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2120" windowHeight="7320" tabRatio="864"/>
  </bookViews>
  <sheets>
    <sheet name="NOVIEMBRE 2010" sheetId="1" r:id="rId1"/>
  </sheets>
  <definedNames>
    <definedName name="_xlnm._FilterDatabase" localSheetId="0" hidden="1">'NOVIEMBRE 2010'!$A$1:$G$551</definedName>
    <definedName name="_xlnm.Print_Area" localSheetId="0">'NOVIEMBRE 2010'!$A$1:$G$511</definedName>
    <definedName name="_xlnm.Print_Titles" localSheetId="0">'NOVIEMBRE 2010'!$1:$5</definedName>
  </definedNames>
  <calcPr calcId="125725" fullCalcOnLoad="1"/>
</workbook>
</file>

<file path=xl/calcChain.xml><?xml version="1.0" encoding="utf-8"?>
<calcChain xmlns="http://schemas.openxmlformats.org/spreadsheetml/2006/main">
  <c r="D482" i="1"/>
  <c r="D481"/>
  <c r="D477"/>
  <c r="D495" s="1"/>
  <c r="D472"/>
  <c r="D471"/>
  <c r="D467"/>
  <c r="D462"/>
  <c r="D503" s="1"/>
  <c r="D386"/>
  <c r="D385"/>
  <c r="D387" s="1"/>
  <c r="D382"/>
  <c r="D383" s="1"/>
  <c r="D381"/>
  <c r="D378"/>
  <c r="D377"/>
  <c r="D379" s="1"/>
  <c r="D344"/>
  <c r="D345" s="1"/>
  <c r="D343"/>
  <c r="D340"/>
  <c r="D341"/>
  <c r="D339"/>
  <c r="D336"/>
  <c r="D337" s="1"/>
  <c r="D335"/>
  <c r="G231"/>
  <c r="G227"/>
  <c r="G223"/>
  <c r="D37"/>
  <c r="D69"/>
  <c r="D65"/>
  <c r="D61"/>
  <c r="D108"/>
  <c r="D107"/>
  <c r="D104"/>
  <c r="D103"/>
  <c r="D100"/>
  <c r="D99"/>
  <c r="D101"/>
  <c r="D168"/>
  <c r="D167"/>
  <c r="D164"/>
  <c r="D163"/>
  <c r="D160"/>
  <c r="D159"/>
  <c r="D232"/>
  <c r="D231"/>
  <c r="D228"/>
  <c r="D227"/>
  <c r="D224"/>
  <c r="D223"/>
  <c r="D96"/>
  <c r="D483" s="1"/>
  <c r="D92"/>
  <c r="D77"/>
  <c r="D76"/>
  <c r="D58"/>
  <c r="D54"/>
  <c r="D50"/>
  <c r="D46"/>
  <c r="D42"/>
  <c r="D25"/>
  <c r="D21"/>
  <c r="D17"/>
  <c r="D473" s="1"/>
  <c r="D474" s="1"/>
  <c r="D13"/>
  <c r="D9"/>
  <c r="D463" s="1"/>
  <c r="D410"/>
  <c r="D406"/>
  <c r="D402"/>
  <c r="D398"/>
  <c r="D394"/>
  <c r="D367"/>
  <c r="D363"/>
  <c r="D359"/>
  <c r="D355"/>
  <c r="D351"/>
  <c r="D333"/>
  <c r="D329"/>
  <c r="D325"/>
  <c r="D321"/>
  <c r="D317"/>
  <c r="D240"/>
  <c r="D461" s="1"/>
  <c r="D464" s="1"/>
  <c r="D298"/>
  <c r="D294"/>
  <c r="D286"/>
  <c r="D282"/>
  <c r="D262"/>
  <c r="D263" s="1"/>
  <c r="D255"/>
  <c r="D257" s="1"/>
  <c r="D258" s="1"/>
  <c r="H240"/>
  <c r="D245"/>
  <c r="D466" s="1"/>
  <c r="H245"/>
  <c r="D242"/>
  <c r="D243" s="1"/>
  <c r="D197"/>
  <c r="D198" s="1"/>
  <c r="D192"/>
  <c r="D193" s="1"/>
  <c r="D187"/>
  <c r="D188" s="1"/>
  <c r="D182"/>
  <c r="D229" s="1"/>
  <c r="D177"/>
  <c r="D178" s="1"/>
  <c r="D136"/>
  <c r="D137" s="1"/>
  <c r="D131"/>
  <c r="D169" s="1"/>
  <c r="D126"/>
  <c r="D127" s="1"/>
  <c r="D121"/>
  <c r="D161" s="1"/>
  <c r="D116"/>
  <c r="D117" s="1"/>
  <c r="D91"/>
  <c r="D86"/>
  <c r="D87" s="1"/>
  <c r="D81"/>
  <c r="D105" s="1"/>
  <c r="H134"/>
  <c r="H129"/>
  <c r="H119"/>
  <c r="H114"/>
  <c r="H260"/>
  <c r="H255"/>
  <c r="H195"/>
  <c r="H190"/>
  <c r="H185"/>
  <c r="H180"/>
  <c r="H175"/>
  <c r="H397"/>
  <c r="H396"/>
  <c r="H285"/>
  <c r="H284"/>
  <c r="H124"/>
  <c r="H94"/>
  <c r="H89"/>
  <c r="H84"/>
  <c r="H79"/>
  <c r="H74"/>
  <c r="H90"/>
  <c r="H85"/>
  <c r="H80"/>
  <c r="H75"/>
  <c r="E9"/>
  <c r="E463" s="1"/>
  <c r="E37"/>
  <c r="F37"/>
  <c r="G37"/>
  <c r="E61"/>
  <c r="F61"/>
  <c r="G61"/>
  <c r="E65"/>
  <c r="F65"/>
  <c r="G65"/>
  <c r="E69"/>
  <c r="F69"/>
  <c r="G69"/>
  <c r="F75"/>
  <c r="E76"/>
  <c r="E77" s="1"/>
  <c r="F80"/>
  <c r="F467" s="1"/>
  <c r="E81"/>
  <c r="E82" s="1"/>
  <c r="F85"/>
  <c r="G85" s="1"/>
  <c r="E86"/>
  <c r="E87"/>
  <c r="F90"/>
  <c r="E91"/>
  <c r="F95"/>
  <c r="F482" s="1"/>
  <c r="E96"/>
  <c r="E97" s="1"/>
  <c r="E99"/>
  <c r="F99"/>
  <c r="G99"/>
  <c r="E100"/>
  <c r="E101"/>
  <c r="E103"/>
  <c r="F103"/>
  <c r="G103"/>
  <c r="E104"/>
  <c r="E107"/>
  <c r="F107"/>
  <c r="G107"/>
  <c r="E108"/>
  <c r="E116"/>
  <c r="F116"/>
  <c r="F117"/>
  <c r="G116"/>
  <c r="E117"/>
  <c r="G117"/>
  <c r="G120"/>
  <c r="G121" s="1"/>
  <c r="G122" s="1"/>
  <c r="E121"/>
  <c r="E122"/>
  <c r="F121"/>
  <c r="F122"/>
  <c r="G125"/>
  <c r="G126"/>
  <c r="G127" s="1"/>
  <c r="E126"/>
  <c r="E127" s="1"/>
  <c r="F126"/>
  <c r="F127" s="1"/>
  <c r="G130"/>
  <c r="G131" s="1"/>
  <c r="E131"/>
  <c r="E132" s="1"/>
  <c r="F131"/>
  <c r="F132"/>
  <c r="G135"/>
  <c r="G136" s="1"/>
  <c r="G137" s="1"/>
  <c r="E136"/>
  <c r="E137"/>
  <c r="F136"/>
  <c r="F137"/>
  <c r="E159"/>
  <c r="F159"/>
  <c r="E160"/>
  <c r="F160"/>
  <c r="E163"/>
  <c r="F163"/>
  <c r="E164"/>
  <c r="F164"/>
  <c r="F165"/>
  <c r="E167"/>
  <c r="F167"/>
  <c r="E168"/>
  <c r="F168"/>
  <c r="F176"/>
  <c r="G176"/>
  <c r="G177" s="1"/>
  <c r="E177"/>
  <c r="E178"/>
  <c r="G181"/>
  <c r="G228" s="1"/>
  <c r="G182"/>
  <c r="E182"/>
  <c r="E183" s="1"/>
  <c r="F182"/>
  <c r="F183" s="1"/>
  <c r="G186"/>
  <c r="G187" s="1"/>
  <c r="G188" s="1"/>
  <c r="E187"/>
  <c r="E188"/>
  <c r="F187"/>
  <c r="F188"/>
  <c r="G191"/>
  <c r="G192"/>
  <c r="E192"/>
  <c r="E193" s="1"/>
  <c r="F192"/>
  <c r="F193" s="1"/>
  <c r="G196"/>
  <c r="G197" s="1"/>
  <c r="G198" s="1"/>
  <c r="E197"/>
  <c r="E198"/>
  <c r="F197"/>
  <c r="F198"/>
  <c r="E223"/>
  <c r="F223"/>
  <c r="E224"/>
  <c r="F224"/>
  <c r="E227"/>
  <c r="F227"/>
  <c r="E228"/>
  <c r="F228"/>
  <c r="E231"/>
  <c r="F231"/>
  <c r="E232"/>
  <c r="F232"/>
  <c r="E233"/>
  <c r="F240"/>
  <c r="G240"/>
  <c r="F241"/>
  <c r="G241"/>
  <c r="G242" s="1"/>
  <c r="E242"/>
  <c r="E243" s="1"/>
  <c r="F245"/>
  <c r="G245" s="1"/>
  <c r="F246"/>
  <c r="G246"/>
  <c r="G247" s="1"/>
  <c r="E247"/>
  <c r="E248"/>
  <c r="F255"/>
  <c r="G255"/>
  <c r="G476" s="1"/>
  <c r="F256"/>
  <c r="G256" s="1"/>
  <c r="E257"/>
  <c r="E258" s="1"/>
  <c r="F260"/>
  <c r="G260" s="1"/>
  <c r="F261"/>
  <c r="G261" s="1"/>
  <c r="G482" s="1"/>
  <c r="E262"/>
  <c r="E263" s="1"/>
  <c r="E265"/>
  <c r="F265" s="1"/>
  <c r="E266"/>
  <c r="F266" s="1"/>
  <c r="G266" s="1"/>
  <c r="E282"/>
  <c r="F282"/>
  <c r="G282"/>
  <c r="G284"/>
  <c r="G285"/>
  <c r="G286"/>
  <c r="E286"/>
  <c r="F286"/>
  <c r="G293"/>
  <c r="G294"/>
  <c r="E294"/>
  <c r="F294"/>
  <c r="G297"/>
  <c r="G298"/>
  <c r="E298"/>
  <c r="F298"/>
  <c r="E300"/>
  <c r="E301"/>
  <c r="F302"/>
  <c r="E317"/>
  <c r="F317"/>
  <c r="G317"/>
  <c r="G319"/>
  <c r="G320"/>
  <c r="G340" s="1"/>
  <c r="E321"/>
  <c r="F321"/>
  <c r="F323"/>
  <c r="G323"/>
  <c r="G471" s="1"/>
  <c r="F324"/>
  <c r="E325"/>
  <c r="F327"/>
  <c r="F328"/>
  <c r="G328" s="1"/>
  <c r="E329"/>
  <c r="E333"/>
  <c r="F333"/>
  <c r="G333"/>
  <c r="E335"/>
  <c r="E336"/>
  <c r="E337" s="1"/>
  <c r="E339"/>
  <c r="E340"/>
  <c r="E341"/>
  <c r="F340"/>
  <c r="E343"/>
  <c r="E344"/>
  <c r="E345"/>
  <c r="E351"/>
  <c r="F351"/>
  <c r="G351"/>
  <c r="E355"/>
  <c r="F355"/>
  <c r="G355"/>
  <c r="E359"/>
  <c r="F359"/>
  <c r="G359"/>
  <c r="E363"/>
  <c r="F363"/>
  <c r="G363"/>
  <c r="E367"/>
  <c r="F367"/>
  <c r="G367"/>
  <c r="E377"/>
  <c r="F377"/>
  <c r="G377"/>
  <c r="E378"/>
  <c r="E379"/>
  <c r="F378"/>
  <c r="F379"/>
  <c r="G378"/>
  <c r="G379"/>
  <c r="E381"/>
  <c r="F381"/>
  <c r="G381"/>
  <c r="E382"/>
  <c r="F382"/>
  <c r="G382"/>
  <c r="G383" s="1"/>
  <c r="E385"/>
  <c r="F385"/>
  <c r="F387"/>
  <c r="G385"/>
  <c r="E386"/>
  <c r="E387" s="1"/>
  <c r="F386"/>
  <c r="G386"/>
  <c r="G387" s="1"/>
  <c r="E394"/>
  <c r="F394"/>
  <c r="G394"/>
  <c r="E398"/>
  <c r="F398"/>
  <c r="G398"/>
  <c r="E402"/>
  <c r="F402"/>
  <c r="G402"/>
  <c r="E406"/>
  <c r="E422"/>
  <c r="F406"/>
  <c r="G406"/>
  <c r="G422" s="1"/>
  <c r="E410"/>
  <c r="F410"/>
  <c r="G410"/>
  <c r="E412"/>
  <c r="E414" s="1"/>
  <c r="F412"/>
  <c r="F414" s="1"/>
  <c r="G412"/>
  <c r="G414" s="1"/>
  <c r="E416"/>
  <c r="E418" s="1"/>
  <c r="F416"/>
  <c r="F418" s="1"/>
  <c r="G416"/>
  <c r="G418" s="1"/>
  <c r="E420"/>
  <c r="F420"/>
  <c r="G420"/>
  <c r="E421"/>
  <c r="G421"/>
  <c r="F422"/>
  <c r="E429"/>
  <c r="F429"/>
  <c r="G429"/>
  <c r="E437"/>
  <c r="F437"/>
  <c r="G437"/>
  <c r="E441"/>
  <c r="F441"/>
  <c r="G441"/>
  <c r="E445"/>
  <c r="F445"/>
  <c r="G445"/>
  <c r="E447"/>
  <c r="E449" s="1"/>
  <c r="F447"/>
  <c r="F449" s="1"/>
  <c r="G447"/>
  <c r="G449" s="1"/>
  <c r="E461"/>
  <c r="E464" s="1"/>
  <c r="E462"/>
  <c r="E466"/>
  <c r="F466"/>
  <c r="F486" s="1"/>
  <c r="E467"/>
  <c r="E487"/>
  <c r="E471"/>
  <c r="F471"/>
  <c r="F490"/>
  <c r="E472"/>
  <c r="F472"/>
  <c r="E476"/>
  <c r="F476"/>
  <c r="F494" s="1"/>
  <c r="E477"/>
  <c r="E495"/>
  <c r="E481"/>
  <c r="F481"/>
  <c r="E482"/>
  <c r="E486"/>
  <c r="E494"/>
  <c r="E502"/>
  <c r="G327"/>
  <c r="F335"/>
  <c r="F343"/>
  <c r="G324"/>
  <c r="G325" s="1"/>
  <c r="F325"/>
  <c r="F242"/>
  <c r="E383"/>
  <c r="F262"/>
  <c r="E92"/>
  <c r="G90"/>
  <c r="G75"/>
  <c r="F76"/>
  <c r="F77" s="1"/>
  <c r="E267"/>
  <c r="G76"/>
  <c r="G77"/>
  <c r="F247"/>
  <c r="E473"/>
  <c r="E474" s="1"/>
  <c r="F248"/>
  <c r="F225"/>
  <c r="G335"/>
  <c r="F498"/>
  <c r="F383"/>
  <c r="F339"/>
  <c r="F341"/>
  <c r="E302"/>
  <c r="G343"/>
  <c r="D491"/>
  <c r="D487"/>
  <c r="G461"/>
  <c r="G462"/>
  <c r="F161"/>
  <c r="F336"/>
  <c r="F337" s="1"/>
  <c r="E483"/>
  <c r="E484" s="1"/>
  <c r="F344"/>
  <c r="F345" s="1"/>
  <c r="G91"/>
  <c r="G95"/>
  <c r="G96" s="1"/>
  <c r="F177"/>
  <c r="F178"/>
  <c r="F108"/>
  <c r="F91"/>
  <c r="E109"/>
  <c r="F243"/>
  <c r="F329"/>
  <c r="E503"/>
  <c r="E499"/>
  <c r="E491"/>
  <c r="F462"/>
  <c r="F461"/>
  <c r="E229"/>
  <c r="E165"/>
  <c r="F502"/>
  <c r="F92"/>
  <c r="G97" l="1"/>
  <c r="G265"/>
  <c r="G267" s="1"/>
  <c r="F267"/>
  <c r="G466"/>
  <c r="G248"/>
  <c r="G132"/>
  <c r="G243"/>
  <c r="G233"/>
  <c r="D478"/>
  <c r="G329"/>
  <c r="G336"/>
  <c r="G337" s="1"/>
  <c r="G344"/>
  <c r="G345" s="1"/>
  <c r="G481"/>
  <c r="G262"/>
  <c r="G483" s="1"/>
  <c r="G178"/>
  <c r="G463"/>
  <c r="G464" s="1"/>
  <c r="G472"/>
  <c r="G86"/>
  <c r="G108"/>
  <c r="F491"/>
  <c r="F503"/>
  <c r="D490"/>
  <c r="D502"/>
  <c r="G477"/>
  <c r="G225"/>
  <c r="D484"/>
  <c r="F477"/>
  <c r="D225"/>
  <c r="D233"/>
  <c r="D165"/>
  <c r="D109"/>
  <c r="G224"/>
  <c r="G229"/>
  <c r="G232"/>
  <c r="D476"/>
  <c r="F463"/>
  <c r="F464" s="1"/>
  <c r="E105"/>
  <c r="E169"/>
  <c r="F233"/>
  <c r="G80"/>
  <c r="F100"/>
  <c r="F101" s="1"/>
  <c r="F229"/>
  <c r="G257"/>
  <c r="G258" s="1"/>
  <c r="D499"/>
  <c r="G339"/>
  <c r="G341" s="1"/>
  <c r="F169"/>
  <c r="F257"/>
  <c r="F258" s="1"/>
  <c r="G321"/>
  <c r="F96"/>
  <c r="F81"/>
  <c r="F86"/>
  <c r="F263"/>
  <c r="E498"/>
  <c r="E490"/>
  <c r="E468"/>
  <c r="E478"/>
  <c r="E225"/>
  <c r="G193"/>
  <c r="G183"/>
  <c r="E161"/>
  <c r="F104"/>
  <c r="D82"/>
  <c r="D122"/>
  <c r="D132"/>
  <c r="D183"/>
  <c r="D247"/>
  <c r="D248" s="1"/>
  <c r="D97"/>
  <c r="E488" l="1"/>
  <c r="E504"/>
  <c r="E492"/>
  <c r="F473"/>
  <c r="F474" s="1"/>
  <c r="F87"/>
  <c r="F483"/>
  <c r="F484" s="1"/>
  <c r="F97"/>
  <c r="F109"/>
  <c r="D498"/>
  <c r="D494"/>
  <c r="D479"/>
  <c r="F499"/>
  <c r="F495"/>
  <c r="G87"/>
  <c r="G473"/>
  <c r="G474" s="1"/>
  <c r="D496"/>
  <c r="G486"/>
  <c r="G490"/>
  <c r="G502"/>
  <c r="E469"/>
  <c r="D486"/>
  <c r="F487"/>
  <c r="G263"/>
  <c r="G109"/>
  <c r="E479"/>
  <c r="E500"/>
  <c r="E496"/>
  <c r="F105"/>
  <c r="F468"/>
  <c r="F82"/>
  <c r="G100"/>
  <c r="G101" s="1"/>
  <c r="G81"/>
  <c r="G104"/>
  <c r="G467"/>
  <c r="G499" s="1"/>
  <c r="G495"/>
  <c r="F478"/>
  <c r="G484"/>
  <c r="D468"/>
  <c r="G478"/>
  <c r="G498"/>
  <c r="G494"/>
  <c r="D488" l="1"/>
  <c r="D504"/>
  <c r="D492"/>
  <c r="D469"/>
  <c r="F496"/>
  <c r="F500"/>
  <c r="F479"/>
  <c r="F488"/>
  <c r="F469"/>
  <c r="F492"/>
  <c r="F504"/>
  <c r="G496"/>
  <c r="G479"/>
  <c r="G503"/>
  <c r="G487"/>
  <c r="G491"/>
  <c r="G468"/>
  <c r="G105"/>
  <c r="G82"/>
  <c r="D500"/>
  <c r="G488" l="1"/>
  <c r="G504"/>
  <c r="G492"/>
  <c r="G469"/>
  <c r="G500"/>
</calcChain>
</file>

<file path=xl/connections.xml><?xml version="1.0" encoding="utf-8"?>
<connections xmlns="http://schemas.openxmlformats.org/spreadsheetml/2006/main">
  <connection id="1" keepAlive="1" name="Conexión" type="5" refreshedVersion="3" refreshOnLoad="1">
    <dbPr connection="Provider=MSOLAP.2;Persist Security Info=True;Data Source=192.168.31.29;Initial Catalog=tablero;Client Cache Size=25;Auto Synch Period=10000;MDX Compatibility=1" command="alu1" commandType="1"/>
    <olapPr rowDrillCount="1000" serverFill="0" serverNumberFormat="0" serverFont="0" serverFontColor="0"/>
  </connection>
</connections>
</file>

<file path=xl/sharedStrings.xml><?xml version="1.0" encoding="utf-8"?>
<sst xmlns="http://schemas.openxmlformats.org/spreadsheetml/2006/main" count="820" uniqueCount="74">
  <si>
    <t>AÑO</t>
  </si>
  <si>
    <t xml:space="preserve"> </t>
  </si>
  <si>
    <t>Servicio</t>
  </si>
  <si>
    <t>ESTABLEC.</t>
  </si>
  <si>
    <t>Estatal</t>
  </si>
  <si>
    <t>l</t>
  </si>
  <si>
    <t>Educativo</t>
  </si>
  <si>
    <t>Privado</t>
  </si>
  <si>
    <t>de</t>
  </si>
  <si>
    <t>Total</t>
  </si>
  <si>
    <t>Origen</t>
  </si>
  <si>
    <t>Social</t>
  </si>
  <si>
    <t>MATRICULA</t>
  </si>
  <si>
    <t>S.E.O.S</t>
  </si>
  <si>
    <t>( Jard. Mater.)</t>
  </si>
  <si>
    <t>SECCIONES/</t>
  </si>
  <si>
    <t>No se incluye</t>
  </si>
  <si>
    <t>DIVISIONES</t>
  </si>
  <si>
    <t>Centro de</t>
  </si>
  <si>
    <t>Apoyo Educ.</t>
  </si>
  <si>
    <t>( C.A.E. )</t>
  </si>
  <si>
    <t xml:space="preserve">CARGOS </t>
  </si>
  <si>
    <t>DOCENTES</t>
  </si>
  <si>
    <t>HORAS</t>
  </si>
  <si>
    <t>CÁTEDRA</t>
  </si>
  <si>
    <t>RELACIÓN</t>
  </si>
  <si>
    <t>ALUMNOS/</t>
  </si>
  <si>
    <t>CAR. DOCENTE</t>
  </si>
  <si>
    <t>SEC./DIV.</t>
  </si>
  <si>
    <t>CAR.DOC/</t>
  </si>
  <si>
    <t>Centros</t>
  </si>
  <si>
    <t xml:space="preserve">Apoyo </t>
  </si>
  <si>
    <t>Nivel</t>
  </si>
  <si>
    <t>Inicial</t>
  </si>
  <si>
    <t>% Est.</t>
  </si>
  <si>
    <t>Educación</t>
  </si>
  <si>
    <t>General</t>
  </si>
  <si>
    <t>Básica</t>
  </si>
  <si>
    <t>(E.G.B.1°-7°)</t>
  </si>
  <si>
    <t>TASA</t>
  </si>
  <si>
    <t>DE</t>
  </si>
  <si>
    <t>PROMOCIÓN</t>
  </si>
  <si>
    <t>REPITENCIA</t>
  </si>
  <si>
    <t>SOBREEDAD</t>
  </si>
  <si>
    <t>TERMINALIDAD</t>
  </si>
  <si>
    <t>ABANDONO</t>
  </si>
  <si>
    <t>EGB3</t>
  </si>
  <si>
    <t>Común/</t>
  </si>
  <si>
    <t>Polimodal</t>
  </si>
  <si>
    <t>TASA DE</t>
  </si>
  <si>
    <t>PASAJE NETA</t>
  </si>
  <si>
    <t>Superior</t>
  </si>
  <si>
    <t xml:space="preserve">No </t>
  </si>
  <si>
    <t>Universitario</t>
  </si>
  <si>
    <t>CARGOS DOC/</t>
  </si>
  <si>
    <t>Especial</t>
  </si>
  <si>
    <t>CARGOS DOC./</t>
  </si>
  <si>
    <t>Adultos</t>
  </si>
  <si>
    <t>EGB3-Poli</t>
  </si>
  <si>
    <t>Capacitación</t>
  </si>
  <si>
    <t>para el</t>
  </si>
  <si>
    <t>Trabajo</t>
  </si>
  <si>
    <t>y</t>
  </si>
  <si>
    <t>Formación</t>
  </si>
  <si>
    <t>Profesional</t>
  </si>
  <si>
    <t>Artística</t>
  </si>
  <si>
    <t>Provincial</t>
  </si>
  <si>
    <t xml:space="preserve">                                                                            </t>
  </si>
  <si>
    <t>ALUMNO</t>
  </si>
  <si>
    <t>ESTABLEC</t>
  </si>
  <si>
    <t>Meta Anual</t>
  </si>
  <si>
    <t>(CAE)</t>
  </si>
  <si>
    <t>Tercer</t>
  </si>
  <si>
    <t>Trimestre</t>
  </si>
</sst>
</file>

<file path=xl/styles.xml><?xml version="1.0" encoding="utf-8"?>
<styleSheet xmlns="http://schemas.openxmlformats.org/spreadsheetml/2006/main">
  <numFmts count="1">
    <numFmt numFmtId="44" formatCode="_ &quot;$&quot;\ * #,##0.00_ ;_ &quot;$&quot;\ * \-#,##0.00_ ;_ &quot;$&quot;\ * &quot;-&quot;??_ ;_ @_ "/>
  </numFmts>
  <fonts count="24">
    <font>
      <sz val="10"/>
      <name val="Arial"/>
    </font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b/>
      <sz val="9"/>
      <color indexed="5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indexed="58"/>
      <name val="Arial"/>
      <family val="2"/>
    </font>
    <font>
      <b/>
      <sz val="12"/>
      <color indexed="9"/>
      <name val="Arial"/>
      <family val="2"/>
    </font>
    <font>
      <b/>
      <sz val="10"/>
      <name val="Arial"/>
      <family val="2"/>
    </font>
    <font>
      <sz val="9"/>
      <color theme="3" tint="0.39997558519241921"/>
      <name val="Arial"/>
      <family val="2"/>
    </font>
    <font>
      <b/>
      <sz val="9"/>
      <color theme="3" tint="0.39997558519241921"/>
      <name val="Arial"/>
      <family val="2"/>
    </font>
    <font>
      <b/>
      <sz val="12"/>
      <color theme="3" tint="0.39997558519241921"/>
      <name val="Arial"/>
      <family val="2"/>
    </font>
    <font>
      <sz val="10"/>
      <color theme="3" tint="0.39997558519241921"/>
      <name val="Arial"/>
      <family val="2"/>
    </font>
    <font>
      <b/>
      <sz val="12"/>
      <color theme="0"/>
      <name val="Arial"/>
      <family val="2"/>
    </font>
    <font>
      <b/>
      <sz val="9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3" tint="0.39997558519241921"/>
      <name val="Arial"/>
      <family val="2"/>
    </font>
    <font>
      <sz val="12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73">
    <xf numFmtId="0" fontId="0" fillId="0" borderId="0" xfId="0"/>
    <xf numFmtId="2" fontId="2" fillId="0" borderId="0" xfId="0" applyNumberFormat="1" applyFont="1" applyFill="1" applyBorder="1" applyAlignment="1">
      <alignment horizontal="center"/>
    </xf>
    <xf numFmtId="2" fontId="3" fillId="0" borderId="0" xfId="0" applyNumberFormat="1" applyFont="1"/>
    <xf numFmtId="2" fontId="3" fillId="0" borderId="0" xfId="0" applyNumberFormat="1" applyFont="1" applyAlignment="1">
      <alignment horizontal="center"/>
    </xf>
    <xf numFmtId="2" fontId="3" fillId="0" borderId="0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2" fontId="2" fillId="2" borderId="2" xfId="0" applyNumberFormat="1" applyFont="1" applyFill="1" applyBorder="1" applyAlignment="1">
      <alignment horizontal="center"/>
    </xf>
    <xf numFmtId="2" fontId="2" fillId="2" borderId="3" xfId="0" applyNumberFormat="1" applyFont="1" applyFill="1" applyBorder="1" applyAlignment="1">
      <alignment horizontal="center"/>
    </xf>
    <xf numFmtId="2" fontId="2" fillId="2" borderId="4" xfId="0" applyNumberFormat="1" applyFont="1" applyFill="1" applyBorder="1" applyAlignment="1">
      <alignment horizontal="center"/>
    </xf>
    <xf numFmtId="2" fontId="2" fillId="2" borderId="5" xfId="0" applyNumberFormat="1" applyFont="1" applyFill="1" applyBorder="1" applyAlignment="1">
      <alignment horizontal="center"/>
    </xf>
    <xf numFmtId="2" fontId="2" fillId="2" borderId="6" xfId="0" applyNumberFormat="1" applyFont="1" applyFill="1" applyBorder="1" applyAlignment="1">
      <alignment horizontal="center"/>
    </xf>
    <xf numFmtId="2" fontId="2" fillId="2" borderId="7" xfId="0" applyNumberFormat="1" applyFont="1" applyFill="1" applyBorder="1" applyAlignment="1">
      <alignment horizontal="center"/>
    </xf>
    <xf numFmtId="2" fontId="2" fillId="2" borderId="8" xfId="0" applyNumberFormat="1" applyFont="1" applyFill="1" applyBorder="1" applyAlignment="1">
      <alignment horizontal="center"/>
    </xf>
    <xf numFmtId="2" fontId="2" fillId="2" borderId="9" xfId="0" applyNumberFormat="1" applyFont="1" applyFill="1" applyBorder="1" applyAlignment="1">
      <alignment horizontal="center"/>
    </xf>
    <xf numFmtId="2" fontId="3" fillId="0" borderId="0" xfId="0" applyNumberFormat="1" applyFont="1" applyAlignment="1">
      <alignment horizontal="left"/>
    </xf>
    <xf numFmtId="2" fontId="3" fillId="0" borderId="0" xfId="0" applyNumberFormat="1" applyFont="1" applyFill="1"/>
    <xf numFmtId="2" fontId="2" fillId="2" borderId="10" xfId="0" applyNumberFormat="1" applyFont="1" applyFill="1" applyBorder="1" applyAlignment="1">
      <alignment horizontal="center"/>
    </xf>
    <xf numFmtId="2" fontId="2" fillId="2" borderId="11" xfId="0" applyNumberFormat="1" applyFont="1" applyFill="1" applyBorder="1" applyAlignment="1">
      <alignment horizontal="center"/>
    </xf>
    <xf numFmtId="2" fontId="2" fillId="2" borderId="12" xfId="0" applyNumberFormat="1" applyFont="1" applyFill="1" applyBorder="1" applyAlignment="1">
      <alignment horizontal="center"/>
    </xf>
    <xf numFmtId="2" fontId="3" fillId="0" borderId="0" xfId="0" applyNumberFormat="1" applyFont="1" applyAlignment="1"/>
    <xf numFmtId="2" fontId="2" fillId="0" borderId="0" xfId="0" applyNumberFormat="1" applyFont="1" applyAlignment="1"/>
    <xf numFmtId="2" fontId="2" fillId="0" borderId="13" xfId="0" applyNumberFormat="1" applyFont="1" applyBorder="1" applyAlignment="1"/>
    <xf numFmtId="2" fontId="3" fillId="0" borderId="0" xfId="0" applyNumberFormat="1" applyFont="1" applyBorder="1" applyAlignment="1"/>
    <xf numFmtId="2" fontId="3" fillId="0" borderId="14" xfId="0" applyNumberFormat="1" applyFont="1" applyBorder="1" applyAlignment="1"/>
    <xf numFmtId="2" fontId="2" fillId="0" borderId="14" xfId="0" applyNumberFormat="1" applyFont="1" applyBorder="1" applyAlignment="1"/>
    <xf numFmtId="2" fontId="2" fillId="0" borderId="0" xfId="0" applyNumberFormat="1" applyFont="1" applyBorder="1" applyAlignment="1"/>
    <xf numFmtId="2" fontId="2" fillId="3" borderId="1" xfId="0" applyNumberFormat="1" applyFont="1" applyFill="1" applyBorder="1" applyAlignment="1"/>
    <xf numFmtId="2" fontId="2" fillId="3" borderId="4" xfId="0" applyNumberFormat="1" applyFont="1" applyFill="1" applyBorder="1" applyAlignment="1"/>
    <xf numFmtId="2" fontId="2" fillId="0" borderId="2" xfId="0" applyNumberFormat="1" applyFont="1" applyBorder="1" applyAlignment="1"/>
    <xf numFmtId="2" fontId="2" fillId="0" borderId="3" xfId="0" applyNumberFormat="1" applyFont="1" applyBorder="1" applyAlignment="1"/>
    <xf numFmtId="2" fontId="2" fillId="0" borderId="0" xfId="0" applyNumberFormat="1" applyFont="1" applyFill="1" applyBorder="1" applyAlignment="1"/>
    <xf numFmtId="2" fontId="3" fillId="0" borderId="0" xfId="0" applyNumberFormat="1" applyFont="1" applyFill="1" applyAlignment="1"/>
    <xf numFmtId="2" fontId="2" fillId="3" borderId="9" xfId="0" applyNumberFormat="1" applyFont="1" applyFill="1" applyBorder="1" applyAlignment="1"/>
    <xf numFmtId="2" fontId="2" fillId="3" borderId="0" xfId="0" applyNumberFormat="1" applyFont="1" applyFill="1" applyBorder="1" applyAlignment="1"/>
    <xf numFmtId="2" fontId="2" fillId="3" borderId="3" xfId="0" applyNumberFormat="1" applyFont="1" applyFill="1" applyBorder="1" applyAlignment="1"/>
    <xf numFmtId="2" fontId="2" fillId="3" borderId="15" xfId="0" applyNumberFormat="1" applyFont="1" applyFill="1" applyBorder="1" applyAlignment="1"/>
    <xf numFmtId="2" fontId="2" fillId="3" borderId="16" xfId="0" applyNumberFormat="1" applyFont="1" applyFill="1" applyBorder="1" applyAlignment="1"/>
    <xf numFmtId="2" fontId="2" fillId="0" borderId="17" xfId="0" applyNumberFormat="1" applyFont="1" applyBorder="1" applyAlignment="1"/>
    <xf numFmtId="2" fontId="2" fillId="0" borderId="18" xfId="0" applyNumberFormat="1" applyFont="1" applyBorder="1" applyAlignment="1"/>
    <xf numFmtId="2" fontId="2" fillId="3" borderId="19" xfId="0" applyNumberFormat="1" applyFont="1" applyFill="1" applyBorder="1" applyAlignment="1"/>
    <xf numFmtId="2" fontId="2" fillId="3" borderId="8" xfId="0" applyNumberFormat="1" applyFont="1" applyFill="1" applyBorder="1" applyAlignment="1"/>
    <xf numFmtId="2" fontId="2" fillId="0" borderId="19" xfId="0" applyNumberFormat="1" applyFont="1" applyBorder="1" applyAlignment="1"/>
    <xf numFmtId="2" fontId="2" fillId="0" borderId="20" xfId="0" applyNumberFormat="1" applyFont="1" applyFill="1" applyBorder="1" applyAlignment="1"/>
    <xf numFmtId="2" fontId="2" fillId="0" borderId="14" xfId="0" applyNumberFormat="1" applyFont="1" applyFill="1" applyBorder="1" applyAlignment="1"/>
    <xf numFmtId="2" fontId="2" fillId="0" borderId="1" xfId="0" applyNumberFormat="1" applyFont="1" applyFill="1" applyBorder="1" applyAlignment="1"/>
    <xf numFmtId="2" fontId="2" fillId="0" borderId="21" xfId="0" applyNumberFormat="1" applyFont="1" applyBorder="1" applyAlignment="1"/>
    <xf numFmtId="2" fontId="2" fillId="0" borderId="22" xfId="0" applyNumberFormat="1" applyFont="1" applyBorder="1" applyAlignment="1"/>
    <xf numFmtId="2" fontId="2" fillId="0" borderId="23" xfId="0" applyNumberFormat="1" applyFont="1" applyBorder="1" applyAlignment="1"/>
    <xf numFmtId="2" fontId="2" fillId="3" borderId="24" xfId="0" applyNumberFormat="1" applyFont="1" applyFill="1" applyBorder="1" applyAlignment="1"/>
    <xf numFmtId="1" fontId="3" fillId="0" borderId="0" xfId="0" applyNumberFormat="1" applyFont="1" applyAlignment="1">
      <alignment horizontal="center" vertical="center"/>
    </xf>
    <xf numFmtId="1" fontId="9" fillId="2" borderId="25" xfId="0" applyNumberFormat="1" applyFont="1" applyFill="1" applyBorder="1" applyAlignment="1">
      <alignment horizontal="center" vertical="center"/>
    </xf>
    <xf numFmtId="4" fontId="8" fillId="0" borderId="26" xfId="0" applyNumberFormat="1" applyFont="1" applyBorder="1" applyAlignment="1">
      <alignment horizontal="center"/>
    </xf>
    <xf numFmtId="4" fontId="8" fillId="3" borderId="16" xfId="0" applyNumberFormat="1" applyFont="1" applyFill="1" applyBorder="1" applyAlignment="1">
      <alignment horizontal="center"/>
    </xf>
    <xf numFmtId="4" fontId="7" fillId="0" borderId="0" xfId="0" applyNumberFormat="1" applyFont="1" applyBorder="1" applyAlignment="1">
      <alignment horizontal="center"/>
    </xf>
    <xf numFmtId="4" fontId="7" fillId="0" borderId="26" xfId="0" applyNumberFormat="1" applyFont="1" applyBorder="1" applyAlignment="1">
      <alignment horizontal="center"/>
    </xf>
    <xf numFmtId="4" fontId="7" fillId="0" borderId="11" xfId="0" applyNumberFormat="1" applyFont="1" applyFill="1" applyBorder="1" applyAlignment="1">
      <alignment horizontal="center"/>
    </xf>
    <xf numFmtId="4" fontId="8" fillId="3" borderId="27" xfId="0" applyNumberFormat="1" applyFont="1" applyFill="1" applyBorder="1" applyAlignment="1">
      <alignment horizontal="center"/>
    </xf>
    <xf numFmtId="4" fontId="8" fillId="3" borderId="28" xfId="0" applyNumberFormat="1" applyFont="1" applyFill="1" applyBorder="1" applyAlignment="1">
      <alignment horizontal="center"/>
    </xf>
    <xf numFmtId="4" fontId="7" fillId="0" borderId="29" xfId="0" applyNumberFormat="1" applyFont="1" applyBorder="1" applyAlignment="1">
      <alignment horizontal="center"/>
    </xf>
    <xf numFmtId="4" fontId="8" fillId="3" borderId="11" xfId="0" applyNumberFormat="1" applyFont="1" applyFill="1" applyBorder="1" applyAlignment="1">
      <alignment horizontal="center"/>
    </xf>
    <xf numFmtId="4" fontId="7" fillId="0" borderId="30" xfId="0" applyNumberFormat="1" applyFont="1" applyBorder="1" applyAlignment="1">
      <alignment horizontal="center"/>
    </xf>
    <xf numFmtId="4" fontId="7" fillId="0" borderId="31" xfId="0" applyNumberFormat="1" applyFont="1" applyBorder="1" applyAlignment="1">
      <alignment horizontal="center"/>
    </xf>
    <xf numFmtId="4" fontId="8" fillId="3" borderId="32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2" fontId="7" fillId="0" borderId="0" xfId="0" applyNumberFormat="1" applyFont="1" applyFill="1" applyBorder="1" applyAlignment="1">
      <alignment horizontal="center"/>
    </xf>
    <xf numFmtId="2" fontId="7" fillId="0" borderId="0" xfId="0" applyNumberFormat="1" applyFont="1" applyAlignment="1">
      <alignment horizontal="center"/>
    </xf>
    <xf numFmtId="4" fontId="7" fillId="0" borderId="13" xfId="0" applyNumberFormat="1" applyFont="1" applyBorder="1" applyAlignment="1">
      <alignment horizontal="center"/>
    </xf>
    <xf numFmtId="4" fontId="8" fillId="3" borderId="9" xfId="0" applyNumberFormat="1" applyFont="1" applyFill="1" applyBorder="1" applyAlignment="1">
      <alignment horizontal="center"/>
    </xf>
    <xf numFmtId="4" fontId="7" fillId="0" borderId="17" xfId="0" applyNumberFormat="1" applyFont="1" applyBorder="1" applyAlignment="1">
      <alignment horizontal="center"/>
    </xf>
    <xf numFmtId="2" fontId="12" fillId="0" borderId="0" xfId="0" applyNumberFormat="1" applyFont="1"/>
    <xf numFmtId="2" fontId="13" fillId="0" borderId="0" xfId="0" applyNumberFormat="1" applyFont="1"/>
    <xf numFmtId="2" fontId="14" fillId="4" borderId="3" xfId="0" applyNumberFormat="1" applyFont="1" applyFill="1" applyBorder="1" applyAlignment="1">
      <alignment horizontal="center"/>
    </xf>
    <xf numFmtId="2" fontId="14" fillId="0" borderId="0" xfId="0" applyNumberFormat="1" applyFont="1"/>
    <xf numFmtId="2" fontId="14" fillId="4" borderId="4" xfId="0" applyNumberFormat="1" applyFont="1" applyFill="1" applyBorder="1" applyAlignment="1">
      <alignment horizontal="center"/>
    </xf>
    <xf numFmtId="2" fontId="15" fillId="0" borderId="0" xfId="0" applyNumberFormat="1" applyFont="1"/>
    <xf numFmtId="2" fontId="3" fillId="0" borderId="0" xfId="0" applyNumberFormat="1" applyFont="1" applyFill="1" applyAlignment="1">
      <alignment horizontal="center"/>
    </xf>
    <xf numFmtId="4" fontId="8" fillId="0" borderId="13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3" borderId="27" xfId="0" applyFont="1" applyFill="1" applyBorder="1" applyAlignment="1">
      <alignment horizontal="center"/>
    </xf>
    <xf numFmtId="2" fontId="8" fillId="3" borderId="27" xfId="0" applyNumberFormat="1" applyFont="1" applyFill="1" applyBorder="1" applyAlignment="1">
      <alignment horizontal="center"/>
    </xf>
    <xf numFmtId="2" fontId="8" fillId="0" borderId="0" xfId="0" applyNumberFormat="1" applyFont="1" applyFill="1" applyBorder="1" applyAlignment="1">
      <alignment horizontal="center"/>
    </xf>
    <xf numFmtId="2" fontId="7" fillId="0" borderId="0" xfId="0" applyNumberFormat="1" applyFont="1" applyFill="1" applyAlignment="1">
      <alignment horizontal="center"/>
    </xf>
    <xf numFmtId="4" fontId="8" fillId="3" borderId="33" xfId="0" applyNumberFormat="1" applyFont="1" applyFill="1" applyBorder="1" applyAlignment="1">
      <alignment horizontal="center"/>
    </xf>
    <xf numFmtId="4" fontId="7" fillId="0" borderId="11" xfId="0" applyNumberFormat="1" applyFont="1" applyBorder="1" applyAlignment="1">
      <alignment horizontal="center"/>
    </xf>
    <xf numFmtId="4" fontId="8" fillId="3" borderId="34" xfId="0" applyNumberFormat="1" applyFont="1" applyFill="1" applyBorder="1" applyAlignment="1">
      <alignment horizontal="center"/>
    </xf>
    <xf numFmtId="10" fontId="7" fillId="0" borderId="35" xfId="3" applyNumberFormat="1" applyFont="1" applyBorder="1" applyAlignment="1">
      <alignment horizontal="center"/>
    </xf>
    <xf numFmtId="10" fontId="7" fillId="0" borderId="29" xfId="3" applyNumberFormat="1" applyFont="1" applyBorder="1" applyAlignment="1">
      <alignment horizontal="center"/>
    </xf>
    <xf numFmtId="10" fontId="8" fillId="3" borderId="28" xfId="3" applyNumberFormat="1" applyFont="1" applyFill="1" applyBorder="1" applyAlignment="1">
      <alignment horizontal="center"/>
    </xf>
    <xf numFmtId="10" fontId="7" fillId="0" borderId="28" xfId="3" applyNumberFormat="1" applyFont="1" applyBorder="1" applyAlignment="1">
      <alignment horizontal="center"/>
    </xf>
    <xf numFmtId="4" fontId="7" fillId="0" borderId="36" xfId="0" applyNumberFormat="1" applyFont="1" applyBorder="1" applyAlignment="1">
      <alignment horizontal="center"/>
    </xf>
    <xf numFmtId="4" fontId="8" fillId="3" borderId="37" xfId="0" applyNumberFormat="1" applyFont="1" applyFill="1" applyBorder="1" applyAlignment="1">
      <alignment horizontal="center"/>
    </xf>
    <xf numFmtId="2" fontId="8" fillId="3" borderId="15" xfId="0" applyNumberFormat="1" applyFont="1" applyFill="1" applyBorder="1" applyAlignment="1">
      <alignment horizontal="center"/>
    </xf>
    <xf numFmtId="2" fontId="7" fillId="0" borderId="11" xfId="3" applyNumberFormat="1" applyFont="1" applyFill="1" applyBorder="1" applyAlignment="1">
      <alignment horizontal="center"/>
    </xf>
    <xf numFmtId="2" fontId="8" fillId="3" borderId="11" xfId="3" applyNumberFormat="1" applyFont="1" applyFill="1" applyBorder="1" applyAlignment="1">
      <alignment horizontal="center"/>
    </xf>
    <xf numFmtId="4" fontId="7" fillId="0" borderId="38" xfId="0" applyNumberFormat="1" applyFont="1" applyBorder="1" applyAlignment="1">
      <alignment horizontal="center"/>
    </xf>
    <xf numFmtId="4" fontId="8" fillId="0" borderId="1" xfId="0" applyNumberFormat="1" applyFont="1" applyFill="1" applyBorder="1" applyAlignment="1">
      <alignment horizontal="center"/>
    </xf>
    <xf numFmtId="0" fontId="7" fillId="5" borderId="0" xfId="0" applyFont="1" applyFill="1" applyBorder="1" applyAlignment="1">
      <alignment horizontal="center"/>
    </xf>
    <xf numFmtId="4" fontId="7" fillId="5" borderId="36" xfId="0" applyNumberFormat="1" applyFont="1" applyFill="1" applyBorder="1" applyAlignment="1">
      <alignment horizontal="center"/>
    </xf>
    <xf numFmtId="4" fontId="7" fillId="5" borderId="31" xfId="0" applyNumberFormat="1" applyFont="1" applyFill="1" applyBorder="1" applyAlignment="1">
      <alignment horizontal="center"/>
    </xf>
    <xf numFmtId="0" fontId="7" fillId="5" borderId="39" xfId="0" applyFont="1" applyFill="1" applyBorder="1" applyAlignment="1">
      <alignment horizontal="center"/>
    </xf>
    <xf numFmtId="4" fontId="7" fillId="5" borderId="30" xfId="0" applyNumberFormat="1" applyFont="1" applyFill="1" applyBorder="1" applyAlignment="1">
      <alignment horizontal="center"/>
    </xf>
    <xf numFmtId="4" fontId="8" fillId="3" borderId="40" xfId="0" applyNumberFormat="1" applyFont="1" applyFill="1" applyBorder="1" applyAlignment="1">
      <alignment horizontal="center"/>
    </xf>
    <xf numFmtId="4" fontId="8" fillId="3" borderId="41" xfId="0" applyNumberFormat="1" applyFont="1" applyFill="1" applyBorder="1" applyAlignment="1">
      <alignment horizontal="center"/>
    </xf>
    <xf numFmtId="0" fontId="7" fillId="5" borderId="42" xfId="0" applyFont="1" applyFill="1" applyBorder="1" applyAlignment="1">
      <alignment horizontal="center"/>
    </xf>
    <xf numFmtId="4" fontId="8" fillId="3" borderId="43" xfId="0" applyNumberFormat="1" applyFont="1" applyFill="1" applyBorder="1" applyAlignment="1">
      <alignment horizontal="center"/>
    </xf>
    <xf numFmtId="1" fontId="8" fillId="3" borderId="40" xfId="3" applyNumberFormat="1" applyFont="1" applyFill="1" applyBorder="1" applyAlignment="1">
      <alignment horizontal="center"/>
    </xf>
    <xf numFmtId="2" fontId="16" fillId="4" borderId="3" xfId="0" applyNumberFormat="1" applyFont="1" applyFill="1" applyBorder="1" applyAlignment="1">
      <alignment horizontal="center"/>
    </xf>
    <xf numFmtId="2" fontId="17" fillId="2" borderId="2" xfId="0" applyNumberFormat="1" applyFont="1" applyFill="1" applyBorder="1" applyAlignment="1">
      <alignment horizontal="center"/>
    </xf>
    <xf numFmtId="2" fontId="17" fillId="5" borderId="44" xfId="0" applyNumberFormat="1" applyFont="1" applyFill="1" applyBorder="1" applyAlignment="1"/>
    <xf numFmtId="4" fontId="18" fillId="5" borderId="26" xfId="0" applyNumberFormat="1" applyFont="1" applyFill="1" applyBorder="1" applyAlignment="1">
      <alignment horizontal="center"/>
    </xf>
    <xf numFmtId="2" fontId="17" fillId="2" borderId="3" xfId="0" applyNumberFormat="1" applyFont="1" applyFill="1" applyBorder="1" applyAlignment="1">
      <alignment horizontal="center"/>
    </xf>
    <xf numFmtId="2" fontId="17" fillId="5" borderId="45" xfId="0" applyNumberFormat="1" applyFont="1" applyFill="1" applyBorder="1" applyAlignment="1"/>
    <xf numFmtId="4" fontId="18" fillId="5" borderId="11" xfId="0" applyNumberFormat="1" applyFont="1" applyFill="1" applyBorder="1" applyAlignment="1">
      <alignment horizontal="center"/>
    </xf>
    <xf numFmtId="2" fontId="17" fillId="3" borderId="45" xfId="0" applyNumberFormat="1" applyFont="1" applyFill="1" applyBorder="1" applyAlignment="1"/>
    <xf numFmtId="2" fontId="17" fillId="2" borderId="4" xfId="0" applyNumberFormat="1" applyFont="1" applyFill="1" applyBorder="1" applyAlignment="1">
      <alignment horizontal="center"/>
    </xf>
    <xf numFmtId="2" fontId="17" fillId="3" borderId="34" xfId="0" applyNumberFormat="1" applyFont="1" applyFill="1" applyBorder="1" applyAlignment="1"/>
    <xf numFmtId="2" fontId="17" fillId="0" borderId="1" xfId="0" applyNumberFormat="1" applyFont="1" applyBorder="1" applyAlignment="1">
      <alignment horizontal="center"/>
    </xf>
    <xf numFmtId="2" fontId="17" fillId="5" borderId="0" xfId="0" applyNumberFormat="1" applyFont="1" applyFill="1" applyBorder="1" applyAlignment="1"/>
    <xf numFmtId="2" fontId="17" fillId="5" borderId="2" xfId="0" applyNumberFormat="1" applyFont="1" applyFill="1" applyBorder="1" applyAlignment="1"/>
    <xf numFmtId="4" fontId="18" fillId="5" borderId="38" xfId="0" applyNumberFormat="1" applyFont="1" applyFill="1" applyBorder="1" applyAlignment="1">
      <alignment horizontal="center"/>
    </xf>
    <xf numFmtId="4" fontId="18" fillId="0" borderId="38" xfId="0" applyNumberFormat="1" applyFont="1" applyBorder="1" applyAlignment="1">
      <alignment horizontal="center"/>
    </xf>
    <xf numFmtId="2" fontId="17" fillId="5" borderId="3" xfId="0" applyNumberFormat="1" applyFont="1" applyFill="1" applyBorder="1" applyAlignment="1"/>
    <xf numFmtId="4" fontId="18" fillId="5" borderId="29" xfId="0" applyNumberFormat="1" applyFont="1" applyFill="1" applyBorder="1" applyAlignment="1">
      <alignment horizontal="center"/>
    </xf>
    <xf numFmtId="2" fontId="17" fillId="3" borderId="3" xfId="0" applyNumberFormat="1" applyFont="1" applyFill="1" applyBorder="1" applyAlignment="1"/>
    <xf numFmtId="2" fontId="17" fillId="3" borderId="4" xfId="0" applyNumberFormat="1" applyFont="1" applyFill="1" applyBorder="1" applyAlignment="1"/>
    <xf numFmtId="2" fontId="19" fillId="3" borderId="1" xfId="0" applyNumberFormat="1" applyFont="1" applyFill="1" applyBorder="1" applyAlignment="1"/>
    <xf numFmtId="2" fontId="17" fillId="0" borderId="14" xfId="0" applyNumberFormat="1" applyFont="1" applyBorder="1" applyAlignment="1">
      <alignment horizontal="center"/>
    </xf>
    <xf numFmtId="2" fontId="19" fillId="3" borderId="27" xfId="0" applyNumberFormat="1" applyFont="1" applyFill="1" applyBorder="1" applyAlignment="1">
      <alignment horizontal="center"/>
    </xf>
    <xf numFmtId="2" fontId="17" fillId="0" borderId="0" xfId="0" applyNumberFormat="1" applyFont="1" applyBorder="1" applyAlignment="1">
      <alignment horizontal="center"/>
    </xf>
    <xf numFmtId="2" fontId="17" fillId="3" borderId="46" xfId="0" applyNumberFormat="1" applyFont="1" applyFill="1" applyBorder="1" applyAlignment="1"/>
    <xf numFmtId="2" fontId="17" fillId="2" borderId="5" xfId="0" applyNumberFormat="1" applyFont="1" applyFill="1" applyBorder="1" applyAlignment="1">
      <alignment horizontal="center"/>
    </xf>
    <xf numFmtId="2" fontId="17" fillId="2" borderId="6" xfId="0" applyNumberFormat="1" applyFont="1" applyFill="1" applyBorder="1" applyAlignment="1">
      <alignment horizontal="center"/>
    </xf>
    <xf numFmtId="2" fontId="17" fillId="2" borderId="7" xfId="0" applyNumberFormat="1" applyFont="1" applyFill="1" applyBorder="1" applyAlignment="1">
      <alignment horizontal="center"/>
    </xf>
    <xf numFmtId="2" fontId="17" fillId="3" borderId="15" xfId="0" applyNumberFormat="1" applyFont="1" applyFill="1" applyBorder="1" applyAlignment="1"/>
    <xf numFmtId="2" fontId="19" fillId="3" borderId="15" xfId="0" applyNumberFormat="1" applyFont="1" applyFill="1" applyBorder="1" applyAlignment="1">
      <alignment horizontal="center"/>
    </xf>
    <xf numFmtId="2" fontId="8" fillId="0" borderId="13" xfId="0" applyNumberFormat="1" applyFont="1" applyBorder="1" applyAlignment="1">
      <alignment horizontal="center"/>
    </xf>
    <xf numFmtId="2" fontId="7" fillId="0" borderId="9" xfId="0" applyNumberFormat="1" applyFont="1" applyBorder="1" applyAlignment="1">
      <alignment horizontal="center"/>
    </xf>
    <xf numFmtId="2" fontId="7" fillId="0" borderId="0" xfId="0" applyNumberFormat="1" applyFont="1" applyBorder="1" applyAlignment="1">
      <alignment horizontal="center"/>
    </xf>
    <xf numFmtId="2" fontId="7" fillId="0" borderId="11" xfId="0" applyNumberFormat="1" applyFont="1" applyFill="1" applyBorder="1" applyAlignment="1">
      <alignment horizontal="center"/>
    </xf>
    <xf numFmtId="2" fontId="7" fillId="0" borderId="17" xfId="0" applyNumberFormat="1" applyFont="1" applyBorder="1" applyAlignment="1">
      <alignment horizontal="center"/>
    </xf>
    <xf numFmtId="4" fontId="8" fillId="0" borderId="47" xfId="0" applyNumberFormat="1" applyFont="1" applyBorder="1" applyAlignment="1">
      <alignment horizontal="center"/>
    </xf>
    <xf numFmtId="2" fontId="7" fillId="0" borderId="48" xfId="0" applyNumberFormat="1" applyFont="1" applyFill="1" applyBorder="1" applyAlignment="1">
      <alignment horizontal="center"/>
    </xf>
    <xf numFmtId="2" fontId="8" fillId="3" borderId="49" xfId="0" applyNumberFormat="1" applyFont="1" applyFill="1" applyBorder="1" applyAlignment="1">
      <alignment horizontal="center"/>
    </xf>
    <xf numFmtId="2" fontId="7" fillId="0" borderId="50" xfId="0" applyNumberFormat="1" applyFont="1" applyBorder="1" applyAlignment="1">
      <alignment horizontal="center"/>
    </xf>
    <xf numFmtId="4" fontId="8" fillId="3" borderId="49" xfId="0" applyNumberFormat="1" applyFont="1" applyFill="1" applyBorder="1" applyAlignment="1">
      <alignment horizontal="center"/>
    </xf>
    <xf numFmtId="4" fontId="7" fillId="0" borderId="17" xfId="0" applyNumberFormat="1" applyFont="1" applyFill="1" applyBorder="1" applyAlignment="1">
      <alignment horizontal="center"/>
    </xf>
    <xf numFmtId="2" fontId="8" fillId="3" borderId="9" xfId="0" applyNumberFormat="1" applyFont="1" applyFill="1" applyBorder="1" applyAlignment="1">
      <alignment horizontal="center"/>
    </xf>
    <xf numFmtId="2" fontId="18" fillId="0" borderId="17" xfId="0" applyNumberFormat="1" applyFont="1" applyBorder="1" applyAlignment="1">
      <alignment horizontal="center"/>
    </xf>
    <xf numFmtId="2" fontId="19" fillId="3" borderId="11" xfId="0" applyNumberFormat="1" applyFont="1" applyFill="1" applyBorder="1" applyAlignment="1">
      <alignment horizontal="center"/>
    </xf>
    <xf numFmtId="2" fontId="19" fillId="3" borderId="9" xfId="0" applyNumberFormat="1" applyFont="1" applyFill="1" applyBorder="1" applyAlignment="1">
      <alignment horizontal="center"/>
    </xf>
    <xf numFmtId="2" fontId="18" fillId="0" borderId="0" xfId="0" applyNumberFormat="1" applyFont="1" applyBorder="1" applyAlignment="1">
      <alignment horizontal="center"/>
    </xf>
    <xf numFmtId="2" fontId="18" fillId="0" borderId="0" xfId="0" applyNumberFormat="1" applyFont="1" applyAlignment="1">
      <alignment horizontal="center"/>
    </xf>
    <xf numFmtId="4" fontId="18" fillId="0" borderId="47" xfId="0" applyNumberFormat="1" applyFont="1" applyBorder="1" applyAlignment="1">
      <alignment horizontal="center"/>
    </xf>
    <xf numFmtId="4" fontId="18" fillId="0" borderId="13" xfId="0" applyNumberFormat="1" applyFont="1" applyBorder="1" applyAlignment="1">
      <alignment horizontal="center"/>
    </xf>
    <xf numFmtId="4" fontId="18" fillId="0" borderId="48" xfId="0" applyNumberFormat="1" applyFont="1" applyBorder="1" applyAlignment="1">
      <alignment horizontal="center"/>
    </xf>
    <xf numFmtId="4" fontId="18" fillId="0" borderId="17" xfId="0" applyNumberFormat="1" applyFont="1" applyBorder="1" applyAlignment="1">
      <alignment horizontal="center"/>
    </xf>
    <xf numFmtId="4" fontId="19" fillId="3" borderId="48" xfId="0" applyNumberFormat="1" applyFont="1" applyFill="1" applyBorder="1" applyAlignment="1">
      <alignment horizontal="center"/>
    </xf>
    <xf numFmtId="2" fontId="19" fillId="3" borderId="49" xfId="0" applyNumberFormat="1" applyFont="1" applyFill="1" applyBorder="1" applyAlignment="1">
      <alignment horizontal="center"/>
    </xf>
    <xf numFmtId="2" fontId="18" fillId="5" borderId="51" xfId="0" applyNumberFormat="1" applyFont="1" applyFill="1" applyBorder="1" applyAlignment="1">
      <alignment horizontal="center"/>
    </xf>
    <xf numFmtId="2" fontId="18" fillId="0" borderId="50" xfId="0" applyNumberFormat="1" applyFont="1" applyBorder="1" applyAlignment="1">
      <alignment horizontal="center"/>
    </xf>
    <xf numFmtId="4" fontId="19" fillId="3" borderId="50" xfId="0" applyNumberFormat="1" applyFont="1" applyFill="1" applyBorder="1" applyAlignment="1">
      <alignment horizontal="center"/>
    </xf>
    <xf numFmtId="2" fontId="19" fillId="3" borderId="52" xfId="0" applyNumberFormat="1" applyFont="1" applyFill="1" applyBorder="1" applyAlignment="1">
      <alignment horizontal="center"/>
    </xf>
    <xf numFmtId="4" fontId="18" fillId="0" borderId="51" xfId="0" applyNumberFormat="1" applyFont="1" applyBorder="1" applyAlignment="1">
      <alignment horizontal="center"/>
    </xf>
    <xf numFmtId="2" fontId="18" fillId="0" borderId="51" xfId="0" applyNumberFormat="1" applyFont="1" applyBorder="1" applyAlignment="1">
      <alignment horizontal="center"/>
    </xf>
    <xf numFmtId="4" fontId="18" fillId="5" borderId="13" xfId="0" applyNumberFormat="1" applyFont="1" applyFill="1" applyBorder="1" applyAlignment="1">
      <alignment horizontal="center"/>
    </xf>
    <xf numFmtId="4" fontId="18" fillId="5" borderId="53" xfId="0" applyNumberFormat="1" applyFont="1" applyFill="1" applyBorder="1" applyAlignment="1">
      <alignment horizontal="center"/>
    </xf>
    <xf numFmtId="2" fontId="19" fillId="3" borderId="54" xfId="0" applyNumberFormat="1" applyFont="1" applyFill="1" applyBorder="1" applyAlignment="1">
      <alignment horizontal="center"/>
    </xf>
    <xf numFmtId="2" fontId="18" fillId="5" borderId="13" xfId="0" applyNumberFormat="1" applyFont="1" applyFill="1" applyBorder="1" applyAlignment="1">
      <alignment horizontal="center"/>
    </xf>
    <xf numFmtId="4" fontId="7" fillId="5" borderId="47" xfId="0" applyNumberFormat="1" applyFont="1" applyFill="1" applyBorder="1" applyAlignment="1">
      <alignment horizontal="center"/>
    </xf>
    <xf numFmtId="2" fontId="7" fillId="0" borderId="3" xfId="3" applyNumberFormat="1" applyFont="1" applyBorder="1" applyAlignment="1">
      <alignment horizontal="center"/>
    </xf>
    <xf numFmtId="4" fontId="7" fillId="5" borderId="48" xfId="0" applyNumberFormat="1" applyFont="1" applyFill="1" applyBorder="1" applyAlignment="1">
      <alignment horizontal="center"/>
    </xf>
    <xf numFmtId="4" fontId="7" fillId="0" borderId="26" xfId="0" applyNumberFormat="1" applyFont="1" applyFill="1" applyBorder="1" applyAlignment="1">
      <alignment horizontal="center"/>
    </xf>
    <xf numFmtId="4" fontId="7" fillId="0" borderId="13" xfId="0" applyNumberFormat="1" applyFont="1" applyFill="1" applyBorder="1" applyAlignment="1">
      <alignment horizontal="center"/>
    </xf>
    <xf numFmtId="4" fontId="7" fillId="0" borderId="47" xfId="0" applyNumberFormat="1" applyFont="1" applyFill="1" applyBorder="1" applyAlignment="1">
      <alignment horizontal="center"/>
    </xf>
    <xf numFmtId="4" fontId="7" fillId="0" borderId="48" xfId="0" applyNumberFormat="1" applyFont="1" applyFill="1" applyBorder="1" applyAlignment="1">
      <alignment horizontal="center"/>
    </xf>
    <xf numFmtId="4" fontId="8" fillId="3" borderId="48" xfId="0" applyNumberFormat="1" applyFont="1" applyFill="1" applyBorder="1" applyAlignment="1">
      <alignment horizontal="center"/>
    </xf>
    <xf numFmtId="4" fontId="7" fillId="0" borderId="47" xfId="0" applyNumberFormat="1" applyFont="1" applyBorder="1" applyAlignment="1">
      <alignment horizontal="center"/>
    </xf>
    <xf numFmtId="9" fontId="7" fillId="0" borderId="26" xfId="3" applyFont="1" applyBorder="1" applyAlignment="1">
      <alignment horizontal="center"/>
    </xf>
    <xf numFmtId="1" fontId="7" fillId="0" borderId="35" xfId="3" applyNumberFormat="1" applyFont="1" applyBorder="1" applyAlignment="1">
      <alignment horizontal="center"/>
    </xf>
    <xf numFmtId="9" fontId="7" fillId="0" borderId="35" xfId="3" applyFont="1" applyBorder="1" applyAlignment="1">
      <alignment horizontal="center"/>
    </xf>
    <xf numFmtId="1" fontId="7" fillId="0" borderId="29" xfId="3" applyNumberFormat="1" applyFont="1" applyBorder="1" applyAlignment="1">
      <alignment horizontal="center"/>
    </xf>
    <xf numFmtId="9" fontId="7" fillId="0" borderId="29" xfId="3" applyFont="1" applyBorder="1" applyAlignment="1">
      <alignment horizontal="center"/>
    </xf>
    <xf numFmtId="1" fontId="7" fillId="0" borderId="23" xfId="0" applyNumberFormat="1" applyFont="1" applyBorder="1" applyAlignment="1">
      <alignment horizontal="center"/>
    </xf>
    <xf numFmtId="9" fontId="7" fillId="0" borderId="47" xfId="3" applyFont="1" applyBorder="1" applyAlignment="1">
      <alignment horizontal="center"/>
    </xf>
    <xf numFmtId="2" fontId="7" fillId="0" borderId="48" xfId="0" applyNumberFormat="1" applyFont="1" applyBorder="1" applyAlignment="1">
      <alignment horizontal="center"/>
    </xf>
    <xf numFmtId="2" fontId="7" fillId="0" borderId="19" xfId="0" applyNumberFormat="1" applyFont="1" applyBorder="1" applyAlignment="1">
      <alignment horizontal="center"/>
    </xf>
    <xf numFmtId="9" fontId="7" fillId="0" borderId="35" xfId="3" applyNumberFormat="1" applyFont="1" applyBorder="1" applyAlignment="1">
      <alignment horizontal="center"/>
    </xf>
    <xf numFmtId="4" fontId="7" fillId="0" borderId="48" xfId="0" applyNumberFormat="1" applyFont="1" applyBorder="1" applyAlignment="1">
      <alignment horizontal="center"/>
    </xf>
    <xf numFmtId="2" fontId="7" fillId="0" borderId="51" xfId="0" applyNumberFormat="1" applyFont="1" applyBorder="1" applyAlignment="1">
      <alignment horizontal="center"/>
    </xf>
    <xf numFmtId="2" fontId="7" fillId="0" borderId="29" xfId="3" applyNumberFormat="1" applyFont="1" applyFill="1" applyBorder="1" applyAlignment="1">
      <alignment horizontal="center"/>
    </xf>
    <xf numFmtId="1" fontId="8" fillId="3" borderId="29" xfId="3" applyNumberFormat="1" applyFont="1" applyFill="1" applyBorder="1" applyAlignment="1">
      <alignment horizontal="center"/>
    </xf>
    <xf numFmtId="4" fontId="7" fillId="0" borderId="29" xfId="3" applyNumberFormat="1" applyFont="1" applyFill="1" applyBorder="1" applyAlignment="1">
      <alignment horizontal="center"/>
    </xf>
    <xf numFmtId="4" fontId="8" fillId="3" borderId="29" xfId="0" applyNumberFormat="1" applyFont="1" applyFill="1" applyBorder="1" applyAlignment="1">
      <alignment horizontal="center"/>
    </xf>
    <xf numFmtId="10" fontId="8" fillId="3" borderId="41" xfId="3" applyNumberFormat="1" applyFont="1" applyFill="1" applyBorder="1" applyAlignment="1">
      <alignment horizontal="center"/>
    </xf>
    <xf numFmtId="10" fontId="8" fillId="3" borderId="55" xfId="3" applyNumberFormat="1" applyFont="1" applyFill="1" applyBorder="1" applyAlignment="1">
      <alignment horizontal="center"/>
    </xf>
    <xf numFmtId="2" fontId="7" fillId="0" borderId="13" xfId="0" applyNumberFormat="1" applyFont="1" applyBorder="1" applyAlignment="1">
      <alignment horizontal="center"/>
    </xf>
    <xf numFmtId="4" fontId="8" fillId="3" borderId="55" xfId="0" applyNumberFormat="1" applyFont="1" applyFill="1" applyBorder="1" applyAlignment="1">
      <alignment horizontal="center"/>
    </xf>
    <xf numFmtId="4" fontId="8" fillId="3" borderId="25" xfId="0" applyNumberFormat="1" applyFont="1" applyFill="1" applyBorder="1" applyAlignment="1">
      <alignment horizontal="center"/>
    </xf>
    <xf numFmtId="2" fontId="7" fillId="0" borderId="29" xfId="0" applyNumberFormat="1" applyFont="1" applyBorder="1" applyAlignment="1">
      <alignment horizontal="center"/>
    </xf>
    <xf numFmtId="2" fontId="18" fillId="0" borderId="3" xfId="0" applyNumberFormat="1" applyFont="1" applyBorder="1" applyAlignment="1">
      <alignment horizontal="center"/>
    </xf>
    <xf numFmtId="2" fontId="19" fillId="3" borderId="3" xfId="0" applyNumberFormat="1" applyFont="1" applyFill="1" applyBorder="1" applyAlignment="1">
      <alignment horizontal="center"/>
    </xf>
    <xf numFmtId="2" fontId="19" fillId="3" borderId="4" xfId="0" applyNumberFormat="1" applyFont="1" applyFill="1" applyBorder="1" applyAlignment="1">
      <alignment horizontal="center"/>
    </xf>
    <xf numFmtId="2" fontId="19" fillId="3" borderId="56" xfId="0" applyNumberFormat="1" applyFont="1" applyFill="1" applyBorder="1" applyAlignment="1">
      <alignment horizontal="center"/>
    </xf>
    <xf numFmtId="2" fontId="18" fillId="0" borderId="57" xfId="0" applyNumberFormat="1" applyFont="1" applyBorder="1" applyAlignment="1">
      <alignment horizontal="center"/>
    </xf>
    <xf numFmtId="2" fontId="19" fillId="3" borderId="58" xfId="0" applyNumberFormat="1" applyFont="1" applyFill="1" applyBorder="1" applyAlignment="1">
      <alignment horizontal="center"/>
    </xf>
    <xf numFmtId="2" fontId="7" fillId="0" borderId="38" xfId="0" applyNumberFormat="1" applyFont="1" applyBorder="1" applyAlignment="1">
      <alignment horizontal="center"/>
    </xf>
    <xf numFmtId="2" fontId="7" fillId="0" borderId="47" xfId="0" applyNumberFormat="1" applyFont="1" applyBorder="1" applyAlignment="1">
      <alignment horizontal="center"/>
    </xf>
    <xf numFmtId="2" fontId="8" fillId="3" borderId="59" xfId="0" applyNumberFormat="1" applyFont="1" applyFill="1" applyBorder="1" applyAlignment="1">
      <alignment horizontal="center"/>
    </xf>
    <xf numFmtId="2" fontId="7" fillId="0" borderId="52" xfId="0" applyNumberFormat="1" applyFont="1" applyBorder="1" applyAlignment="1">
      <alignment horizontal="center"/>
    </xf>
    <xf numFmtId="2" fontId="7" fillId="0" borderId="23" xfId="0" applyNumberFormat="1" applyFont="1" applyBorder="1" applyAlignment="1">
      <alignment horizontal="center"/>
    </xf>
    <xf numFmtId="2" fontId="7" fillId="0" borderId="22" xfId="0" applyNumberFormat="1" applyFont="1" applyBorder="1" applyAlignment="1">
      <alignment horizontal="center"/>
    </xf>
    <xf numFmtId="10" fontId="7" fillId="0" borderId="23" xfId="3" applyNumberFormat="1" applyFont="1" applyBorder="1" applyAlignment="1">
      <alignment horizontal="center"/>
    </xf>
    <xf numFmtId="10" fontId="7" fillId="0" borderId="22" xfId="3" applyNumberFormat="1" applyFont="1" applyBorder="1" applyAlignment="1">
      <alignment horizontal="center"/>
    </xf>
    <xf numFmtId="4" fontId="8" fillId="3" borderId="17" xfId="0" applyNumberFormat="1" applyFont="1" applyFill="1" applyBorder="1" applyAlignment="1">
      <alignment horizontal="center"/>
    </xf>
    <xf numFmtId="2" fontId="7" fillId="0" borderId="14" xfId="0" applyNumberFormat="1" applyFont="1" applyBorder="1" applyAlignment="1">
      <alignment horizontal="center"/>
    </xf>
    <xf numFmtId="2" fontId="7" fillId="0" borderId="2" xfId="0" applyNumberFormat="1" applyFont="1" applyBorder="1" applyAlignment="1">
      <alignment horizontal="center"/>
    </xf>
    <xf numFmtId="2" fontId="7" fillId="0" borderId="3" xfId="0" applyNumberFormat="1" applyFont="1" applyBorder="1" applyAlignment="1">
      <alignment horizontal="center"/>
    </xf>
    <xf numFmtId="4" fontId="8" fillId="0" borderId="11" xfId="0" applyNumberFormat="1" applyFont="1" applyFill="1" applyBorder="1" applyAlignment="1">
      <alignment horizontal="center"/>
    </xf>
    <xf numFmtId="2" fontId="8" fillId="0" borderId="17" xfId="0" applyNumberFormat="1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2" fontId="8" fillId="0" borderId="0" xfId="0" applyNumberFormat="1" applyFont="1" applyAlignment="1">
      <alignment horizontal="center"/>
    </xf>
    <xf numFmtId="4" fontId="8" fillId="0" borderId="48" xfId="0" applyNumberFormat="1" applyFont="1" applyFill="1" applyBorder="1" applyAlignment="1">
      <alignment horizontal="center"/>
    </xf>
    <xf numFmtId="4" fontId="8" fillId="0" borderId="17" xfId="0" applyNumberFormat="1" applyFont="1" applyFill="1" applyBorder="1" applyAlignment="1">
      <alignment horizontal="center"/>
    </xf>
    <xf numFmtId="2" fontId="8" fillId="0" borderId="51" xfId="0" applyNumberFormat="1" applyFont="1" applyBorder="1" applyAlignment="1">
      <alignment horizontal="center"/>
    </xf>
    <xf numFmtId="2" fontId="8" fillId="3" borderId="52" xfId="0" applyNumberFormat="1" applyFont="1" applyFill="1" applyBorder="1" applyAlignment="1">
      <alignment horizontal="center"/>
    </xf>
    <xf numFmtId="4" fontId="8" fillId="0" borderId="13" xfId="0" applyNumberFormat="1" applyFont="1" applyFill="1" applyBorder="1" applyAlignment="1">
      <alignment horizontal="center"/>
    </xf>
    <xf numFmtId="2" fontId="8" fillId="0" borderId="50" xfId="0" applyNumberFormat="1" applyFont="1" applyBorder="1" applyAlignment="1">
      <alignment horizontal="center"/>
    </xf>
    <xf numFmtId="4" fontId="8" fillId="0" borderId="51" xfId="0" applyNumberFormat="1" applyFont="1" applyFill="1" applyBorder="1" applyAlignment="1">
      <alignment horizontal="center"/>
    </xf>
    <xf numFmtId="4" fontId="8" fillId="0" borderId="50" xfId="0" applyNumberFormat="1" applyFont="1" applyBorder="1" applyAlignment="1">
      <alignment horizontal="center"/>
    </xf>
    <xf numFmtId="2" fontId="17" fillId="0" borderId="0" xfId="0" applyNumberFormat="1" applyFont="1" applyBorder="1" applyAlignment="1"/>
    <xf numFmtId="2" fontId="17" fillId="2" borderId="60" xfId="0" applyNumberFormat="1" applyFont="1" applyFill="1" applyBorder="1" applyAlignment="1">
      <alignment horizontal="center"/>
    </xf>
    <xf numFmtId="4" fontId="18" fillId="5" borderId="61" xfId="0" applyNumberFormat="1" applyFont="1" applyFill="1" applyBorder="1" applyAlignment="1">
      <alignment horizontal="center"/>
    </xf>
    <xf numFmtId="2" fontId="19" fillId="3" borderId="62" xfId="0" applyNumberFormat="1" applyFont="1" applyFill="1" applyBorder="1" applyAlignment="1">
      <alignment horizontal="center"/>
    </xf>
    <xf numFmtId="0" fontId="8" fillId="0" borderId="14" xfId="0" applyFont="1" applyFill="1" applyBorder="1" applyAlignment="1">
      <alignment horizontal="center"/>
    </xf>
    <xf numFmtId="4" fontId="8" fillId="0" borderId="29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4" fontId="8" fillId="0" borderId="35" xfId="0" applyNumberFormat="1" applyFont="1" applyFill="1" applyBorder="1" applyAlignment="1">
      <alignment horizontal="center"/>
    </xf>
    <xf numFmtId="4" fontId="8" fillId="0" borderId="44" xfId="0" applyNumberFormat="1" applyFont="1" applyFill="1" applyBorder="1" applyAlignment="1">
      <alignment horizontal="center"/>
    </xf>
    <xf numFmtId="4" fontId="8" fillId="0" borderId="45" xfId="0" applyNumberFormat="1" applyFont="1" applyFill="1" applyBorder="1" applyAlignment="1">
      <alignment horizontal="center"/>
    </xf>
    <xf numFmtId="4" fontId="8" fillId="0" borderId="44" xfId="0" applyNumberFormat="1" applyFont="1" applyBorder="1" applyAlignment="1">
      <alignment horizontal="center"/>
    </xf>
    <xf numFmtId="4" fontId="8" fillId="0" borderId="45" xfId="0" applyNumberFormat="1" applyFont="1" applyBorder="1" applyAlignment="1">
      <alignment horizontal="center"/>
    </xf>
    <xf numFmtId="4" fontId="8" fillId="0" borderId="51" xfId="0" applyNumberFormat="1" applyFont="1" applyBorder="1" applyAlignment="1">
      <alignment horizontal="center"/>
    </xf>
    <xf numFmtId="4" fontId="8" fillId="3" borderId="52" xfId="0" applyNumberFormat="1" applyFont="1" applyFill="1" applyBorder="1" applyAlignment="1">
      <alignment horizontal="center"/>
    </xf>
    <xf numFmtId="2" fontId="16" fillId="4" borderId="2" xfId="0" applyNumberFormat="1" applyFont="1" applyFill="1" applyBorder="1" applyAlignment="1">
      <alignment horizontal="center"/>
    </xf>
    <xf numFmtId="2" fontId="19" fillId="2" borderId="5" xfId="0" applyNumberFormat="1" applyFont="1" applyFill="1" applyBorder="1" applyAlignment="1">
      <alignment horizontal="center"/>
    </xf>
    <xf numFmtId="2" fontId="19" fillId="0" borderId="18" xfId="0" applyNumberFormat="1" applyFont="1" applyBorder="1" applyAlignment="1"/>
    <xf numFmtId="4" fontId="19" fillId="0" borderId="35" xfId="0" applyNumberFormat="1" applyFont="1" applyFill="1" applyBorder="1" applyAlignment="1">
      <alignment horizontal="center"/>
    </xf>
    <xf numFmtId="2" fontId="19" fillId="0" borderId="35" xfId="0" applyNumberFormat="1" applyFont="1" applyFill="1" applyBorder="1" applyAlignment="1">
      <alignment horizontal="center"/>
    </xf>
    <xf numFmtId="2" fontId="19" fillId="2" borderId="6" xfId="0" applyNumberFormat="1" applyFont="1" applyFill="1" applyBorder="1" applyAlignment="1">
      <alignment horizontal="center"/>
    </xf>
    <xf numFmtId="2" fontId="19" fillId="0" borderId="0" xfId="0" applyNumberFormat="1" applyFont="1" applyBorder="1" applyAlignment="1"/>
    <xf numFmtId="2" fontId="19" fillId="0" borderId="29" xfId="0" applyNumberFormat="1" applyFont="1" applyFill="1" applyBorder="1" applyAlignment="1">
      <alignment horizontal="center"/>
    </xf>
    <xf numFmtId="2" fontId="19" fillId="2" borderId="7" xfId="0" applyNumberFormat="1" applyFont="1" applyFill="1" applyBorder="1" applyAlignment="1">
      <alignment horizontal="center"/>
    </xf>
    <xf numFmtId="2" fontId="19" fillId="3" borderId="19" xfId="0" applyNumberFormat="1" applyFont="1" applyFill="1" applyBorder="1" applyAlignment="1"/>
    <xf numFmtId="4" fontId="19" fillId="3" borderId="28" xfId="0" applyNumberFormat="1" applyFont="1" applyFill="1" applyBorder="1" applyAlignment="1">
      <alignment horizontal="center"/>
    </xf>
    <xf numFmtId="2" fontId="19" fillId="0" borderId="0" xfId="0" applyNumberFormat="1" applyFont="1" applyBorder="1" applyAlignment="1">
      <alignment horizontal="center"/>
    </xf>
    <xf numFmtId="4" fontId="19" fillId="0" borderId="0" xfId="0" applyNumberFormat="1" applyFont="1" applyBorder="1" applyAlignment="1">
      <alignment horizontal="center"/>
    </xf>
    <xf numFmtId="2" fontId="19" fillId="0" borderId="21" xfId="0" applyNumberFormat="1" applyFont="1" applyFill="1" applyBorder="1" applyAlignment="1">
      <alignment horizontal="center"/>
    </xf>
    <xf numFmtId="2" fontId="19" fillId="0" borderId="22" xfId="0" applyNumberFormat="1" applyFont="1" applyFill="1" applyBorder="1" applyAlignment="1">
      <alignment horizontal="center"/>
    </xf>
    <xf numFmtId="4" fontId="19" fillId="3" borderId="8" xfId="0" applyNumberFormat="1" applyFont="1" applyFill="1" applyBorder="1" applyAlignment="1">
      <alignment horizontal="center"/>
    </xf>
    <xf numFmtId="2" fontId="19" fillId="2" borderId="2" xfId="0" applyNumberFormat="1" applyFont="1" applyFill="1" applyBorder="1" applyAlignment="1">
      <alignment horizontal="center"/>
    </xf>
    <xf numFmtId="2" fontId="19" fillId="0" borderId="14" xfId="0" applyNumberFormat="1" applyFont="1" applyBorder="1" applyAlignment="1"/>
    <xf numFmtId="2" fontId="19" fillId="0" borderId="47" xfId="0" applyNumberFormat="1" applyFont="1" applyFill="1" applyBorder="1" applyAlignment="1">
      <alignment horizontal="center"/>
    </xf>
    <xf numFmtId="2" fontId="19" fillId="2" borderId="3" xfId="0" applyNumberFormat="1" applyFont="1" applyFill="1" applyBorder="1" applyAlignment="1">
      <alignment horizontal="center"/>
    </xf>
    <xf numFmtId="2" fontId="19" fillId="0" borderId="48" xfId="0" applyNumberFormat="1" applyFont="1" applyFill="1" applyBorder="1" applyAlignment="1">
      <alignment horizontal="center"/>
    </xf>
    <xf numFmtId="2" fontId="19" fillId="2" borderId="4" xfId="0" applyNumberFormat="1" applyFont="1" applyFill="1" applyBorder="1" applyAlignment="1">
      <alignment horizontal="center"/>
    </xf>
    <xf numFmtId="4" fontId="19" fillId="3" borderId="59" xfId="0" applyNumberFormat="1" applyFont="1" applyFill="1" applyBorder="1" applyAlignment="1">
      <alignment horizontal="center"/>
    </xf>
    <xf numFmtId="4" fontId="19" fillId="3" borderId="49" xfId="0" applyNumberFormat="1" applyFont="1" applyFill="1" applyBorder="1" applyAlignment="1">
      <alignment horizontal="center"/>
    </xf>
    <xf numFmtId="10" fontId="19" fillId="0" borderId="51" xfId="3" applyNumberFormat="1" applyFont="1" applyFill="1" applyBorder="1" applyAlignment="1">
      <alignment horizontal="center"/>
    </xf>
    <xf numFmtId="10" fontId="19" fillId="0" borderId="47" xfId="3" applyNumberFormat="1" applyFont="1" applyFill="1" applyBorder="1" applyAlignment="1">
      <alignment horizontal="center"/>
    </xf>
    <xf numFmtId="10" fontId="19" fillId="0" borderId="50" xfId="3" applyNumberFormat="1" applyFont="1" applyFill="1" applyBorder="1" applyAlignment="1">
      <alignment horizontal="center"/>
    </xf>
    <xf numFmtId="10" fontId="19" fillId="0" borderId="48" xfId="3" applyNumberFormat="1" applyFont="1" applyFill="1" applyBorder="1" applyAlignment="1">
      <alignment horizontal="center"/>
    </xf>
    <xf numFmtId="10" fontId="19" fillId="3" borderId="52" xfId="3" applyNumberFormat="1" applyFont="1" applyFill="1" applyBorder="1" applyAlignment="1">
      <alignment horizontal="center"/>
    </xf>
    <xf numFmtId="2" fontId="19" fillId="0" borderId="36" xfId="0" applyNumberFormat="1" applyFont="1" applyFill="1" applyBorder="1" applyAlignment="1">
      <alignment horizontal="center"/>
    </xf>
    <xf numFmtId="4" fontId="19" fillId="0" borderId="29" xfId="0" applyNumberFormat="1" applyFont="1" applyBorder="1" applyAlignment="1">
      <alignment horizontal="center"/>
    </xf>
    <xf numFmtId="2" fontId="19" fillId="0" borderId="31" xfId="0" applyNumberFormat="1" applyFont="1" applyFill="1" applyBorder="1" applyAlignment="1">
      <alignment horizontal="center"/>
    </xf>
    <xf numFmtId="4" fontId="19" fillId="3" borderId="37" xfId="0" applyNumberFormat="1" applyFont="1" applyFill="1" applyBorder="1" applyAlignment="1">
      <alignment horizontal="center"/>
    </xf>
    <xf numFmtId="2" fontId="19" fillId="3" borderId="37" xfId="0" applyNumberFormat="1" applyFont="1" applyFill="1" applyBorder="1" applyAlignment="1">
      <alignment horizontal="center"/>
    </xf>
    <xf numFmtId="2" fontId="19" fillId="0" borderId="18" xfId="0" applyNumberFormat="1" applyFont="1" applyBorder="1" applyAlignment="1">
      <alignment horizontal="center"/>
    </xf>
    <xf numFmtId="4" fontId="19" fillId="0" borderId="51" xfId="0" applyNumberFormat="1" applyFont="1" applyBorder="1" applyAlignment="1">
      <alignment horizontal="center"/>
    </xf>
    <xf numFmtId="4" fontId="19" fillId="0" borderId="50" xfId="0" applyNumberFormat="1" applyFont="1" applyBorder="1" applyAlignment="1">
      <alignment horizontal="center"/>
    </xf>
    <xf numFmtId="2" fontId="19" fillId="0" borderId="22" xfId="0" applyNumberFormat="1" applyFont="1" applyBorder="1" applyAlignment="1">
      <alignment horizontal="center"/>
    </xf>
    <xf numFmtId="2" fontId="20" fillId="2" borderId="5" xfId="0" applyNumberFormat="1" applyFont="1" applyFill="1" applyBorder="1" applyAlignment="1">
      <alignment horizontal="center"/>
    </xf>
    <xf numFmtId="2" fontId="20" fillId="0" borderId="18" xfId="0" applyNumberFormat="1" applyFont="1" applyBorder="1" applyAlignment="1"/>
    <xf numFmtId="4" fontId="21" fillId="0" borderId="35" xfId="0" applyNumberFormat="1" applyFont="1" applyFill="1" applyBorder="1" applyAlignment="1">
      <alignment horizontal="center"/>
    </xf>
    <xf numFmtId="2" fontId="21" fillId="0" borderId="35" xfId="0" applyNumberFormat="1" applyFont="1" applyFill="1" applyBorder="1" applyAlignment="1">
      <alignment horizontal="center"/>
    </xf>
    <xf numFmtId="2" fontId="20" fillId="2" borderId="6" xfId="0" applyNumberFormat="1" applyFont="1" applyFill="1" applyBorder="1" applyAlignment="1">
      <alignment horizontal="center"/>
    </xf>
    <xf numFmtId="2" fontId="20" fillId="0" borderId="0" xfId="0" applyNumberFormat="1" applyFont="1" applyBorder="1" applyAlignment="1"/>
    <xf numFmtId="2" fontId="21" fillId="0" borderId="29" xfId="0" applyNumberFormat="1" applyFont="1" applyFill="1" applyBorder="1" applyAlignment="1">
      <alignment horizontal="center"/>
    </xf>
    <xf numFmtId="2" fontId="20" fillId="2" borderId="7" xfId="0" applyNumberFormat="1" applyFont="1" applyFill="1" applyBorder="1" applyAlignment="1">
      <alignment horizontal="center"/>
    </xf>
    <xf numFmtId="2" fontId="20" fillId="3" borderId="19" xfId="0" applyNumberFormat="1" applyFont="1" applyFill="1" applyBorder="1" applyAlignment="1"/>
    <xf numFmtId="0" fontId="20" fillId="3" borderId="63" xfId="0" applyFont="1" applyFill="1" applyBorder="1" applyAlignment="1">
      <alignment horizontal="center"/>
    </xf>
    <xf numFmtId="2" fontId="20" fillId="0" borderId="0" xfId="0" applyNumberFormat="1" applyFont="1" applyBorder="1" applyAlignment="1">
      <alignment horizontal="center"/>
    </xf>
    <xf numFmtId="2" fontId="21" fillId="0" borderId="0" xfId="0" applyNumberFormat="1" applyFont="1" applyBorder="1" applyAlignment="1">
      <alignment horizontal="center"/>
    </xf>
    <xf numFmtId="2" fontId="21" fillId="0" borderId="11" xfId="0" applyNumberFormat="1" applyFont="1" applyFill="1" applyBorder="1" applyAlignment="1">
      <alignment horizontal="center"/>
    </xf>
    <xf numFmtId="4" fontId="20" fillId="3" borderId="63" xfId="0" applyNumberFormat="1" applyFont="1" applyFill="1" applyBorder="1" applyAlignment="1">
      <alignment horizontal="center"/>
    </xf>
    <xf numFmtId="2" fontId="21" fillId="0" borderId="21" xfId="0" applyNumberFormat="1" applyFont="1" applyFill="1" applyBorder="1" applyAlignment="1">
      <alignment horizontal="center"/>
    </xf>
    <xf numFmtId="2" fontId="21" fillId="0" borderId="22" xfId="0" applyNumberFormat="1" applyFont="1" applyFill="1" applyBorder="1" applyAlignment="1">
      <alignment horizontal="center"/>
    </xf>
    <xf numFmtId="2" fontId="20" fillId="3" borderId="28" xfId="0" applyNumberFormat="1" applyFont="1" applyFill="1" applyBorder="1" applyAlignment="1">
      <alignment horizontal="center"/>
    </xf>
    <xf numFmtId="4" fontId="21" fillId="0" borderId="64" xfId="0" applyNumberFormat="1" applyFont="1" applyBorder="1" applyAlignment="1">
      <alignment horizontal="center"/>
    </xf>
    <xf numFmtId="4" fontId="21" fillId="0" borderId="50" xfId="0" applyNumberFormat="1" applyFont="1" applyBorder="1" applyAlignment="1">
      <alignment horizontal="center"/>
    </xf>
    <xf numFmtId="2" fontId="21" fillId="0" borderId="48" xfId="0" applyNumberFormat="1" applyFont="1" applyBorder="1" applyAlignment="1">
      <alignment horizontal="center"/>
    </xf>
    <xf numFmtId="4" fontId="20" fillId="3" borderId="65" xfId="0" applyNumberFormat="1" applyFont="1" applyFill="1" applyBorder="1" applyAlignment="1">
      <alignment horizontal="center"/>
    </xf>
    <xf numFmtId="2" fontId="20" fillId="3" borderId="63" xfId="0" applyNumberFormat="1" applyFont="1" applyFill="1" applyBorder="1" applyAlignment="1">
      <alignment horizontal="center"/>
    </xf>
    <xf numFmtId="2" fontId="17" fillId="0" borderId="21" xfId="0" applyNumberFormat="1" applyFont="1" applyBorder="1" applyAlignment="1"/>
    <xf numFmtId="2" fontId="17" fillId="0" borderId="22" xfId="0" applyNumberFormat="1" applyFont="1" applyBorder="1" applyAlignment="1"/>
    <xf numFmtId="2" fontId="17" fillId="3" borderId="8" xfId="0" applyNumberFormat="1" applyFont="1" applyFill="1" applyBorder="1" applyAlignment="1"/>
    <xf numFmtId="2" fontId="17" fillId="0" borderId="23" xfId="0" applyNumberFormat="1" applyFont="1" applyBorder="1" applyAlignment="1"/>
    <xf numFmtId="4" fontId="19" fillId="0" borderId="47" xfId="0" applyNumberFormat="1" applyFont="1" applyFill="1" applyBorder="1" applyAlignment="1">
      <alignment horizontal="center"/>
    </xf>
    <xf numFmtId="4" fontId="19" fillId="0" borderId="38" xfId="0" applyNumberFormat="1" applyFont="1" applyBorder="1" applyAlignment="1">
      <alignment horizontal="center"/>
    </xf>
    <xf numFmtId="4" fontId="19" fillId="0" borderId="47" xfId="0" applyNumberFormat="1" applyFont="1" applyBorder="1" applyAlignment="1">
      <alignment horizontal="center"/>
    </xf>
    <xf numFmtId="2" fontId="2" fillId="0" borderId="0" xfId="0" applyNumberFormat="1" applyFont="1" applyAlignment="1">
      <alignment wrapText="1"/>
    </xf>
    <xf numFmtId="2" fontId="8" fillId="0" borderId="0" xfId="0" applyNumberFormat="1" applyFont="1" applyAlignment="1">
      <alignment wrapText="1"/>
    </xf>
    <xf numFmtId="2" fontId="7" fillId="0" borderId="20" xfId="0" applyNumberFormat="1" applyFont="1" applyBorder="1" applyAlignment="1">
      <alignment horizontal="center"/>
    </xf>
    <xf numFmtId="2" fontId="10" fillId="4" borderId="2" xfId="0" applyNumberFormat="1" applyFont="1" applyFill="1" applyBorder="1" applyAlignment="1">
      <alignment horizontal="center"/>
    </xf>
    <xf numFmtId="2" fontId="10" fillId="4" borderId="3" xfId="0" applyNumberFormat="1" applyFont="1" applyFill="1" applyBorder="1" applyAlignment="1">
      <alignment horizontal="center"/>
    </xf>
    <xf numFmtId="2" fontId="10" fillId="4" borderId="4" xfId="0" applyNumberFormat="1" applyFont="1" applyFill="1" applyBorder="1" applyAlignment="1">
      <alignment horizontal="center"/>
    </xf>
    <xf numFmtId="2" fontId="19" fillId="4" borderId="3" xfId="0" applyNumberFormat="1" applyFont="1" applyFill="1" applyBorder="1" applyAlignment="1">
      <alignment horizontal="center"/>
    </xf>
    <xf numFmtId="2" fontId="19" fillId="4" borderId="4" xfId="0" applyNumberFormat="1" applyFont="1" applyFill="1" applyBorder="1" applyAlignment="1">
      <alignment horizontal="center"/>
    </xf>
    <xf numFmtId="2" fontId="7" fillId="0" borderId="0" xfId="0" applyNumberFormat="1" applyFont="1" applyFill="1" applyAlignment="1">
      <alignment horizontal="left"/>
    </xf>
    <xf numFmtId="2" fontId="7" fillId="0" borderId="0" xfId="0" applyNumberFormat="1" applyFont="1" applyAlignment="1">
      <alignment horizontal="left"/>
    </xf>
    <xf numFmtId="2" fontId="8" fillId="4" borderId="3" xfId="0" applyNumberFormat="1" applyFont="1" applyFill="1" applyBorder="1" applyAlignment="1">
      <alignment horizontal="center"/>
    </xf>
    <xf numFmtId="2" fontId="8" fillId="4" borderId="4" xfId="0" applyNumberFormat="1" applyFont="1" applyFill="1" applyBorder="1" applyAlignment="1">
      <alignment horizontal="center"/>
    </xf>
    <xf numFmtId="2" fontId="7" fillId="0" borderId="14" xfId="0" applyNumberFormat="1" applyFont="1" applyBorder="1" applyAlignment="1"/>
    <xf numFmtId="2" fontId="7" fillId="4" borderId="0" xfId="0" applyNumberFormat="1" applyFont="1" applyFill="1" applyAlignment="1">
      <alignment horizontal="center"/>
    </xf>
    <xf numFmtId="9" fontId="3" fillId="0" borderId="0" xfId="3" applyFont="1"/>
    <xf numFmtId="4" fontId="7" fillId="0" borderId="3" xfId="0" applyNumberFormat="1" applyFont="1" applyFill="1" applyBorder="1" applyAlignment="1">
      <alignment horizontal="center"/>
    </xf>
    <xf numFmtId="2" fontId="18" fillId="5" borderId="23" xfId="0" applyNumberFormat="1" applyFont="1" applyFill="1" applyBorder="1" applyAlignment="1">
      <alignment horizontal="center"/>
    </xf>
    <xf numFmtId="4" fontId="7" fillId="5" borderId="26" xfId="0" applyNumberFormat="1" applyFont="1" applyFill="1" applyBorder="1" applyAlignment="1">
      <alignment horizontal="center"/>
    </xf>
    <xf numFmtId="4" fontId="7" fillId="0" borderId="3" xfId="0" applyNumberFormat="1" applyFont="1" applyBorder="1" applyAlignment="1">
      <alignment horizontal="center"/>
    </xf>
    <xf numFmtId="2" fontId="19" fillId="0" borderId="0" xfId="0" applyNumberFormat="1" applyFont="1" applyAlignment="1">
      <alignment horizontal="center"/>
    </xf>
    <xf numFmtId="4" fontId="8" fillId="6" borderId="26" xfId="0" applyNumberFormat="1" applyFont="1" applyFill="1" applyBorder="1" applyAlignment="1">
      <alignment horizontal="center"/>
    </xf>
    <xf numFmtId="2" fontId="8" fillId="6" borderId="27" xfId="0" applyNumberFormat="1" applyFont="1" applyFill="1" applyBorder="1" applyAlignment="1">
      <alignment horizontal="center"/>
    </xf>
    <xf numFmtId="4" fontId="8" fillId="6" borderId="47" xfId="0" applyNumberFormat="1" applyFont="1" applyFill="1" applyBorder="1" applyAlignment="1">
      <alignment horizontal="center"/>
    </xf>
    <xf numFmtId="2" fontId="8" fillId="6" borderId="49" xfId="0" applyNumberFormat="1" applyFont="1" applyFill="1" applyBorder="1" applyAlignment="1">
      <alignment horizontal="center"/>
    </xf>
    <xf numFmtId="3" fontId="13" fillId="6" borderId="0" xfId="0" applyNumberFormat="1" applyFont="1" applyFill="1" applyAlignment="1">
      <alignment horizontal="center"/>
    </xf>
    <xf numFmtId="3" fontId="14" fillId="6" borderId="0" xfId="0" applyNumberFormat="1" applyFont="1" applyFill="1" applyAlignment="1">
      <alignment horizontal="center"/>
    </xf>
    <xf numFmtId="3" fontId="7" fillId="0" borderId="11" xfId="0" applyNumberFormat="1" applyFont="1" applyFill="1" applyBorder="1" applyAlignment="1">
      <alignment horizontal="center"/>
    </xf>
    <xf numFmtId="3" fontId="7" fillId="0" borderId="48" xfId="0" applyNumberFormat="1" applyFont="1" applyFill="1" applyBorder="1" applyAlignment="1">
      <alignment horizontal="center"/>
    </xf>
    <xf numFmtId="3" fontId="2" fillId="6" borderId="0" xfId="0" applyNumberFormat="1" applyFont="1" applyFill="1" applyAlignment="1">
      <alignment horizontal="center"/>
    </xf>
    <xf numFmtId="2" fontId="8" fillId="0" borderId="9" xfId="0" applyNumberFormat="1" applyFont="1" applyBorder="1" applyAlignment="1">
      <alignment horizontal="center"/>
    </xf>
    <xf numFmtId="3" fontId="2" fillId="6" borderId="0" xfId="3" applyNumberFormat="1" applyFont="1" applyFill="1" applyAlignment="1">
      <alignment horizontal="center"/>
    </xf>
    <xf numFmtId="2" fontId="8" fillId="6" borderId="11" xfId="0" applyNumberFormat="1" applyFont="1" applyFill="1" applyBorder="1" applyAlignment="1">
      <alignment horizontal="center"/>
    </xf>
    <xf numFmtId="2" fontId="8" fillId="6" borderId="0" xfId="0" applyNumberFormat="1" applyFont="1" applyFill="1" applyBorder="1" applyAlignment="1">
      <alignment horizontal="center"/>
    </xf>
    <xf numFmtId="2" fontId="8" fillId="6" borderId="48" xfId="0" applyNumberFormat="1" applyFont="1" applyFill="1" applyBorder="1" applyAlignment="1">
      <alignment horizontal="center"/>
    </xf>
    <xf numFmtId="4" fontId="8" fillId="6" borderId="11" xfId="0" applyNumberFormat="1" applyFont="1" applyFill="1" applyBorder="1" applyAlignment="1">
      <alignment horizontal="center"/>
    </xf>
    <xf numFmtId="4" fontId="19" fillId="5" borderId="13" xfId="0" applyNumberFormat="1" applyFont="1" applyFill="1" applyBorder="1" applyAlignment="1">
      <alignment horizontal="center"/>
    </xf>
    <xf numFmtId="4" fontId="19" fillId="5" borderId="53" xfId="0" applyNumberFormat="1" applyFont="1" applyFill="1" applyBorder="1" applyAlignment="1">
      <alignment horizontal="center"/>
    </xf>
    <xf numFmtId="4" fontId="19" fillId="5" borderId="61" xfId="0" applyNumberFormat="1" applyFont="1" applyFill="1" applyBorder="1" applyAlignment="1">
      <alignment horizontal="center"/>
    </xf>
    <xf numFmtId="4" fontId="19" fillId="5" borderId="29" xfId="0" applyNumberFormat="1" applyFont="1" applyFill="1" applyBorder="1" applyAlignment="1">
      <alignment horizontal="center"/>
    </xf>
    <xf numFmtId="4" fontId="19" fillId="5" borderId="26" xfId="0" applyNumberFormat="1" applyFont="1" applyFill="1" applyBorder="1" applyAlignment="1">
      <alignment horizontal="center"/>
    </xf>
    <xf numFmtId="3" fontId="22" fillId="6" borderId="0" xfId="0" applyNumberFormat="1" applyFont="1" applyFill="1" applyAlignment="1">
      <alignment horizontal="center"/>
    </xf>
    <xf numFmtId="3" fontId="7" fillId="5" borderId="38" xfId="0" applyNumberFormat="1" applyFont="1" applyFill="1" applyBorder="1" applyAlignment="1">
      <alignment horizontal="center"/>
    </xf>
    <xf numFmtId="3" fontId="7" fillId="5" borderId="11" xfId="0" applyNumberFormat="1" applyFont="1" applyFill="1" applyBorder="1" applyAlignment="1">
      <alignment horizontal="center"/>
    </xf>
    <xf numFmtId="3" fontId="7" fillId="0" borderId="38" xfId="0" applyNumberFormat="1" applyFont="1" applyBorder="1" applyAlignment="1">
      <alignment horizontal="center"/>
    </xf>
    <xf numFmtId="3" fontId="7" fillId="0" borderId="48" xfId="0" applyNumberFormat="1" applyFont="1" applyBorder="1" applyAlignment="1">
      <alignment horizontal="center"/>
    </xf>
    <xf numFmtId="3" fontId="7" fillId="0" borderId="50" xfId="0" applyNumberFormat="1" applyFont="1" applyBorder="1" applyAlignment="1">
      <alignment horizontal="center"/>
    </xf>
    <xf numFmtId="3" fontId="7" fillId="5" borderId="23" xfId="0" applyNumberFormat="1" applyFont="1" applyFill="1" applyBorder="1" applyAlignment="1">
      <alignment horizontal="center"/>
    </xf>
    <xf numFmtId="3" fontId="7" fillId="5" borderId="13" xfId="0" applyNumberFormat="1" applyFont="1" applyFill="1" applyBorder="1" applyAlignment="1">
      <alignment horizontal="center"/>
    </xf>
    <xf numFmtId="3" fontId="7" fillId="0" borderId="17" xfId="0" applyNumberFormat="1" applyFont="1" applyBorder="1" applyAlignment="1">
      <alignment horizontal="center"/>
    </xf>
    <xf numFmtId="3" fontId="7" fillId="5" borderId="47" xfId="0" applyNumberFormat="1" applyFont="1" applyFill="1" applyBorder="1" applyAlignment="1">
      <alignment horizontal="center"/>
    </xf>
    <xf numFmtId="3" fontId="7" fillId="5" borderId="48" xfId="0" applyNumberFormat="1" applyFont="1" applyFill="1" applyBorder="1" applyAlignment="1">
      <alignment horizontal="center"/>
    </xf>
    <xf numFmtId="3" fontId="7" fillId="0" borderId="47" xfId="0" applyNumberFormat="1" applyFont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3" fontId="7" fillId="0" borderId="26" xfId="0" applyNumberFormat="1" applyFont="1" applyBorder="1" applyAlignment="1">
      <alignment horizontal="center"/>
    </xf>
    <xf numFmtId="3" fontId="7" fillId="0" borderId="3" xfId="3" applyNumberFormat="1" applyFont="1" applyBorder="1" applyAlignment="1">
      <alignment horizontal="center"/>
    </xf>
    <xf numFmtId="3" fontId="7" fillId="0" borderId="26" xfId="0" applyNumberFormat="1" applyFont="1" applyFill="1" applyBorder="1" applyAlignment="1">
      <alignment horizontal="center"/>
    </xf>
    <xf numFmtId="3" fontId="7" fillId="0" borderId="47" xfId="0" applyNumberFormat="1" applyFont="1" applyFill="1" applyBorder="1" applyAlignment="1">
      <alignment horizontal="center"/>
    </xf>
    <xf numFmtId="3" fontId="7" fillId="0" borderId="29" xfId="3" applyNumberFormat="1" applyFont="1" applyFill="1" applyBorder="1" applyAlignment="1">
      <alignment horizontal="center"/>
    </xf>
    <xf numFmtId="3" fontId="7" fillId="0" borderId="11" xfId="3" applyNumberFormat="1" applyFont="1" applyFill="1" applyBorder="1" applyAlignment="1">
      <alignment horizontal="center"/>
    </xf>
    <xf numFmtId="3" fontId="7" fillId="0" borderId="51" xfId="0" applyNumberFormat="1" applyFont="1" applyBorder="1" applyAlignment="1">
      <alignment horizontal="center"/>
    </xf>
    <xf numFmtId="3" fontId="7" fillId="0" borderId="50" xfId="0" applyNumberFormat="1" applyFont="1" applyFill="1" applyBorder="1" applyAlignment="1">
      <alignment horizontal="center"/>
    </xf>
    <xf numFmtId="1" fontId="7" fillId="0" borderId="51" xfId="0" applyNumberFormat="1" applyFont="1" applyBorder="1" applyAlignment="1">
      <alignment horizontal="center"/>
    </xf>
    <xf numFmtId="1" fontId="7" fillId="0" borderId="13" xfId="0" applyNumberFormat="1" applyFont="1" applyBorder="1" applyAlignment="1">
      <alignment horizontal="center"/>
    </xf>
    <xf numFmtId="1" fontId="7" fillId="0" borderId="50" xfId="0" applyNumberFormat="1" applyFont="1" applyFill="1" applyBorder="1" applyAlignment="1">
      <alignment horizontal="center"/>
    </xf>
    <xf numFmtId="1" fontId="7" fillId="0" borderId="17" xfId="0" applyNumberFormat="1" applyFont="1" applyBorder="1" applyAlignment="1">
      <alignment horizontal="center"/>
    </xf>
    <xf numFmtId="1" fontId="8" fillId="3" borderId="52" xfId="0" applyNumberFormat="1" applyFont="1" applyFill="1" applyBorder="1" applyAlignment="1">
      <alignment horizontal="center"/>
    </xf>
    <xf numFmtId="1" fontId="7" fillId="0" borderId="50" xfId="0" applyNumberFormat="1" applyFont="1" applyBorder="1" applyAlignment="1">
      <alignment horizontal="center"/>
    </xf>
    <xf numFmtId="3" fontId="2" fillId="7" borderId="0" xfId="0" applyNumberFormat="1" applyFont="1" applyFill="1" applyAlignment="1">
      <alignment wrapText="1"/>
    </xf>
    <xf numFmtId="3" fontId="2" fillId="0" borderId="0" xfId="0" applyNumberFormat="1" applyFont="1" applyAlignment="1">
      <alignment wrapText="1"/>
    </xf>
    <xf numFmtId="3" fontId="8" fillId="7" borderId="13" xfId="0" applyNumberFormat="1" applyFont="1" applyFill="1" applyBorder="1" applyAlignment="1">
      <alignment horizontal="center"/>
    </xf>
    <xf numFmtId="3" fontId="8" fillId="7" borderId="9" xfId="0" applyNumberFormat="1" applyFont="1" applyFill="1" applyBorder="1" applyAlignment="1">
      <alignment horizontal="center"/>
    </xf>
    <xf numFmtId="3" fontId="7" fillId="7" borderId="0" xfId="0" applyNumberFormat="1" applyFont="1" applyFill="1" applyBorder="1" applyAlignment="1">
      <alignment horizontal="center"/>
    </xf>
    <xf numFmtId="3" fontId="8" fillId="0" borderId="26" xfId="0" applyNumberFormat="1" applyFont="1" applyBorder="1" applyAlignment="1">
      <alignment horizontal="center"/>
    </xf>
    <xf numFmtId="3" fontId="8" fillId="3" borderId="27" xfId="0" applyNumberFormat="1" applyFont="1" applyFill="1" applyBorder="1" applyAlignment="1">
      <alignment horizontal="center"/>
    </xf>
    <xf numFmtId="3" fontId="8" fillId="0" borderId="47" xfId="0" applyNumberFormat="1" applyFont="1" applyBorder="1" applyAlignment="1">
      <alignment horizontal="center"/>
    </xf>
    <xf numFmtId="3" fontId="8" fillId="3" borderId="49" xfId="0" applyNumberFormat="1" applyFont="1" applyFill="1" applyBorder="1" applyAlignment="1">
      <alignment horizontal="center"/>
    </xf>
    <xf numFmtId="3" fontId="8" fillId="7" borderId="0" xfId="0" applyNumberFormat="1" applyFont="1" applyFill="1" applyBorder="1" applyAlignment="1">
      <alignment horizontal="center"/>
    </xf>
    <xf numFmtId="3" fontId="7" fillId="7" borderId="0" xfId="0" applyNumberFormat="1" applyFont="1" applyFill="1" applyAlignment="1">
      <alignment horizontal="center"/>
    </xf>
    <xf numFmtId="3" fontId="8" fillId="3" borderId="11" xfId="0" applyNumberFormat="1" applyFont="1" applyFill="1" applyBorder="1" applyAlignment="1">
      <alignment horizontal="center"/>
    </xf>
    <xf numFmtId="3" fontId="8" fillId="3" borderId="52" xfId="0" applyNumberFormat="1" applyFont="1" applyFill="1" applyBorder="1" applyAlignment="1">
      <alignment horizontal="center"/>
    </xf>
    <xf numFmtId="3" fontId="8" fillId="3" borderId="9" xfId="0" applyNumberFormat="1" applyFont="1" applyFill="1" applyBorder="1" applyAlignment="1">
      <alignment horizontal="center"/>
    </xf>
    <xf numFmtId="3" fontId="8" fillId="3" borderId="15" xfId="0" applyNumberFormat="1" applyFont="1" applyFill="1" applyBorder="1" applyAlignment="1">
      <alignment horizontal="center"/>
    </xf>
    <xf numFmtId="3" fontId="7" fillId="0" borderId="0" xfId="0" applyNumberFormat="1" applyFont="1" applyFill="1" applyAlignment="1">
      <alignment horizontal="center"/>
    </xf>
    <xf numFmtId="3" fontId="7" fillId="0" borderId="0" xfId="0" applyNumberFormat="1" applyFont="1" applyAlignment="1">
      <alignment horizontal="center"/>
    </xf>
    <xf numFmtId="3" fontId="7" fillId="0" borderId="29" xfId="0" applyNumberFormat="1" applyFont="1" applyBorder="1" applyAlignment="1">
      <alignment horizontal="center"/>
    </xf>
    <xf numFmtId="3" fontId="8" fillId="3" borderId="59" xfId="0" applyNumberFormat="1" applyFont="1" applyFill="1" applyBorder="1" applyAlignment="1">
      <alignment horizontal="center"/>
    </xf>
    <xf numFmtId="3" fontId="7" fillId="0" borderId="23" xfId="0" applyNumberFormat="1" applyFont="1" applyBorder="1" applyAlignment="1">
      <alignment horizontal="center"/>
    </xf>
    <xf numFmtId="3" fontId="7" fillId="0" borderId="22" xfId="0" applyNumberFormat="1" applyFont="1" applyBorder="1" applyAlignment="1">
      <alignment horizontal="center"/>
    </xf>
    <xf numFmtId="3" fontId="7" fillId="0" borderId="23" xfId="3" applyNumberFormat="1" applyFont="1" applyBorder="1" applyAlignment="1">
      <alignment horizontal="center"/>
    </xf>
    <xf numFmtId="3" fontId="7" fillId="0" borderId="22" xfId="3" applyNumberFormat="1" applyFont="1" applyBorder="1" applyAlignment="1">
      <alignment horizontal="center"/>
    </xf>
    <xf numFmtId="3" fontId="7" fillId="0" borderId="0" xfId="0" applyNumberFormat="1" applyFont="1" applyFill="1" applyBorder="1" applyAlignment="1">
      <alignment horizontal="center"/>
    </xf>
    <xf numFmtId="3" fontId="7" fillId="0" borderId="26" xfId="3" applyNumberFormat="1" applyFont="1" applyBorder="1" applyAlignment="1">
      <alignment horizontal="center"/>
    </xf>
    <xf numFmtId="3" fontId="7" fillId="0" borderId="35" xfId="3" applyNumberFormat="1" applyFont="1" applyBorder="1" applyAlignment="1">
      <alignment horizontal="center"/>
    </xf>
    <xf numFmtId="3" fontId="8" fillId="3" borderId="28" xfId="0" applyNumberFormat="1" applyFont="1" applyFill="1" applyBorder="1" applyAlignment="1">
      <alignment horizontal="center"/>
    </xf>
    <xf numFmtId="3" fontId="7" fillId="0" borderId="29" xfId="3" applyNumberFormat="1" applyFont="1" applyBorder="1" applyAlignment="1">
      <alignment horizontal="center"/>
    </xf>
    <xf numFmtId="3" fontId="7" fillId="0" borderId="19" xfId="0" applyNumberFormat="1" applyFont="1" applyBorder="1" applyAlignment="1">
      <alignment horizontal="center"/>
    </xf>
    <xf numFmtId="3" fontId="8" fillId="3" borderId="28" xfId="3" applyNumberFormat="1" applyFont="1" applyFill="1" applyBorder="1" applyAlignment="1">
      <alignment horizontal="center"/>
    </xf>
    <xf numFmtId="3" fontId="7" fillId="0" borderId="28" xfId="3" applyNumberFormat="1" applyFont="1" applyBorder="1" applyAlignment="1">
      <alignment horizontal="center"/>
    </xf>
    <xf numFmtId="3" fontId="8" fillId="3" borderId="37" xfId="0" applyNumberFormat="1" applyFont="1" applyFill="1" applyBorder="1" applyAlignment="1">
      <alignment horizontal="center"/>
    </xf>
    <xf numFmtId="3" fontId="8" fillId="3" borderId="41" xfId="3" applyNumberFormat="1" applyFont="1" applyFill="1" applyBorder="1" applyAlignment="1">
      <alignment horizontal="center"/>
    </xf>
    <xf numFmtId="3" fontId="7" fillId="0" borderId="11" xfId="0" applyNumberFormat="1" applyFont="1" applyBorder="1" applyAlignment="1">
      <alignment horizontal="center"/>
    </xf>
    <xf numFmtId="3" fontId="8" fillId="0" borderId="0" xfId="0" applyNumberFormat="1" applyFont="1" applyFill="1" applyBorder="1" applyAlignment="1">
      <alignment horizontal="center"/>
    </xf>
    <xf numFmtId="3" fontId="8" fillId="0" borderId="11" xfId="0" applyNumberFormat="1" applyFont="1" applyFill="1" applyBorder="1" applyAlignment="1">
      <alignment horizontal="center"/>
    </xf>
    <xf numFmtId="3" fontId="8" fillId="0" borderId="51" xfId="0" applyNumberFormat="1" applyFont="1" applyFill="1" applyBorder="1" applyAlignment="1">
      <alignment horizontal="center"/>
    </xf>
    <xf numFmtId="3" fontId="8" fillId="0" borderId="50" xfId="0" applyNumberFormat="1" applyFont="1" applyBorder="1" applyAlignment="1">
      <alignment horizontal="center"/>
    </xf>
    <xf numFmtId="3" fontId="8" fillId="0" borderId="14" xfId="0" applyNumberFormat="1" applyFont="1" applyFill="1" applyBorder="1" applyAlignment="1">
      <alignment horizontal="center"/>
    </xf>
    <xf numFmtId="3" fontId="8" fillId="3" borderId="1" xfId="0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/>
    </xf>
    <xf numFmtId="3" fontId="8" fillId="0" borderId="35" xfId="0" applyNumberFormat="1" applyFont="1" applyFill="1" applyBorder="1" applyAlignment="1">
      <alignment horizontal="center"/>
    </xf>
    <xf numFmtId="3" fontId="8" fillId="0" borderId="29" xfId="0" applyNumberFormat="1" applyFont="1" applyFill="1" applyBorder="1" applyAlignment="1">
      <alignment horizontal="center"/>
    </xf>
    <xf numFmtId="3" fontId="8" fillId="0" borderId="13" xfId="0" applyNumberFormat="1" applyFont="1" applyFill="1" applyBorder="1" applyAlignment="1">
      <alignment horizontal="center"/>
    </xf>
    <xf numFmtId="3" fontId="8" fillId="0" borderId="17" xfId="0" applyNumberFormat="1" applyFont="1" applyFill="1" applyBorder="1" applyAlignment="1">
      <alignment horizontal="center"/>
    </xf>
    <xf numFmtId="3" fontId="8" fillId="0" borderId="44" xfId="0" applyNumberFormat="1" applyFont="1" applyFill="1" applyBorder="1" applyAlignment="1">
      <alignment horizontal="center"/>
    </xf>
    <xf numFmtId="3" fontId="8" fillId="0" borderId="45" xfId="0" applyNumberFormat="1" applyFont="1" applyFill="1" applyBorder="1" applyAlignment="1">
      <alignment horizontal="center"/>
    </xf>
    <xf numFmtId="3" fontId="8" fillId="3" borderId="34" xfId="0" applyNumberFormat="1" applyFont="1" applyFill="1" applyBorder="1" applyAlignment="1">
      <alignment horizontal="center"/>
    </xf>
    <xf numFmtId="3" fontId="8" fillId="0" borderId="44" xfId="0" applyNumberFormat="1" applyFont="1" applyBorder="1" applyAlignment="1">
      <alignment horizontal="center"/>
    </xf>
    <xf numFmtId="3" fontId="8" fillId="0" borderId="45" xfId="0" applyNumberFormat="1" applyFont="1" applyBorder="1" applyAlignment="1">
      <alignment horizontal="center"/>
    </xf>
    <xf numFmtId="3" fontId="8" fillId="0" borderId="0" xfId="0" applyNumberFormat="1" applyFont="1" applyBorder="1" applyAlignment="1">
      <alignment horizontal="center"/>
    </xf>
    <xf numFmtId="3" fontId="8" fillId="0" borderId="18" xfId="0" applyNumberFormat="1" applyFont="1" applyFill="1" applyBorder="1" applyAlignment="1">
      <alignment horizontal="center"/>
    </xf>
    <xf numFmtId="3" fontId="8" fillId="0" borderId="22" xfId="0" applyNumberFormat="1" applyFont="1" applyFill="1" applyBorder="1" applyAlignment="1">
      <alignment horizontal="center"/>
    </xf>
    <xf numFmtId="3" fontId="8" fillId="3" borderId="8" xfId="0" applyNumberFormat="1" applyFont="1" applyFill="1" applyBorder="1" applyAlignment="1">
      <alignment horizontal="center"/>
    </xf>
    <xf numFmtId="3" fontId="8" fillId="0" borderId="21" xfId="0" applyNumberFormat="1" applyFont="1" applyFill="1" applyBorder="1" applyAlignment="1">
      <alignment horizontal="center"/>
    </xf>
    <xf numFmtId="3" fontId="8" fillId="0" borderId="47" xfId="0" applyNumberFormat="1" applyFont="1" applyFill="1" applyBorder="1" applyAlignment="1">
      <alignment horizontal="center"/>
    </xf>
    <xf numFmtId="3" fontId="8" fillId="0" borderId="48" xfId="0" applyNumberFormat="1" applyFont="1" applyFill="1" applyBorder="1" applyAlignment="1">
      <alignment horizontal="center"/>
    </xf>
    <xf numFmtId="3" fontId="8" fillId="0" borderId="51" xfId="3" applyNumberFormat="1" applyFont="1" applyFill="1" applyBorder="1" applyAlignment="1">
      <alignment horizontal="center"/>
    </xf>
    <xf numFmtId="3" fontId="8" fillId="0" borderId="50" xfId="3" applyNumberFormat="1" applyFont="1" applyFill="1" applyBorder="1" applyAlignment="1">
      <alignment horizontal="center"/>
    </xf>
    <xf numFmtId="3" fontId="8" fillId="3" borderId="52" xfId="3" applyNumberFormat="1" applyFont="1" applyFill="1" applyBorder="1" applyAlignment="1">
      <alignment horizontal="center"/>
    </xf>
    <xf numFmtId="3" fontId="8" fillId="0" borderId="36" xfId="0" applyNumberFormat="1" applyFont="1" applyFill="1" applyBorder="1" applyAlignment="1">
      <alignment horizontal="center"/>
    </xf>
    <xf numFmtId="3" fontId="8" fillId="0" borderId="31" xfId="0" applyNumberFormat="1" applyFont="1" applyFill="1" applyBorder="1" applyAlignment="1">
      <alignment horizontal="center"/>
    </xf>
    <xf numFmtId="3" fontId="8" fillId="0" borderId="18" xfId="0" applyNumberFormat="1" applyFont="1" applyBorder="1" applyAlignment="1">
      <alignment horizontal="center"/>
    </xf>
    <xf numFmtId="3" fontId="6" fillId="0" borderId="35" xfId="0" applyNumberFormat="1" applyFont="1" applyFill="1" applyBorder="1" applyAlignment="1">
      <alignment horizontal="center"/>
    </xf>
    <xf numFmtId="3" fontId="6" fillId="0" borderId="29" xfId="0" applyNumberFormat="1" applyFont="1" applyFill="1" applyBorder="1" applyAlignment="1">
      <alignment horizontal="center"/>
    </xf>
    <xf numFmtId="3" fontId="11" fillId="3" borderId="63" xfId="0" applyNumberFormat="1" applyFont="1" applyFill="1" applyBorder="1" applyAlignment="1">
      <alignment horizontal="center"/>
    </xf>
    <xf numFmtId="3" fontId="6" fillId="0" borderId="0" xfId="0" applyNumberFormat="1" applyFont="1" applyBorder="1" applyAlignment="1">
      <alignment horizontal="center"/>
    </xf>
    <xf numFmtId="3" fontId="6" fillId="0" borderId="11" xfId="0" applyNumberFormat="1" applyFont="1" applyFill="1" applyBorder="1" applyAlignment="1">
      <alignment horizontal="center"/>
    </xf>
    <xf numFmtId="3" fontId="6" fillId="0" borderId="21" xfId="0" applyNumberFormat="1" applyFont="1" applyFill="1" applyBorder="1" applyAlignment="1">
      <alignment horizontal="center"/>
    </xf>
    <xf numFmtId="3" fontId="6" fillId="0" borderId="22" xfId="0" applyNumberFormat="1" applyFont="1" applyFill="1" applyBorder="1" applyAlignment="1">
      <alignment horizontal="center"/>
    </xf>
    <xf numFmtId="3" fontId="11" fillId="3" borderId="28" xfId="0" applyNumberFormat="1" applyFont="1" applyFill="1" applyBorder="1" applyAlignment="1">
      <alignment horizontal="center"/>
    </xf>
    <xf numFmtId="3" fontId="6" fillId="0" borderId="64" xfId="0" applyNumberFormat="1" applyFont="1" applyBorder="1" applyAlignment="1">
      <alignment horizontal="center"/>
    </xf>
    <xf numFmtId="3" fontId="6" fillId="0" borderId="48" xfId="0" applyNumberFormat="1" applyFont="1" applyBorder="1" applyAlignment="1">
      <alignment horizontal="center"/>
    </xf>
    <xf numFmtId="3" fontId="6" fillId="0" borderId="50" xfId="0" applyNumberFormat="1" applyFont="1" applyBorder="1" applyAlignment="1">
      <alignment horizontal="center"/>
    </xf>
    <xf numFmtId="3" fontId="11" fillId="3" borderId="65" xfId="0" applyNumberFormat="1" applyFont="1" applyFill="1" applyBorder="1" applyAlignment="1">
      <alignment horizontal="center"/>
    </xf>
    <xf numFmtId="3" fontId="8" fillId="0" borderId="29" xfId="0" applyNumberFormat="1" applyFont="1" applyBorder="1" applyAlignment="1">
      <alignment horizontal="center"/>
    </xf>
    <xf numFmtId="3" fontId="8" fillId="0" borderId="38" xfId="0" applyNumberFormat="1" applyFont="1" applyBorder="1" applyAlignment="1">
      <alignment horizontal="center"/>
    </xf>
    <xf numFmtId="3" fontId="7" fillId="5" borderId="22" xfId="0" applyNumberFormat="1" applyFont="1" applyFill="1" applyBorder="1" applyAlignment="1">
      <alignment horizontal="center"/>
    </xf>
    <xf numFmtId="3" fontId="8" fillId="3" borderId="66" xfId="0" applyNumberFormat="1" applyFont="1" applyFill="1" applyBorder="1" applyAlignment="1">
      <alignment horizontal="center"/>
    </xf>
    <xf numFmtId="4" fontId="7" fillId="5" borderId="11" xfId="0" applyNumberFormat="1" applyFont="1" applyFill="1" applyBorder="1" applyAlignment="1">
      <alignment horizontal="center"/>
    </xf>
    <xf numFmtId="4" fontId="7" fillId="5" borderId="13" xfId="0" applyNumberFormat="1" applyFont="1" applyFill="1" applyBorder="1" applyAlignment="1">
      <alignment horizontal="center"/>
    </xf>
    <xf numFmtId="4" fontId="7" fillId="5" borderId="17" xfId="0" applyNumberFormat="1" applyFont="1" applyFill="1" applyBorder="1" applyAlignment="1">
      <alignment horizontal="center"/>
    </xf>
    <xf numFmtId="4" fontId="7" fillId="0" borderId="2" xfId="0" applyNumberFormat="1" applyFont="1" applyFill="1" applyBorder="1" applyAlignment="1">
      <alignment horizontal="center"/>
    </xf>
    <xf numFmtId="4" fontId="7" fillId="0" borderId="2" xfId="0" applyNumberFormat="1" applyFont="1" applyBorder="1" applyAlignment="1">
      <alignment horizontal="center"/>
    </xf>
    <xf numFmtId="4" fontId="23" fillId="0" borderId="36" xfId="0" applyNumberFormat="1" applyFont="1" applyBorder="1" applyAlignment="1">
      <alignment horizontal="center"/>
    </xf>
    <xf numFmtId="2" fontId="3" fillId="0" borderId="0" xfId="0" applyNumberFormat="1" applyFont="1" applyAlignment="1">
      <alignment horizontal="left"/>
    </xf>
    <xf numFmtId="2" fontId="2" fillId="0" borderId="0" xfId="0" applyNumberFormat="1" applyFont="1" applyAlignment="1">
      <alignment horizontal="left" vertical="top" wrapText="1"/>
    </xf>
    <xf numFmtId="2" fontId="5" fillId="0" borderId="0" xfId="0" applyNumberFormat="1" applyFont="1" applyAlignment="1">
      <alignment horizontal="left"/>
    </xf>
    <xf numFmtId="44" fontId="3" fillId="0" borderId="0" xfId="1" applyFont="1" applyAlignment="1"/>
    <xf numFmtId="2" fontId="2" fillId="0" borderId="0" xfId="0" applyNumberFormat="1" applyFont="1" applyAlignment="1">
      <alignment horizontal="left"/>
    </xf>
    <xf numFmtId="1" fontId="4" fillId="2" borderId="33" xfId="0" applyNumberFormat="1" applyFont="1" applyFill="1" applyBorder="1" applyAlignment="1">
      <alignment horizontal="center" vertical="center"/>
    </xf>
    <xf numFmtId="1" fontId="4" fillId="2" borderId="20" xfId="0" applyNumberFormat="1" applyFont="1" applyFill="1" applyBorder="1" applyAlignment="1">
      <alignment horizontal="center" vertical="center"/>
    </xf>
    <xf numFmtId="1" fontId="4" fillId="2" borderId="25" xfId="0" applyNumberFormat="1" applyFont="1" applyFill="1" applyBorder="1" applyAlignment="1">
      <alignment horizontal="center" vertical="center"/>
    </xf>
  </cellXfs>
  <cellStyles count="5">
    <cellStyle name="Moneda" xfId="1" builtinId="4"/>
    <cellStyle name="Normal" xfId="0" builtinId="0"/>
    <cellStyle name="Normal 2" xfId="2"/>
    <cellStyle name="Porcentual" xfId="3" builtinId="5"/>
    <cellStyle name="Porcentual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156</xdr:row>
      <xdr:rowOff>142875</xdr:rowOff>
    </xdr:from>
    <xdr:to>
      <xdr:col>36</xdr:col>
      <xdr:colOff>0</xdr:colOff>
      <xdr:row>162</xdr:row>
      <xdr:rowOff>85725</xdr:rowOff>
    </xdr:to>
    <xdr:sp macro="" textlink="">
      <xdr:nvSpPr>
        <xdr:cNvPr id="53218" name="AutoShape 28"/>
        <xdr:cNvSpPr>
          <a:spLocks noChangeArrowheads="1"/>
        </xdr:cNvSpPr>
      </xdr:nvSpPr>
      <xdr:spPr bwMode="auto">
        <a:xfrm>
          <a:off x="28565475" y="31984950"/>
          <a:ext cx="0" cy="1181100"/>
        </a:xfrm>
        <a:prstGeom prst="leftArrow">
          <a:avLst>
            <a:gd name="adj1" fmla="val 50000"/>
            <a:gd name="adj2" fmla="val -2147483648"/>
          </a:avLst>
        </a:prstGeom>
        <a:noFill/>
        <a:ln w="19050">
          <a:solidFill>
            <a:srgbClr val="339966"/>
          </a:solidFill>
          <a:miter lim="800000"/>
          <a:headEnd/>
          <a:tailEnd/>
        </a:ln>
      </xdr:spPr>
    </xdr:sp>
    <xdr:clientData/>
  </xdr:twoCellAnchor>
  <xdr:twoCellAnchor>
    <xdr:from>
      <xdr:col>36</xdr:col>
      <xdr:colOff>0</xdr:colOff>
      <xdr:row>220</xdr:row>
      <xdr:rowOff>161925</xdr:rowOff>
    </xdr:from>
    <xdr:to>
      <xdr:col>36</xdr:col>
      <xdr:colOff>0</xdr:colOff>
      <xdr:row>226</xdr:row>
      <xdr:rowOff>104775</xdr:rowOff>
    </xdr:to>
    <xdr:sp macro="" textlink="">
      <xdr:nvSpPr>
        <xdr:cNvPr id="53219" name="AutoShape 29"/>
        <xdr:cNvSpPr>
          <a:spLocks noChangeArrowheads="1"/>
        </xdr:cNvSpPr>
      </xdr:nvSpPr>
      <xdr:spPr bwMode="auto">
        <a:xfrm>
          <a:off x="28565475" y="45177075"/>
          <a:ext cx="0" cy="1209675"/>
        </a:xfrm>
        <a:prstGeom prst="leftArrow">
          <a:avLst>
            <a:gd name="adj1" fmla="val 50000"/>
            <a:gd name="adj2" fmla="val -2147483648"/>
          </a:avLst>
        </a:prstGeom>
        <a:noFill/>
        <a:ln w="19050">
          <a:solidFill>
            <a:srgbClr val="339966"/>
          </a:solidFill>
          <a:miter lim="800000"/>
          <a:headEnd/>
          <a:tailEnd/>
        </a:ln>
      </xdr:spPr>
    </xdr:sp>
    <xdr:clientData/>
  </xdr:twoCellAnchor>
  <xdr:twoCellAnchor>
    <xdr:from>
      <xdr:col>36</xdr:col>
      <xdr:colOff>0</xdr:colOff>
      <xdr:row>263</xdr:row>
      <xdr:rowOff>47625</xdr:rowOff>
    </xdr:from>
    <xdr:to>
      <xdr:col>36</xdr:col>
      <xdr:colOff>0</xdr:colOff>
      <xdr:row>269</xdr:row>
      <xdr:rowOff>0</xdr:rowOff>
    </xdr:to>
    <xdr:sp macro="" textlink="">
      <xdr:nvSpPr>
        <xdr:cNvPr id="53220" name="AutoShape 30"/>
        <xdr:cNvSpPr>
          <a:spLocks noChangeArrowheads="1"/>
        </xdr:cNvSpPr>
      </xdr:nvSpPr>
      <xdr:spPr bwMode="auto">
        <a:xfrm>
          <a:off x="28565475" y="54035325"/>
          <a:ext cx="0" cy="1181100"/>
        </a:xfrm>
        <a:prstGeom prst="leftArrow">
          <a:avLst>
            <a:gd name="adj1" fmla="val 50000"/>
            <a:gd name="adj2" fmla="val -2147483648"/>
          </a:avLst>
        </a:prstGeom>
        <a:noFill/>
        <a:ln w="19050">
          <a:solidFill>
            <a:srgbClr val="339966"/>
          </a:solidFill>
          <a:miter lim="800000"/>
          <a:headEnd/>
          <a:tailEnd/>
        </a:ln>
      </xdr:spPr>
    </xdr:sp>
    <xdr:clientData/>
  </xdr:twoCellAnchor>
  <xdr:twoCellAnchor>
    <xdr:from>
      <xdr:col>36</xdr:col>
      <xdr:colOff>0</xdr:colOff>
      <xdr:row>374</xdr:row>
      <xdr:rowOff>161925</xdr:rowOff>
    </xdr:from>
    <xdr:to>
      <xdr:col>36</xdr:col>
      <xdr:colOff>0</xdr:colOff>
      <xdr:row>380</xdr:row>
      <xdr:rowOff>104775</xdr:rowOff>
    </xdr:to>
    <xdr:sp macro="" textlink="">
      <xdr:nvSpPr>
        <xdr:cNvPr id="53221" name="AutoShape 31"/>
        <xdr:cNvSpPr>
          <a:spLocks noChangeArrowheads="1"/>
        </xdr:cNvSpPr>
      </xdr:nvSpPr>
      <xdr:spPr bwMode="auto">
        <a:xfrm>
          <a:off x="28565475" y="77209650"/>
          <a:ext cx="0" cy="1209675"/>
        </a:xfrm>
        <a:prstGeom prst="leftArrow">
          <a:avLst>
            <a:gd name="adj1" fmla="val 50000"/>
            <a:gd name="adj2" fmla="val -2147483648"/>
          </a:avLst>
        </a:prstGeom>
        <a:noFill/>
        <a:ln w="19050">
          <a:solidFill>
            <a:srgbClr val="339966"/>
          </a:solidFill>
          <a:miter lim="800000"/>
          <a:headEnd/>
          <a:tailEnd/>
        </a:ln>
      </xdr:spPr>
    </xdr:sp>
    <xdr:clientData/>
  </xdr:twoCellAnchor>
  <xdr:twoCellAnchor>
    <xdr:from>
      <xdr:col>36</xdr:col>
      <xdr:colOff>0</xdr:colOff>
      <xdr:row>410</xdr:row>
      <xdr:rowOff>66675</xdr:rowOff>
    </xdr:from>
    <xdr:to>
      <xdr:col>36</xdr:col>
      <xdr:colOff>0</xdr:colOff>
      <xdr:row>416</xdr:row>
      <xdr:rowOff>9525</xdr:rowOff>
    </xdr:to>
    <xdr:sp macro="" textlink="">
      <xdr:nvSpPr>
        <xdr:cNvPr id="53222" name="AutoShape 32"/>
        <xdr:cNvSpPr>
          <a:spLocks noChangeArrowheads="1"/>
        </xdr:cNvSpPr>
      </xdr:nvSpPr>
      <xdr:spPr bwMode="auto">
        <a:xfrm>
          <a:off x="28565475" y="84601050"/>
          <a:ext cx="0" cy="1209675"/>
        </a:xfrm>
        <a:prstGeom prst="leftArrow">
          <a:avLst>
            <a:gd name="adj1" fmla="val 50000"/>
            <a:gd name="adj2" fmla="val -2147483648"/>
          </a:avLst>
        </a:prstGeom>
        <a:noFill/>
        <a:ln w="19050">
          <a:solidFill>
            <a:srgbClr val="339966"/>
          </a:solidFill>
          <a:miter lim="800000"/>
          <a:headEnd/>
          <a:tailEnd/>
        </a:ln>
      </xdr:spPr>
    </xdr:sp>
    <xdr:clientData/>
  </xdr:twoCellAnchor>
  <xdr:twoCellAnchor>
    <xdr:from>
      <xdr:col>36</xdr:col>
      <xdr:colOff>0</xdr:colOff>
      <xdr:row>156</xdr:row>
      <xdr:rowOff>142875</xdr:rowOff>
    </xdr:from>
    <xdr:to>
      <xdr:col>36</xdr:col>
      <xdr:colOff>0</xdr:colOff>
      <xdr:row>162</xdr:row>
      <xdr:rowOff>85725</xdr:rowOff>
    </xdr:to>
    <xdr:sp macro="" textlink="">
      <xdr:nvSpPr>
        <xdr:cNvPr id="53223" name="AutoShape 38"/>
        <xdr:cNvSpPr>
          <a:spLocks noChangeArrowheads="1"/>
        </xdr:cNvSpPr>
      </xdr:nvSpPr>
      <xdr:spPr bwMode="auto">
        <a:xfrm>
          <a:off x="28565475" y="31984950"/>
          <a:ext cx="0" cy="1181100"/>
        </a:xfrm>
        <a:prstGeom prst="leftArrow">
          <a:avLst>
            <a:gd name="adj1" fmla="val 50000"/>
            <a:gd name="adj2" fmla="val -2147483648"/>
          </a:avLst>
        </a:prstGeom>
        <a:noFill/>
        <a:ln w="19050">
          <a:solidFill>
            <a:srgbClr val="339966"/>
          </a:solidFill>
          <a:miter lim="800000"/>
          <a:headEnd/>
          <a:tailEnd/>
        </a:ln>
      </xdr:spPr>
    </xdr:sp>
    <xdr:clientData/>
  </xdr:twoCellAnchor>
  <xdr:twoCellAnchor>
    <xdr:from>
      <xdr:col>36</xdr:col>
      <xdr:colOff>0</xdr:colOff>
      <xdr:row>220</xdr:row>
      <xdr:rowOff>161925</xdr:rowOff>
    </xdr:from>
    <xdr:to>
      <xdr:col>36</xdr:col>
      <xdr:colOff>0</xdr:colOff>
      <xdr:row>226</xdr:row>
      <xdr:rowOff>104775</xdr:rowOff>
    </xdr:to>
    <xdr:sp macro="" textlink="">
      <xdr:nvSpPr>
        <xdr:cNvPr id="53224" name="AutoShape 29"/>
        <xdr:cNvSpPr>
          <a:spLocks noChangeArrowheads="1"/>
        </xdr:cNvSpPr>
      </xdr:nvSpPr>
      <xdr:spPr bwMode="auto">
        <a:xfrm>
          <a:off x="28565475" y="45177075"/>
          <a:ext cx="0" cy="1209675"/>
        </a:xfrm>
        <a:prstGeom prst="leftArrow">
          <a:avLst>
            <a:gd name="adj1" fmla="val 50000"/>
            <a:gd name="adj2" fmla="val -2147483648"/>
          </a:avLst>
        </a:prstGeom>
        <a:noFill/>
        <a:ln w="19050">
          <a:solidFill>
            <a:srgbClr val="339966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51"/>
  <sheetViews>
    <sheetView tabSelected="1" topLeftCell="A16" zoomScale="75" zoomScaleNormal="75" workbookViewId="0">
      <selection activeCell="J8" sqref="J8"/>
    </sheetView>
  </sheetViews>
  <sheetFormatPr baseColWidth="10" defaultRowHeight="15"/>
  <cols>
    <col min="1" max="1" width="18.5703125" style="83" customWidth="1"/>
    <col min="2" max="2" width="19" style="77" customWidth="1"/>
    <col min="3" max="3" width="12.7109375" style="33" customWidth="1"/>
    <col min="4" max="4" width="14" style="390" customWidth="1"/>
    <col min="5" max="5" width="14.140625" style="83" customWidth="1"/>
    <col min="6" max="7" width="15" style="83" customWidth="1"/>
    <col min="8" max="8" width="16.5703125" style="341" hidden="1" customWidth="1"/>
    <col min="9" max="16384" width="11.42578125" style="17"/>
  </cols>
  <sheetData>
    <row r="1" spans="1:9" s="2" customFormat="1" ht="12.75" customHeight="1">
      <c r="A1" s="314"/>
      <c r="B1" s="313"/>
      <c r="C1" s="313"/>
      <c r="D1" s="380"/>
      <c r="E1" s="313"/>
      <c r="F1" s="313"/>
      <c r="G1" s="313"/>
      <c r="H1" s="341"/>
    </row>
    <row r="2" spans="1:9" s="2" customFormat="1" ht="13.5" customHeight="1" thickBot="1">
      <c r="A2" s="314"/>
      <c r="B2" s="313"/>
      <c r="C2" s="313"/>
      <c r="D2" s="381"/>
      <c r="E2" s="313"/>
      <c r="F2" s="313"/>
      <c r="G2" s="313"/>
      <c r="H2" s="341"/>
    </row>
    <row r="3" spans="1:9" s="2" customFormat="1" ht="15.75" customHeight="1">
      <c r="A3" s="222"/>
      <c r="B3" s="5"/>
      <c r="C3" s="22"/>
      <c r="D3" s="382" t="s">
        <v>72</v>
      </c>
      <c r="E3" s="137" t="s">
        <v>70</v>
      </c>
      <c r="F3" s="137" t="s">
        <v>70</v>
      </c>
      <c r="G3" s="137" t="s">
        <v>70</v>
      </c>
      <c r="H3" s="137"/>
    </row>
    <row r="4" spans="1:9" s="2" customFormat="1" ht="13.5" customHeight="1" thickBot="1">
      <c r="A4" s="67"/>
      <c r="B4" s="3"/>
      <c r="C4" s="21"/>
      <c r="D4" s="383" t="s">
        <v>73</v>
      </c>
      <c r="E4" s="138"/>
      <c r="F4" s="138"/>
      <c r="G4" s="138"/>
      <c r="H4" s="342"/>
    </row>
    <row r="5" spans="1:9" s="51" customFormat="1" ht="16.5" thickBot="1">
      <c r="A5" s="470" t="s">
        <v>0</v>
      </c>
      <c r="B5" s="471"/>
      <c r="C5" s="472"/>
      <c r="D5" s="52">
        <v>2010</v>
      </c>
      <c r="E5" s="52">
        <v>2010</v>
      </c>
      <c r="F5" s="52">
        <v>2011</v>
      </c>
      <c r="G5" s="52">
        <v>2012</v>
      </c>
      <c r="H5" s="52"/>
    </row>
    <row r="6" spans="1:9" s="2" customFormat="1" ht="15.75" thickBot="1">
      <c r="A6" s="315"/>
      <c r="B6" s="4"/>
      <c r="C6" s="24"/>
      <c r="D6" s="384"/>
      <c r="E6" s="139"/>
      <c r="F6" s="67"/>
      <c r="G6" s="67"/>
      <c r="H6" s="341"/>
    </row>
    <row r="7" spans="1:9" s="2" customFormat="1" ht="15.75">
      <c r="A7" s="316" t="s">
        <v>2</v>
      </c>
      <c r="B7" s="8" t="s">
        <v>3</v>
      </c>
      <c r="C7" s="26" t="s">
        <v>4</v>
      </c>
      <c r="D7" s="385"/>
      <c r="E7" s="53" t="s">
        <v>5</v>
      </c>
      <c r="F7" s="78" t="s">
        <v>5</v>
      </c>
      <c r="G7" s="78" t="s">
        <v>5</v>
      </c>
      <c r="H7" s="341"/>
    </row>
    <row r="8" spans="1:9" s="2" customFormat="1" ht="15.75">
      <c r="A8" s="317" t="s">
        <v>6</v>
      </c>
      <c r="B8" s="9"/>
      <c r="C8" s="27" t="s">
        <v>7</v>
      </c>
      <c r="D8" s="339">
        <v>185</v>
      </c>
      <c r="E8" s="140">
        <v>299</v>
      </c>
      <c r="F8" s="141">
        <v>328.9</v>
      </c>
      <c r="G8" s="141">
        <v>328.9</v>
      </c>
      <c r="H8" s="341">
        <v>185</v>
      </c>
      <c r="I8" s="327"/>
    </row>
    <row r="9" spans="1:9" s="2" customFormat="1" ht="16.5" thickBot="1">
      <c r="A9" s="317" t="s">
        <v>8</v>
      </c>
      <c r="B9" s="10"/>
      <c r="C9" s="28" t="s">
        <v>9</v>
      </c>
      <c r="D9" s="386">
        <f>+D8</f>
        <v>185</v>
      </c>
      <c r="E9" s="81">
        <f>+E8</f>
        <v>299</v>
      </c>
      <c r="F9" s="81">
        <v>328.9</v>
      </c>
      <c r="G9" s="81">
        <v>328.9</v>
      </c>
      <c r="H9" s="341"/>
    </row>
    <row r="10" spans="1:9" s="2" customFormat="1" ht="16.5" thickBot="1">
      <c r="A10" s="317" t="s">
        <v>10</v>
      </c>
      <c r="B10" s="6"/>
      <c r="C10" s="27"/>
      <c r="D10" s="365"/>
      <c r="E10" s="139"/>
      <c r="F10" s="67"/>
      <c r="G10" s="67"/>
      <c r="H10" s="341"/>
    </row>
    <row r="11" spans="1:9" s="2" customFormat="1" ht="15.75">
      <c r="A11" s="317" t="s">
        <v>11</v>
      </c>
      <c r="B11" s="8" t="s">
        <v>12</v>
      </c>
      <c r="C11" s="26" t="s">
        <v>4</v>
      </c>
      <c r="D11" s="385"/>
      <c r="E11" s="53" t="s">
        <v>5</v>
      </c>
      <c r="F11" s="78" t="s">
        <v>5</v>
      </c>
      <c r="G11" s="78" t="s">
        <v>5</v>
      </c>
      <c r="H11" s="341"/>
    </row>
    <row r="12" spans="1:9" s="2" customFormat="1" ht="15.75">
      <c r="A12" s="317" t="s">
        <v>13</v>
      </c>
      <c r="B12" s="9"/>
      <c r="C12" s="27" t="s">
        <v>7</v>
      </c>
      <c r="D12" s="339">
        <v>11467</v>
      </c>
      <c r="E12" s="57">
        <v>16300</v>
      </c>
      <c r="F12" s="57">
        <v>17930</v>
      </c>
      <c r="G12" s="57">
        <v>17930</v>
      </c>
      <c r="H12" s="343">
        <v>11467</v>
      </c>
      <c r="I12" s="327"/>
    </row>
    <row r="13" spans="1:9" s="2" customFormat="1" ht="16.5" thickBot="1">
      <c r="A13" s="317" t="s">
        <v>14</v>
      </c>
      <c r="B13" s="10"/>
      <c r="C13" s="28" t="s">
        <v>9</v>
      </c>
      <c r="D13" s="386">
        <f>+D12</f>
        <v>11467</v>
      </c>
      <c r="E13" s="58">
        <v>16300</v>
      </c>
      <c r="F13" s="58">
        <v>16300</v>
      </c>
      <c r="G13" s="58">
        <v>16300</v>
      </c>
      <c r="H13" s="341"/>
    </row>
    <row r="14" spans="1:9" s="2" customFormat="1" ht="16.5" thickBot="1">
      <c r="A14" s="317"/>
      <c r="B14" s="6"/>
      <c r="C14" s="27"/>
      <c r="D14" s="365"/>
      <c r="E14" s="139"/>
      <c r="F14" s="67"/>
      <c r="G14" s="67"/>
      <c r="H14" s="341"/>
    </row>
    <row r="15" spans="1:9" s="2" customFormat="1" ht="15.75">
      <c r="A15" s="317"/>
      <c r="B15" s="8" t="s">
        <v>15</v>
      </c>
      <c r="C15" s="26" t="s">
        <v>4</v>
      </c>
      <c r="D15" s="385"/>
      <c r="E15" s="53" t="s">
        <v>5</v>
      </c>
      <c r="F15" s="78" t="s">
        <v>5</v>
      </c>
      <c r="G15" s="78" t="s">
        <v>5</v>
      </c>
      <c r="H15" s="341"/>
    </row>
    <row r="16" spans="1:9" s="2" customFormat="1" ht="15.75">
      <c r="A16" s="317" t="s">
        <v>16</v>
      </c>
      <c r="B16" s="9" t="s">
        <v>17</v>
      </c>
      <c r="C16" s="27" t="s">
        <v>7</v>
      </c>
      <c r="D16" s="339">
        <v>744</v>
      </c>
      <c r="E16" s="140">
        <v>1302</v>
      </c>
      <c r="F16" s="141">
        <v>1432.2</v>
      </c>
      <c r="G16" s="141">
        <v>1432.2</v>
      </c>
      <c r="H16" s="343">
        <v>744</v>
      </c>
      <c r="I16" s="327"/>
    </row>
    <row r="17" spans="1:9" s="2" customFormat="1" ht="16.5" thickBot="1">
      <c r="A17" s="317" t="s">
        <v>18</v>
      </c>
      <c r="B17" s="10"/>
      <c r="C17" s="28" t="s">
        <v>9</v>
      </c>
      <c r="D17" s="386">
        <f>+D16</f>
        <v>744</v>
      </c>
      <c r="E17" s="81">
        <v>1302</v>
      </c>
      <c r="F17" s="81">
        <v>1302</v>
      </c>
      <c r="G17" s="81">
        <v>1302</v>
      </c>
      <c r="H17" s="341"/>
    </row>
    <row r="18" spans="1:9" s="2" customFormat="1" ht="16.5" thickBot="1">
      <c r="A18" s="317" t="s">
        <v>19</v>
      </c>
      <c r="B18" s="6"/>
      <c r="C18" s="27"/>
      <c r="D18" s="365"/>
      <c r="E18" s="139"/>
      <c r="F18" s="67"/>
      <c r="G18" s="67"/>
      <c r="H18" s="341"/>
    </row>
    <row r="19" spans="1:9" s="2" customFormat="1" ht="15.75">
      <c r="A19" s="317" t="s">
        <v>20</v>
      </c>
      <c r="B19" s="8" t="s">
        <v>21</v>
      </c>
      <c r="C19" s="26" t="s">
        <v>4</v>
      </c>
      <c r="D19" s="385"/>
      <c r="E19" s="53" t="s">
        <v>5</v>
      </c>
      <c r="F19" s="78" t="s">
        <v>5</v>
      </c>
      <c r="G19" s="78" t="s">
        <v>5</v>
      </c>
      <c r="H19" s="341"/>
    </row>
    <row r="20" spans="1:9" s="2" customFormat="1" ht="15.75">
      <c r="A20" s="317"/>
      <c r="B20" s="9" t="s">
        <v>22</v>
      </c>
      <c r="C20" s="27" t="s">
        <v>7</v>
      </c>
      <c r="D20" s="339">
        <v>799</v>
      </c>
      <c r="E20" s="140">
        <v>1288</v>
      </c>
      <c r="F20" s="141">
        <v>1416.8</v>
      </c>
      <c r="G20" s="141">
        <v>1416.8</v>
      </c>
      <c r="H20" s="343">
        <v>799</v>
      </c>
      <c r="I20" s="327"/>
    </row>
    <row r="21" spans="1:9" s="2" customFormat="1" ht="16.5" thickBot="1">
      <c r="A21" s="317"/>
      <c r="B21" s="10"/>
      <c r="C21" s="28" t="s">
        <v>9</v>
      </c>
      <c r="D21" s="386">
        <f>+D20</f>
        <v>799</v>
      </c>
      <c r="E21" s="80">
        <v>1288</v>
      </c>
      <c r="F21" s="80">
        <v>1288</v>
      </c>
      <c r="G21" s="80">
        <v>1288</v>
      </c>
      <c r="H21" s="341"/>
    </row>
    <row r="22" spans="1:9" s="2" customFormat="1" ht="16.5" thickBot="1">
      <c r="A22" s="317"/>
      <c r="B22" s="6"/>
      <c r="C22" s="27"/>
      <c r="D22" s="365"/>
      <c r="E22" s="139"/>
      <c r="F22" s="67"/>
      <c r="G22" s="67"/>
      <c r="H22" s="341"/>
    </row>
    <row r="23" spans="1:9" s="2" customFormat="1" ht="15.75">
      <c r="A23" s="317"/>
      <c r="B23" s="8" t="s">
        <v>23</v>
      </c>
      <c r="C23" s="26" t="s">
        <v>4</v>
      </c>
      <c r="D23" s="385"/>
      <c r="E23" s="53" t="s">
        <v>5</v>
      </c>
      <c r="F23" s="78" t="s">
        <v>5</v>
      </c>
      <c r="G23" s="78" t="s">
        <v>5</v>
      </c>
      <c r="H23" s="341"/>
    </row>
    <row r="24" spans="1:9" s="2" customFormat="1" ht="15.75">
      <c r="A24" s="317"/>
      <c r="B24" s="9" t="s">
        <v>24</v>
      </c>
      <c r="C24" s="27" t="s">
        <v>7</v>
      </c>
      <c r="D24" s="339">
        <v>52</v>
      </c>
      <c r="E24" s="140">
        <v>0</v>
      </c>
      <c r="F24" s="140">
        <v>0</v>
      </c>
      <c r="G24" s="140">
        <v>0</v>
      </c>
      <c r="H24" s="341">
        <v>52</v>
      </c>
      <c r="I24" s="327"/>
    </row>
    <row r="25" spans="1:9" s="2" customFormat="1" ht="16.5" thickBot="1">
      <c r="A25" s="317"/>
      <c r="B25" s="10"/>
      <c r="C25" s="28" t="s">
        <v>9</v>
      </c>
      <c r="D25" s="386">
        <f>+D24</f>
        <v>52</v>
      </c>
      <c r="E25" s="81">
        <v>0</v>
      </c>
      <c r="F25" s="81">
        <v>0</v>
      </c>
      <c r="G25" s="81">
        <v>0</v>
      </c>
      <c r="H25" s="341"/>
    </row>
    <row r="26" spans="1:9" s="2" customFormat="1" ht="16.5" thickBot="1">
      <c r="A26" s="317"/>
      <c r="B26" s="6"/>
      <c r="C26" s="27"/>
      <c r="D26" s="365"/>
      <c r="E26" s="139"/>
      <c r="F26" s="67"/>
      <c r="G26" s="67"/>
      <c r="H26" s="341"/>
    </row>
    <row r="27" spans="1:9" s="2" customFormat="1" ht="15.75">
      <c r="A27" s="317"/>
      <c r="B27" s="8" t="s">
        <v>25</v>
      </c>
      <c r="C27" s="26" t="s">
        <v>4</v>
      </c>
      <c r="D27" s="53" t="s">
        <v>5</v>
      </c>
      <c r="E27" s="53" t="s">
        <v>5</v>
      </c>
      <c r="F27" s="53" t="s">
        <v>5</v>
      </c>
      <c r="G27" s="53" t="s">
        <v>5</v>
      </c>
      <c r="H27" s="333"/>
    </row>
    <row r="28" spans="1:9" s="2" customFormat="1" ht="15.75">
      <c r="A28" s="317"/>
      <c r="B28" s="9" t="s">
        <v>26</v>
      </c>
      <c r="C28" s="27" t="s">
        <v>7</v>
      </c>
      <c r="D28" s="140">
        <v>12.66</v>
      </c>
      <c r="E28" s="140">
        <v>12.66</v>
      </c>
      <c r="F28" s="140">
        <v>12.66</v>
      </c>
      <c r="G28" s="140">
        <v>12.66</v>
      </c>
      <c r="H28" s="344"/>
    </row>
    <row r="29" spans="1:9" s="2" customFormat="1" ht="16.5" thickBot="1">
      <c r="A29" s="317"/>
      <c r="B29" s="10" t="s">
        <v>27</v>
      </c>
      <c r="C29" s="28" t="s">
        <v>9</v>
      </c>
      <c r="D29" s="81">
        <v>12.66</v>
      </c>
      <c r="E29" s="81">
        <v>12.66</v>
      </c>
      <c r="F29" s="81">
        <v>12.66</v>
      </c>
      <c r="G29" s="81">
        <v>12.66</v>
      </c>
      <c r="H29" s="334"/>
    </row>
    <row r="30" spans="1:9" s="2" customFormat="1" ht="16.5" thickBot="1">
      <c r="A30" s="317"/>
      <c r="B30" s="6"/>
      <c r="C30" s="27"/>
      <c r="D30" s="139"/>
      <c r="E30" s="139"/>
      <c r="F30" s="67"/>
      <c r="G30" s="67"/>
      <c r="H30" s="345"/>
    </row>
    <row r="31" spans="1:9" s="2" customFormat="1" ht="15.75">
      <c r="A31" s="317"/>
      <c r="B31" s="8" t="s">
        <v>25</v>
      </c>
      <c r="C31" s="26" t="s">
        <v>4</v>
      </c>
      <c r="D31" s="53" t="s">
        <v>5</v>
      </c>
      <c r="E31" s="53" t="s">
        <v>5</v>
      </c>
      <c r="F31" s="53" t="s">
        <v>5</v>
      </c>
      <c r="G31" s="53" t="s">
        <v>5</v>
      </c>
      <c r="H31" s="333"/>
    </row>
    <row r="32" spans="1:9" s="2" customFormat="1" ht="15.75">
      <c r="A32" s="317"/>
      <c r="B32" s="9" t="s">
        <v>26</v>
      </c>
      <c r="C32" s="27" t="s">
        <v>7</v>
      </c>
      <c r="D32" s="140">
        <v>12.52</v>
      </c>
      <c r="E32" s="140">
        <v>12.52</v>
      </c>
      <c r="F32" s="140">
        <v>12.52</v>
      </c>
      <c r="G32" s="140">
        <v>12.52</v>
      </c>
      <c r="H32" s="344"/>
    </row>
    <row r="33" spans="1:9" s="2" customFormat="1" ht="16.5" thickBot="1">
      <c r="A33" s="317"/>
      <c r="B33" s="10" t="s">
        <v>28</v>
      </c>
      <c r="C33" s="28" t="s">
        <v>9</v>
      </c>
      <c r="D33" s="81">
        <v>12.52</v>
      </c>
      <c r="E33" s="81">
        <v>12.52</v>
      </c>
      <c r="F33" s="81">
        <v>12.52</v>
      </c>
      <c r="G33" s="81">
        <v>12.52</v>
      </c>
      <c r="H33" s="334"/>
    </row>
    <row r="34" spans="1:9" s="2" customFormat="1" ht="16.5" thickBot="1">
      <c r="A34" s="317"/>
      <c r="B34" s="6"/>
      <c r="C34" s="27"/>
      <c r="D34" s="139"/>
      <c r="E34" s="139"/>
      <c r="F34" s="67"/>
      <c r="G34" s="67"/>
      <c r="H34" s="345"/>
    </row>
    <row r="35" spans="1:9" s="2" customFormat="1" ht="15.75">
      <c r="A35" s="317"/>
      <c r="B35" s="8" t="s">
        <v>25</v>
      </c>
      <c r="C35" s="30" t="s">
        <v>4</v>
      </c>
      <c r="D35" s="142" t="s">
        <v>5</v>
      </c>
      <c r="E35" s="142" t="s">
        <v>5</v>
      </c>
      <c r="F35" s="142" t="s">
        <v>5</v>
      </c>
      <c r="G35" s="142" t="s">
        <v>5</v>
      </c>
      <c r="H35" s="335"/>
    </row>
    <row r="36" spans="1:9" s="2" customFormat="1" ht="15.75">
      <c r="A36" s="317"/>
      <c r="B36" s="9" t="s">
        <v>29</v>
      </c>
      <c r="C36" s="31" t="s">
        <v>7</v>
      </c>
      <c r="D36" s="143">
        <v>0.99</v>
      </c>
      <c r="E36" s="143">
        <v>0.99</v>
      </c>
      <c r="F36" s="143">
        <v>0.99</v>
      </c>
      <c r="G36" s="143">
        <v>0.99</v>
      </c>
      <c r="H36" s="346"/>
    </row>
    <row r="37" spans="1:9" s="2" customFormat="1" ht="16.5" thickBot="1">
      <c r="A37" s="318"/>
      <c r="B37" s="10" t="s">
        <v>28</v>
      </c>
      <c r="C37" s="29" t="s">
        <v>9</v>
      </c>
      <c r="D37" s="144">
        <f>+D36</f>
        <v>0.99</v>
      </c>
      <c r="E37" s="144">
        <f>+E36</f>
        <v>0.99</v>
      </c>
      <c r="F37" s="144">
        <f>+F36</f>
        <v>0.99</v>
      </c>
      <c r="G37" s="144">
        <f>+G36</f>
        <v>0.99</v>
      </c>
      <c r="H37" s="336"/>
    </row>
    <row r="38" spans="1:9" ht="15.75">
      <c r="A38" s="467"/>
      <c r="B38" s="467"/>
      <c r="C38" s="467"/>
      <c r="D38" s="389"/>
      <c r="E38" s="82"/>
    </row>
    <row r="39" spans="1:9" s="2" customFormat="1" ht="24.95" customHeight="1" thickBot="1">
      <c r="A39" s="222"/>
      <c r="B39" s="5"/>
      <c r="C39" s="22"/>
      <c r="D39" s="389"/>
      <c r="E39" s="139"/>
      <c r="F39" s="67"/>
      <c r="G39" s="67"/>
      <c r="H39" s="341"/>
    </row>
    <row r="40" spans="1:9" s="2" customFormat="1" ht="15.75">
      <c r="A40" s="316" t="s">
        <v>2</v>
      </c>
      <c r="B40" s="8" t="s">
        <v>3</v>
      </c>
      <c r="C40" s="30" t="s">
        <v>4</v>
      </c>
      <c r="D40" s="387"/>
      <c r="E40" s="142" t="s">
        <v>5</v>
      </c>
      <c r="F40" s="142" t="s">
        <v>5</v>
      </c>
      <c r="G40" s="142" t="s">
        <v>5</v>
      </c>
      <c r="H40" s="341"/>
    </row>
    <row r="41" spans="1:9" s="2" customFormat="1" ht="15.75">
      <c r="A41" s="317" t="s">
        <v>6</v>
      </c>
      <c r="B41" s="9"/>
      <c r="C41" s="31" t="s">
        <v>7</v>
      </c>
      <c r="D41" s="340">
        <v>55</v>
      </c>
      <c r="E41" s="143">
        <v>80</v>
      </c>
      <c r="F41" s="145">
        <v>88</v>
      </c>
      <c r="G41" s="145">
        <v>88</v>
      </c>
      <c r="H41" s="341">
        <v>55</v>
      </c>
      <c r="I41" s="327"/>
    </row>
    <row r="42" spans="1:9" s="2" customFormat="1" ht="16.5" thickBot="1">
      <c r="A42" s="317" t="s">
        <v>8</v>
      </c>
      <c r="B42" s="10"/>
      <c r="C42" s="29" t="s">
        <v>9</v>
      </c>
      <c r="D42" s="388">
        <f>+D41</f>
        <v>55</v>
      </c>
      <c r="E42" s="144">
        <v>80</v>
      </c>
      <c r="F42" s="144">
        <v>80</v>
      </c>
      <c r="G42" s="144">
        <v>80</v>
      </c>
      <c r="H42" s="341"/>
    </row>
    <row r="43" spans="1:9" s="2" customFormat="1" ht="16.5" thickBot="1">
      <c r="A43" s="317" t="s">
        <v>10</v>
      </c>
      <c r="B43" s="6"/>
      <c r="C43" s="27"/>
      <c r="D43" s="365"/>
      <c r="E43" s="139"/>
      <c r="F43" s="67"/>
      <c r="G43" s="67"/>
      <c r="H43" s="341"/>
    </row>
    <row r="44" spans="1:9" s="2" customFormat="1" ht="15.75">
      <c r="A44" s="317" t="s">
        <v>11</v>
      </c>
      <c r="B44" s="8" t="s">
        <v>12</v>
      </c>
      <c r="C44" s="30" t="s">
        <v>4</v>
      </c>
      <c r="D44" s="387"/>
      <c r="E44" s="142" t="s">
        <v>5</v>
      </c>
      <c r="F44" s="142" t="s">
        <v>5</v>
      </c>
      <c r="G44" s="142" t="s">
        <v>5</v>
      </c>
      <c r="H44" s="341"/>
    </row>
    <row r="45" spans="1:9" s="2" customFormat="1" ht="15.75">
      <c r="A45" s="317" t="s">
        <v>30</v>
      </c>
      <c r="B45" s="9"/>
      <c r="C45" s="31" t="s">
        <v>7</v>
      </c>
      <c r="D45" s="340">
        <v>3274</v>
      </c>
      <c r="E45" s="143">
        <v>3888</v>
      </c>
      <c r="F45" s="145">
        <v>4276.8</v>
      </c>
      <c r="G45" s="145">
        <v>4276.8</v>
      </c>
      <c r="H45" s="343">
        <v>3274</v>
      </c>
      <c r="I45" s="327"/>
    </row>
    <row r="46" spans="1:9" s="2" customFormat="1" ht="16.5" thickBot="1">
      <c r="A46" s="317" t="s">
        <v>8</v>
      </c>
      <c r="B46" s="10"/>
      <c r="C46" s="29" t="s">
        <v>9</v>
      </c>
      <c r="D46" s="388">
        <f>+D45</f>
        <v>3274</v>
      </c>
      <c r="E46" s="146">
        <v>3888</v>
      </c>
      <c r="F46" s="146">
        <v>3888</v>
      </c>
      <c r="G46" s="146">
        <v>3888</v>
      </c>
      <c r="H46" s="341"/>
    </row>
    <row r="47" spans="1:9" s="2" customFormat="1" ht="16.5" thickBot="1">
      <c r="A47" s="317" t="s">
        <v>31</v>
      </c>
      <c r="B47" s="6"/>
      <c r="C47" s="27"/>
      <c r="D47" s="365"/>
      <c r="E47" s="139"/>
      <c r="F47" s="67"/>
      <c r="G47" s="67"/>
      <c r="H47" s="341"/>
    </row>
    <row r="48" spans="1:9" s="2" customFormat="1" ht="15.75">
      <c r="A48" s="317" t="s">
        <v>6</v>
      </c>
      <c r="B48" s="8" t="s">
        <v>15</v>
      </c>
      <c r="C48" s="30" t="s">
        <v>4</v>
      </c>
      <c r="D48" s="387"/>
      <c r="E48" s="142" t="s">
        <v>5</v>
      </c>
      <c r="F48" s="142" t="s">
        <v>5</v>
      </c>
      <c r="G48" s="142" t="s">
        <v>5</v>
      </c>
      <c r="H48" s="341"/>
    </row>
    <row r="49" spans="1:9" s="2" customFormat="1" ht="15.75">
      <c r="A49" s="317" t="s">
        <v>71</v>
      </c>
      <c r="B49" s="9" t="s">
        <v>17</v>
      </c>
      <c r="C49" s="31" t="s">
        <v>7</v>
      </c>
      <c r="D49" s="340">
        <v>133</v>
      </c>
      <c r="E49" s="143">
        <v>196</v>
      </c>
      <c r="F49" s="145">
        <v>215.6</v>
      </c>
      <c r="G49" s="145">
        <v>215.6</v>
      </c>
      <c r="H49" s="341">
        <v>133</v>
      </c>
      <c r="I49" s="327"/>
    </row>
    <row r="50" spans="1:9" s="2" customFormat="1" ht="16.5" thickBot="1">
      <c r="A50" s="317" t="s">
        <v>1</v>
      </c>
      <c r="B50" s="10"/>
      <c r="C50" s="29" t="s">
        <v>9</v>
      </c>
      <c r="D50" s="388">
        <f>+D49</f>
        <v>133</v>
      </c>
      <c r="E50" s="144">
        <v>196</v>
      </c>
      <c r="F50" s="144">
        <v>196</v>
      </c>
      <c r="G50" s="144">
        <v>196</v>
      </c>
      <c r="H50" s="341"/>
    </row>
    <row r="51" spans="1:9" s="2" customFormat="1" ht="16.5" thickBot="1">
      <c r="A51" s="317" t="s">
        <v>1</v>
      </c>
      <c r="B51" s="6"/>
      <c r="C51" s="27"/>
      <c r="D51" s="365"/>
      <c r="E51" s="139"/>
      <c r="F51" s="67"/>
      <c r="G51" s="67"/>
      <c r="H51" s="341"/>
    </row>
    <row r="52" spans="1:9" s="2" customFormat="1" ht="15.75">
      <c r="A52" s="317" t="s">
        <v>1</v>
      </c>
      <c r="B52" s="8" t="s">
        <v>21</v>
      </c>
      <c r="C52" s="30" t="s">
        <v>4</v>
      </c>
      <c r="D52" s="387"/>
      <c r="E52" s="142" t="s">
        <v>5</v>
      </c>
      <c r="F52" s="142" t="s">
        <v>5</v>
      </c>
      <c r="G52" s="142" t="s">
        <v>5</v>
      </c>
      <c r="H52" s="335"/>
    </row>
    <row r="53" spans="1:9" s="2" customFormat="1" ht="15.75">
      <c r="A53" s="317"/>
      <c r="B53" s="9" t="s">
        <v>22</v>
      </c>
      <c r="C53" s="31" t="s">
        <v>7</v>
      </c>
      <c r="D53" s="340">
        <v>139</v>
      </c>
      <c r="E53" s="143">
        <v>230</v>
      </c>
      <c r="F53" s="145">
        <v>253</v>
      </c>
      <c r="G53" s="145">
        <v>253</v>
      </c>
      <c r="H53" s="346">
        <v>16</v>
      </c>
      <c r="I53" s="327"/>
    </row>
    <row r="54" spans="1:9" s="2" customFormat="1" ht="16.5" thickBot="1">
      <c r="A54" s="317"/>
      <c r="B54" s="10"/>
      <c r="C54" s="29" t="s">
        <v>9</v>
      </c>
      <c r="D54" s="388">
        <f>+D53</f>
        <v>139</v>
      </c>
      <c r="E54" s="144">
        <v>230</v>
      </c>
      <c r="F54" s="144">
        <v>230</v>
      </c>
      <c r="G54" s="144">
        <v>230</v>
      </c>
      <c r="H54" s="336"/>
    </row>
    <row r="55" spans="1:9" s="2" customFormat="1" ht="16.5" thickBot="1">
      <c r="A55" s="317"/>
      <c r="B55" s="6"/>
      <c r="C55" s="27"/>
      <c r="D55" s="365"/>
      <c r="E55" s="139"/>
      <c r="F55" s="67"/>
      <c r="G55" s="67"/>
      <c r="H55" s="345"/>
    </row>
    <row r="56" spans="1:9" s="2" customFormat="1" ht="15.75">
      <c r="A56" s="317"/>
      <c r="B56" s="8" t="s">
        <v>23</v>
      </c>
      <c r="C56" s="26" t="s">
        <v>4</v>
      </c>
      <c r="D56" s="387"/>
      <c r="E56" s="142" t="s">
        <v>5</v>
      </c>
      <c r="F56" s="142" t="s">
        <v>5</v>
      </c>
      <c r="G56" s="142" t="s">
        <v>5</v>
      </c>
      <c r="H56" s="335"/>
    </row>
    <row r="57" spans="1:9" s="2" customFormat="1" ht="15.75">
      <c r="A57" s="317"/>
      <c r="B57" s="9" t="s">
        <v>24</v>
      </c>
      <c r="C57" s="27" t="s">
        <v>7</v>
      </c>
      <c r="D57" s="340">
        <v>16</v>
      </c>
      <c r="E57" s="143">
        <v>0</v>
      </c>
      <c r="F57" s="143">
        <v>0</v>
      </c>
      <c r="G57" s="143">
        <v>0</v>
      </c>
      <c r="H57" s="346"/>
    </row>
    <row r="58" spans="1:9" s="2" customFormat="1" ht="16.5" thickBot="1">
      <c r="A58" s="317"/>
      <c r="B58" s="10"/>
      <c r="C58" s="28" t="s">
        <v>9</v>
      </c>
      <c r="D58" s="388">
        <f>+D57</f>
        <v>16</v>
      </c>
      <c r="E58" s="144">
        <v>0</v>
      </c>
      <c r="F58" s="144">
        <v>0</v>
      </c>
      <c r="G58" s="144">
        <v>0</v>
      </c>
      <c r="H58" s="336"/>
    </row>
    <row r="59" spans="1:9" s="2" customFormat="1" ht="16.5" thickBot="1">
      <c r="A59" s="317"/>
      <c r="B59" s="6"/>
      <c r="C59" s="27"/>
      <c r="D59" s="365"/>
      <c r="E59" s="139"/>
      <c r="F59" s="67"/>
      <c r="G59" s="67"/>
      <c r="H59" s="345"/>
    </row>
    <row r="60" spans="1:9" s="2" customFormat="1" ht="15.75">
      <c r="A60" s="317"/>
      <c r="B60" s="8" t="s">
        <v>25</v>
      </c>
      <c r="C60" s="26" t="s">
        <v>4</v>
      </c>
      <c r="D60" s="53" t="s">
        <v>5</v>
      </c>
      <c r="E60" s="53" t="s">
        <v>5</v>
      </c>
      <c r="F60" s="142" t="s">
        <v>5</v>
      </c>
      <c r="G60" s="142" t="s">
        <v>5</v>
      </c>
      <c r="H60" s="333"/>
    </row>
    <row r="61" spans="1:9" s="2" customFormat="1" ht="15.75">
      <c r="A61" s="317"/>
      <c r="B61" s="9" t="s">
        <v>26</v>
      </c>
      <c r="C61" s="27" t="s">
        <v>7</v>
      </c>
      <c r="D61" s="57">
        <f>D45/(D53)</f>
        <v>23.553956834532375</v>
      </c>
      <c r="E61" s="57">
        <f>E45/(E53)</f>
        <v>16.904347826086955</v>
      </c>
      <c r="F61" s="57">
        <f>F45/(F53)</f>
        <v>16.904347826086958</v>
      </c>
      <c r="G61" s="57">
        <f>G45/(G53)</f>
        <v>16.904347826086958</v>
      </c>
      <c r="H61" s="347"/>
    </row>
    <row r="62" spans="1:9" s="2" customFormat="1" ht="16.5" thickBot="1">
      <c r="A62" s="317"/>
      <c r="B62" s="10" t="s">
        <v>27</v>
      </c>
      <c r="C62" s="28" t="s">
        <v>9</v>
      </c>
      <c r="D62" s="81">
        <v>16.899999999999999</v>
      </c>
      <c r="E62" s="81">
        <v>16.899999999999999</v>
      </c>
      <c r="F62" s="144">
        <v>16.899999999999999</v>
      </c>
      <c r="G62" s="144">
        <v>16.899999999999999</v>
      </c>
      <c r="H62" s="334"/>
    </row>
    <row r="63" spans="1:9" s="2" customFormat="1" ht="16.5" thickBot="1">
      <c r="A63" s="317"/>
      <c r="B63" s="6"/>
      <c r="C63" s="27"/>
      <c r="D63" s="139"/>
      <c r="E63" s="139"/>
      <c r="F63" s="67"/>
      <c r="G63" s="67"/>
      <c r="H63" s="345"/>
    </row>
    <row r="64" spans="1:9" s="2" customFormat="1" ht="15.75">
      <c r="A64" s="317"/>
      <c r="B64" s="8" t="s">
        <v>25</v>
      </c>
      <c r="C64" s="26" t="s">
        <v>4</v>
      </c>
      <c r="D64" s="53" t="s">
        <v>5</v>
      </c>
      <c r="E64" s="53" t="s">
        <v>5</v>
      </c>
      <c r="F64" s="78" t="s">
        <v>5</v>
      </c>
      <c r="G64" s="78" t="s">
        <v>5</v>
      </c>
      <c r="H64" s="333"/>
    </row>
    <row r="65" spans="1:9" s="2" customFormat="1" ht="15.75">
      <c r="A65" s="317"/>
      <c r="B65" s="9" t="s">
        <v>26</v>
      </c>
      <c r="C65" s="27" t="s">
        <v>7</v>
      </c>
      <c r="D65" s="57">
        <f>D45/D49</f>
        <v>24.616541353383457</v>
      </c>
      <c r="E65" s="57">
        <f>E45/E49</f>
        <v>19.836734693877553</v>
      </c>
      <c r="F65" s="147">
        <f>F45/F49</f>
        <v>19.836734693877553</v>
      </c>
      <c r="G65" s="147">
        <f>G45/G49</f>
        <v>19.836734693877553</v>
      </c>
      <c r="H65" s="347"/>
    </row>
    <row r="66" spans="1:9" s="2" customFormat="1" ht="16.5" thickBot="1">
      <c r="A66" s="317"/>
      <c r="B66" s="10" t="s">
        <v>28</v>
      </c>
      <c r="C66" s="28" t="s">
        <v>9</v>
      </c>
      <c r="D66" s="81">
        <v>19.670000000000002</v>
      </c>
      <c r="E66" s="81">
        <v>19.670000000000002</v>
      </c>
      <c r="F66" s="148">
        <v>19.670000000000002</v>
      </c>
      <c r="G66" s="148">
        <v>19.670000000000002</v>
      </c>
      <c r="H66" s="334"/>
    </row>
    <row r="67" spans="1:9" s="2" customFormat="1" ht="16.5" thickBot="1">
      <c r="A67" s="317"/>
      <c r="B67" s="6"/>
      <c r="C67" s="27"/>
      <c r="D67" s="139"/>
      <c r="E67" s="139"/>
      <c r="F67" s="67"/>
      <c r="G67" s="67"/>
      <c r="H67" s="345"/>
    </row>
    <row r="68" spans="1:9" s="2" customFormat="1" ht="15.75">
      <c r="A68" s="317"/>
      <c r="B68" s="8" t="s">
        <v>25</v>
      </c>
      <c r="C68" s="26" t="s">
        <v>4</v>
      </c>
      <c r="D68" s="53" t="s">
        <v>5</v>
      </c>
      <c r="E68" s="53" t="s">
        <v>5</v>
      </c>
      <c r="F68" s="53" t="s">
        <v>5</v>
      </c>
      <c r="G68" s="53" t="s">
        <v>5</v>
      </c>
      <c r="H68" s="333"/>
    </row>
    <row r="69" spans="1:9" s="2" customFormat="1" ht="15.75">
      <c r="A69" s="317"/>
      <c r="B69" s="9" t="s">
        <v>29</v>
      </c>
      <c r="C69" s="27" t="s">
        <v>7</v>
      </c>
      <c r="D69" s="57">
        <f>D53/D49</f>
        <v>1.0451127819548873</v>
      </c>
      <c r="E69" s="57">
        <f>E53/E49</f>
        <v>1.1734693877551021</v>
      </c>
      <c r="F69" s="147">
        <f>F53/F49</f>
        <v>1.1734693877551021</v>
      </c>
      <c r="G69" s="147">
        <f>G53/G49</f>
        <v>1.1734693877551021</v>
      </c>
      <c r="H69" s="347"/>
    </row>
    <row r="70" spans="1:9" s="2" customFormat="1" ht="16.5" thickBot="1">
      <c r="A70" s="318"/>
      <c r="B70" s="10" t="s">
        <v>28</v>
      </c>
      <c r="C70" s="28" t="s">
        <v>9</v>
      </c>
      <c r="D70" s="81">
        <v>1.17</v>
      </c>
      <c r="E70" s="81">
        <v>1.17</v>
      </c>
      <c r="F70" s="148">
        <v>1.17</v>
      </c>
      <c r="G70" s="148">
        <v>1.17</v>
      </c>
      <c r="H70" s="334"/>
    </row>
    <row r="71" spans="1:9" s="2" customFormat="1" ht="15.75" customHeight="1">
      <c r="A71" s="467"/>
      <c r="B71" s="467"/>
      <c r="C71" s="467"/>
      <c r="D71" s="389"/>
      <c r="E71" s="67"/>
      <c r="F71" s="67"/>
      <c r="G71" s="67"/>
      <c r="H71" s="341"/>
    </row>
    <row r="72" spans="1:9" s="2" customFormat="1" ht="15.75" customHeight="1">
      <c r="A72" s="467"/>
      <c r="B72" s="467"/>
      <c r="C72" s="467"/>
      <c r="D72" s="467"/>
      <c r="E72" s="467"/>
      <c r="F72" s="467"/>
      <c r="G72" s="67"/>
      <c r="H72" s="341"/>
    </row>
    <row r="73" spans="1:9" s="2" customFormat="1" ht="15.75" thickBot="1">
      <c r="A73" s="67"/>
      <c r="B73" s="3"/>
      <c r="C73" s="21"/>
      <c r="D73" s="390"/>
      <c r="E73" s="67"/>
      <c r="F73" s="67"/>
      <c r="G73" s="67"/>
      <c r="H73" s="341"/>
    </row>
    <row r="74" spans="1:9" s="71" customFormat="1" ht="15.75">
      <c r="A74" s="246" t="s">
        <v>32</v>
      </c>
      <c r="B74" s="109" t="s">
        <v>3</v>
      </c>
      <c r="C74" s="110" t="s">
        <v>4</v>
      </c>
      <c r="D74" s="354">
        <v>652</v>
      </c>
      <c r="E74" s="121">
        <v>655</v>
      </c>
      <c r="F74" s="111">
        <v>658</v>
      </c>
      <c r="G74" s="111">
        <v>661</v>
      </c>
      <c r="H74" s="337">
        <f>578+72+2</f>
        <v>652</v>
      </c>
      <c r="I74" s="327"/>
    </row>
    <row r="75" spans="1:9" s="71" customFormat="1" ht="15.75">
      <c r="A75" s="108" t="s">
        <v>33</v>
      </c>
      <c r="B75" s="112"/>
      <c r="C75" s="113" t="s">
        <v>7</v>
      </c>
      <c r="D75" s="355">
        <v>116</v>
      </c>
      <c r="E75" s="114">
        <v>124</v>
      </c>
      <c r="F75" s="201">
        <f>+E75*1.1</f>
        <v>136.4</v>
      </c>
      <c r="G75" s="201">
        <f>+F75*1.1</f>
        <v>150.04000000000002</v>
      </c>
      <c r="H75" s="343">
        <f>114+2</f>
        <v>116</v>
      </c>
      <c r="I75" s="327"/>
    </row>
    <row r="76" spans="1:9" s="71" customFormat="1" ht="15.75">
      <c r="A76" s="319"/>
      <c r="B76" s="112"/>
      <c r="C76" s="115" t="s">
        <v>9</v>
      </c>
      <c r="D76" s="391">
        <f>+D74+D75</f>
        <v>768</v>
      </c>
      <c r="E76" s="150">
        <f>+SUM(E74:E75)</f>
        <v>779</v>
      </c>
      <c r="F76" s="202">
        <f>+SUM(F74:F75)</f>
        <v>794.4</v>
      </c>
      <c r="G76" s="202">
        <f>+SUM(G74:G75)</f>
        <v>811.04</v>
      </c>
      <c r="H76" s="343"/>
    </row>
    <row r="77" spans="1:9" s="71" customFormat="1" ht="16.5" thickBot="1">
      <c r="A77" s="319"/>
      <c r="B77" s="116"/>
      <c r="C77" s="117" t="s">
        <v>34</v>
      </c>
      <c r="D77" s="129">
        <f>(D74/D76)*100</f>
        <v>84.895833333333343</v>
      </c>
      <c r="E77" s="129">
        <f>(E74/E76)*100</f>
        <v>84.082156611039792</v>
      </c>
      <c r="F77" s="203">
        <f>(F74/F76)*100</f>
        <v>82.829808660624366</v>
      </c>
      <c r="G77" s="203">
        <f>(G74/G76)*100</f>
        <v>81.500295916354318</v>
      </c>
      <c r="H77" s="337"/>
    </row>
    <row r="78" spans="1:9" s="71" customFormat="1" ht="16.5" thickBot="1">
      <c r="A78" s="319"/>
      <c r="B78" s="118"/>
      <c r="C78" s="119"/>
      <c r="D78" s="365"/>
      <c r="E78" s="152"/>
      <c r="F78" s="153"/>
      <c r="G78" s="153"/>
      <c r="H78" s="337"/>
    </row>
    <row r="79" spans="1:9" s="71" customFormat="1" ht="15.75">
      <c r="A79" s="319"/>
      <c r="B79" s="109" t="s">
        <v>12</v>
      </c>
      <c r="C79" s="120" t="s">
        <v>4</v>
      </c>
      <c r="D79" s="356">
        <v>39041</v>
      </c>
      <c r="E79" s="122">
        <v>36353</v>
      </c>
      <c r="F79" s="154">
        <v>36898</v>
      </c>
      <c r="G79" s="154">
        <v>37451</v>
      </c>
      <c r="H79" s="343">
        <f>23372+15322+347</f>
        <v>39041</v>
      </c>
      <c r="I79" s="327"/>
    </row>
    <row r="80" spans="1:9" s="71" customFormat="1" ht="15.75">
      <c r="A80" s="319"/>
      <c r="B80" s="112"/>
      <c r="C80" s="123" t="s">
        <v>7</v>
      </c>
      <c r="D80" s="357">
        <v>11210</v>
      </c>
      <c r="E80" s="156">
        <v>13805.75</v>
      </c>
      <c r="F80" s="157">
        <f>+E80*1.1</f>
        <v>15186.325000000001</v>
      </c>
      <c r="G80" s="157">
        <f>+F80*1.1</f>
        <v>16704.9575</v>
      </c>
      <c r="H80" s="343">
        <f>11018+192</f>
        <v>11210</v>
      </c>
      <c r="I80" s="327"/>
    </row>
    <row r="81" spans="1:9" s="71" customFormat="1" ht="15.75">
      <c r="A81" s="319"/>
      <c r="B81" s="112"/>
      <c r="C81" s="125" t="s">
        <v>9</v>
      </c>
      <c r="D81" s="177">
        <f>+D80+D79</f>
        <v>50251</v>
      </c>
      <c r="E81" s="158">
        <f>+SUM(E79:E80)</f>
        <v>50158.75</v>
      </c>
      <c r="F81" s="158">
        <f>+SUM(F79:F80)</f>
        <v>52084.324999999997</v>
      </c>
      <c r="G81" s="158">
        <f>+SUM(G79:G80)</f>
        <v>54155.957500000004</v>
      </c>
      <c r="H81" s="337"/>
    </row>
    <row r="82" spans="1:9" s="71" customFormat="1" ht="16.5" thickBot="1">
      <c r="A82" s="319"/>
      <c r="B82" s="116"/>
      <c r="C82" s="126" t="s">
        <v>34</v>
      </c>
      <c r="D82" s="144">
        <f>(E79/D81)*100</f>
        <v>72.342838948478644</v>
      </c>
      <c r="E82" s="159">
        <f>(F79/E81)*100</f>
        <v>73.562439255364225</v>
      </c>
      <c r="F82" s="159">
        <f>(G79/F81)*100</f>
        <v>71.904550937350152</v>
      </c>
      <c r="G82" s="159" t="e">
        <f>(#REF!/G81)*100</f>
        <v>#REF!</v>
      </c>
      <c r="H82" s="337"/>
    </row>
    <row r="83" spans="1:9" s="71" customFormat="1" ht="16.5" thickBot="1">
      <c r="A83" s="319"/>
      <c r="B83" s="118"/>
      <c r="C83" s="119"/>
      <c r="D83" s="365"/>
      <c r="E83" s="152"/>
      <c r="F83" s="153"/>
      <c r="G83" s="153"/>
      <c r="H83" s="337"/>
    </row>
    <row r="84" spans="1:9" s="71" customFormat="1" ht="15.75">
      <c r="A84" s="319"/>
      <c r="B84" s="109" t="s">
        <v>15</v>
      </c>
      <c r="C84" s="120" t="s">
        <v>4</v>
      </c>
      <c r="D84" s="360">
        <v>1865</v>
      </c>
      <c r="E84" s="160">
        <v>1794</v>
      </c>
      <c r="F84" s="155">
        <v>1812</v>
      </c>
      <c r="G84" s="155">
        <v>1830</v>
      </c>
      <c r="H84" s="337">
        <f>1184+667+14</f>
        <v>1865</v>
      </c>
      <c r="I84" s="327"/>
    </row>
    <row r="85" spans="1:9" s="71" customFormat="1" ht="15.75">
      <c r="A85" s="319"/>
      <c r="B85" s="112" t="s">
        <v>17</v>
      </c>
      <c r="C85" s="123" t="s">
        <v>7</v>
      </c>
      <c r="D85" s="361">
        <v>490</v>
      </c>
      <c r="E85" s="161">
        <v>435</v>
      </c>
      <c r="F85" s="157">
        <f>+E85*1.1</f>
        <v>478.50000000000006</v>
      </c>
      <c r="G85" s="157">
        <f>+F85*1.1</f>
        <v>526.35000000000014</v>
      </c>
      <c r="H85" s="337">
        <f>480+10</f>
        <v>490</v>
      </c>
      <c r="I85" s="327"/>
    </row>
    <row r="86" spans="1:9" s="71" customFormat="1" ht="15.75">
      <c r="A86" s="319"/>
      <c r="B86" s="112"/>
      <c r="C86" s="125" t="s">
        <v>9</v>
      </c>
      <c r="D86" s="215">
        <f>+SUM(D84:D85)</f>
        <v>2355</v>
      </c>
      <c r="E86" s="162">
        <f>+SUM(E84:E85)</f>
        <v>2229</v>
      </c>
      <c r="F86" s="162">
        <f>+SUM(F84:F85)</f>
        <v>2290.5</v>
      </c>
      <c r="G86" s="162">
        <f>+SUM(G84:G85)</f>
        <v>2356.3500000000004</v>
      </c>
      <c r="H86" s="337"/>
    </row>
    <row r="87" spans="1:9" s="71" customFormat="1" ht="16.5" thickBot="1">
      <c r="A87" s="319"/>
      <c r="B87" s="116"/>
      <c r="C87" s="126" t="s">
        <v>34</v>
      </c>
      <c r="D87" s="151">
        <f>(D84/D86)*100</f>
        <v>79.193205944798308</v>
      </c>
      <c r="E87" s="163">
        <f>(E84/E86)*100</f>
        <v>80.48452220726783</v>
      </c>
      <c r="F87" s="163">
        <f>(F84/F86)*100</f>
        <v>79.109364767518002</v>
      </c>
      <c r="G87" s="163">
        <f>(G84/G86)*100</f>
        <v>77.662486472722634</v>
      </c>
      <c r="H87" s="337"/>
    </row>
    <row r="88" spans="1:9" s="71" customFormat="1" ht="16.5" thickBot="1">
      <c r="A88" s="319"/>
      <c r="B88" s="128"/>
      <c r="C88" s="119"/>
      <c r="D88" s="365"/>
      <c r="E88" s="152"/>
      <c r="F88" s="153"/>
      <c r="G88" s="153"/>
      <c r="H88" s="337"/>
    </row>
    <row r="89" spans="1:9" s="71" customFormat="1" ht="15.75">
      <c r="A89" s="319"/>
      <c r="B89" s="109" t="s">
        <v>21</v>
      </c>
      <c r="C89" s="120" t="s">
        <v>4</v>
      </c>
      <c r="D89" s="360">
        <v>2024</v>
      </c>
      <c r="E89" s="329">
        <v>1935</v>
      </c>
      <c r="F89" s="164">
        <v>1965</v>
      </c>
      <c r="G89" s="164">
        <v>2005</v>
      </c>
      <c r="H89" s="337">
        <f>1192+810+22</f>
        <v>2024</v>
      </c>
      <c r="I89" s="327"/>
    </row>
    <row r="90" spans="1:9" s="71" customFormat="1" ht="15.75">
      <c r="A90" s="319"/>
      <c r="B90" s="112" t="s">
        <v>22</v>
      </c>
      <c r="C90" s="123" t="s">
        <v>7</v>
      </c>
      <c r="D90" s="361">
        <v>643</v>
      </c>
      <c r="E90" s="161">
        <v>340</v>
      </c>
      <c r="F90" s="149">
        <f>+E90*1.1</f>
        <v>374.00000000000006</v>
      </c>
      <c r="G90" s="149">
        <f>+F90*1.1</f>
        <v>411.40000000000009</v>
      </c>
      <c r="H90" s="337">
        <f>617+26</f>
        <v>643</v>
      </c>
      <c r="I90" s="327"/>
    </row>
    <row r="91" spans="1:9" s="71" customFormat="1" ht="15.75">
      <c r="A91" s="319"/>
      <c r="B91" s="112"/>
      <c r="C91" s="125" t="s">
        <v>9</v>
      </c>
      <c r="D91" s="215">
        <f>+SUM(D89:D90)</f>
        <v>2667</v>
      </c>
      <c r="E91" s="162">
        <f>+SUM(E89:E90)</f>
        <v>2275</v>
      </c>
      <c r="F91" s="162">
        <f>+SUM(F89:F90)</f>
        <v>2339</v>
      </c>
      <c r="G91" s="162">
        <f>+SUM(G89:G90)</f>
        <v>2416.4</v>
      </c>
      <c r="H91" s="337"/>
    </row>
    <row r="92" spans="1:9" s="71" customFormat="1" ht="16.5" thickBot="1">
      <c r="A92" s="319"/>
      <c r="B92" s="116"/>
      <c r="C92" s="126" t="s">
        <v>34</v>
      </c>
      <c r="D92" s="151">
        <f>(E89/D91)*100</f>
        <v>72.553430821147359</v>
      </c>
      <c r="E92" s="163">
        <f>(F89/E91)*100</f>
        <v>86.373626373626379</v>
      </c>
      <c r="F92" s="163">
        <f>(G89/F91)*100</f>
        <v>85.72039333048312</v>
      </c>
      <c r="G92" s="163"/>
      <c r="H92" s="337"/>
    </row>
    <row r="93" spans="1:9" s="71" customFormat="1" ht="12.75" customHeight="1" thickBot="1">
      <c r="A93" s="319"/>
      <c r="B93" s="118"/>
      <c r="C93" s="119"/>
      <c r="D93" s="365"/>
      <c r="E93" s="152"/>
      <c r="F93" s="153"/>
      <c r="G93" s="153"/>
      <c r="H93" s="337"/>
    </row>
    <row r="94" spans="1:9" s="71" customFormat="1" ht="15.75">
      <c r="A94" s="319"/>
      <c r="B94" s="109" t="s">
        <v>23</v>
      </c>
      <c r="C94" s="120" t="s">
        <v>4</v>
      </c>
      <c r="D94" s="360">
        <v>170</v>
      </c>
      <c r="E94" s="169">
        <v>136</v>
      </c>
      <c r="F94" s="165">
        <v>154</v>
      </c>
      <c r="G94" s="165">
        <v>172</v>
      </c>
      <c r="H94" s="337">
        <f>9+125+36</f>
        <v>170</v>
      </c>
      <c r="I94" s="327"/>
    </row>
    <row r="95" spans="1:9" s="71" customFormat="1" ht="15.75">
      <c r="A95" s="319"/>
      <c r="B95" s="112" t="s">
        <v>24</v>
      </c>
      <c r="C95" s="123" t="s">
        <v>7</v>
      </c>
      <c r="D95" s="361">
        <v>718</v>
      </c>
      <c r="E95" s="149">
        <v>607.5</v>
      </c>
      <c r="F95" s="205">
        <f>+E95*1.1</f>
        <v>668.25</v>
      </c>
      <c r="G95" s="205">
        <f>+F95*1.1</f>
        <v>735.07500000000005</v>
      </c>
      <c r="H95" s="337">
        <v>718</v>
      </c>
      <c r="I95" s="327"/>
    </row>
    <row r="96" spans="1:9" s="71" customFormat="1" ht="15.75">
      <c r="A96" s="319"/>
      <c r="B96" s="112"/>
      <c r="C96" s="125" t="s">
        <v>9</v>
      </c>
      <c r="D96" s="204">
        <f>+SUM(D94:D95)</f>
        <v>888</v>
      </c>
      <c r="E96" s="204">
        <f>+SUM(E94:E95)</f>
        <v>743.5</v>
      </c>
      <c r="F96" s="206">
        <f>+SUM(F94:F95)</f>
        <v>822.25</v>
      </c>
      <c r="G96" s="206">
        <f>+SUM(G94:G95)</f>
        <v>907.07500000000005</v>
      </c>
      <c r="H96" s="337"/>
    </row>
    <row r="97" spans="1:8" s="71" customFormat="1" ht="16.5" thickBot="1">
      <c r="A97" s="319"/>
      <c r="B97" s="116"/>
      <c r="C97" s="126" t="s">
        <v>34</v>
      </c>
      <c r="D97" s="151">
        <f>(D94/D96)*100</f>
        <v>19.144144144144143</v>
      </c>
      <c r="E97" s="151">
        <f>(E94/E96)*100</f>
        <v>18.291862811028917</v>
      </c>
      <c r="F97" s="136">
        <f>(F94/F96)*100</f>
        <v>18.729096989966553</v>
      </c>
      <c r="G97" s="136">
        <f>(G94/G96)*100</f>
        <v>18.962048342198827</v>
      </c>
      <c r="H97" s="337"/>
    </row>
    <row r="98" spans="1:8" s="71" customFormat="1" ht="16.5" thickBot="1">
      <c r="A98" s="319"/>
      <c r="B98" s="130"/>
      <c r="C98" s="119"/>
      <c r="D98" s="365"/>
      <c r="E98" s="152"/>
      <c r="F98" s="153"/>
      <c r="G98" s="153"/>
      <c r="H98" s="337"/>
    </row>
    <row r="99" spans="1:8" s="71" customFormat="1" ht="15.75">
      <c r="A99" s="319"/>
      <c r="B99" s="109" t="s">
        <v>25</v>
      </c>
      <c r="C99" s="120" t="s">
        <v>4</v>
      </c>
      <c r="D99" s="166">
        <f>D79/(D89+(D94/15))</f>
        <v>19.18162463150999</v>
      </c>
      <c r="E99" s="166">
        <f t="shared" ref="E99:G100" si="0">E79/(E89+(E94/15))</f>
        <v>18.699461609684167</v>
      </c>
      <c r="F99" s="166">
        <f t="shared" si="0"/>
        <v>18.680009450200817</v>
      </c>
      <c r="G99" s="166">
        <f t="shared" si="0"/>
        <v>18.572585710979602</v>
      </c>
      <c r="H99" s="348"/>
    </row>
    <row r="100" spans="1:8" s="71" customFormat="1" ht="15.75">
      <c r="A100" s="319"/>
      <c r="B100" s="112" t="s">
        <v>26</v>
      </c>
      <c r="C100" s="123" t="s">
        <v>7</v>
      </c>
      <c r="D100" s="167">
        <f>D80/(D90+(D95/15))</f>
        <v>16.225996333108174</v>
      </c>
      <c r="E100" s="167">
        <f t="shared" si="0"/>
        <v>36.283180026281208</v>
      </c>
      <c r="F100" s="167">
        <f t="shared" si="0"/>
        <v>36.283180026281208</v>
      </c>
      <c r="G100" s="167">
        <f t="shared" si="0"/>
        <v>36.283180026281201</v>
      </c>
      <c r="H100" s="349"/>
    </row>
    <row r="101" spans="1:8" s="71" customFormat="1" ht="16.5" thickBot="1">
      <c r="A101" s="319"/>
      <c r="B101" s="232" t="s">
        <v>27</v>
      </c>
      <c r="C101" s="131" t="s">
        <v>9</v>
      </c>
      <c r="D101" s="168">
        <f>+D100+D99</f>
        <v>35.407620964618161</v>
      </c>
      <c r="E101" s="168">
        <f>+E100+E99</f>
        <v>54.982641635965379</v>
      </c>
      <c r="F101" s="168">
        <f>+F100+F99</f>
        <v>54.963189476482029</v>
      </c>
      <c r="G101" s="168">
        <f>+G100+G99</f>
        <v>54.855765737260803</v>
      </c>
      <c r="H101" s="168"/>
    </row>
    <row r="102" spans="1:8" s="71" customFormat="1" ht="16.5" thickBot="1">
      <c r="A102" s="319"/>
      <c r="B102" s="130"/>
      <c r="C102" s="119"/>
      <c r="D102" s="152"/>
      <c r="E102" s="152"/>
      <c r="F102" s="153"/>
      <c r="G102" s="153"/>
      <c r="H102" s="332"/>
    </row>
    <row r="103" spans="1:8" s="71" customFormat="1" ht="15.75">
      <c r="A103" s="319"/>
      <c r="B103" s="109" t="s">
        <v>25</v>
      </c>
      <c r="C103" s="120" t="s">
        <v>4</v>
      </c>
      <c r="D103" s="233">
        <f>D79/D84</f>
        <v>20.933512064343162</v>
      </c>
      <c r="E103" s="233">
        <f t="shared" ref="E103:G105" si="1">E79/E84</f>
        <v>20.263656633221849</v>
      </c>
      <c r="F103" s="233">
        <f t="shared" si="1"/>
        <v>20.363134657836646</v>
      </c>
      <c r="G103" s="233">
        <f t="shared" si="1"/>
        <v>20.465027322404371</v>
      </c>
      <c r="H103" s="350"/>
    </row>
    <row r="104" spans="1:8" s="71" customFormat="1" ht="15.75">
      <c r="A104" s="319"/>
      <c r="B104" s="112" t="s">
        <v>26</v>
      </c>
      <c r="C104" s="123" t="s">
        <v>7</v>
      </c>
      <c r="D104" s="124">
        <f>D80/D85</f>
        <v>22.877551020408163</v>
      </c>
      <c r="E104" s="124">
        <f t="shared" si="1"/>
        <v>31.73735632183908</v>
      </c>
      <c r="F104" s="124">
        <f t="shared" si="1"/>
        <v>31.73735632183908</v>
      </c>
      <c r="G104" s="124">
        <f t="shared" si="1"/>
        <v>31.737356321839073</v>
      </c>
      <c r="H104" s="351"/>
    </row>
    <row r="105" spans="1:8" s="71" customFormat="1" ht="16.5" thickBot="1">
      <c r="A105" s="319"/>
      <c r="B105" s="116" t="s">
        <v>28</v>
      </c>
      <c r="C105" s="117" t="s">
        <v>9</v>
      </c>
      <c r="D105" s="234">
        <f>D81/D86</f>
        <v>21.338004246284502</v>
      </c>
      <c r="E105" s="234">
        <f t="shared" si="1"/>
        <v>22.502803947958725</v>
      </c>
      <c r="F105" s="234">
        <f t="shared" si="1"/>
        <v>22.739281816197334</v>
      </c>
      <c r="G105" s="234">
        <f t="shared" si="1"/>
        <v>22.982985337492305</v>
      </c>
      <c r="H105" s="234"/>
    </row>
    <row r="106" spans="1:8" s="71" customFormat="1" ht="16.5" thickBot="1">
      <c r="A106" s="319"/>
      <c r="B106" s="130"/>
      <c r="C106" s="119"/>
      <c r="D106" s="152"/>
      <c r="E106" s="152"/>
      <c r="F106" s="153"/>
      <c r="G106" s="153"/>
      <c r="H106" s="332"/>
    </row>
    <row r="107" spans="1:8" s="71" customFormat="1" ht="15.75">
      <c r="A107" s="319"/>
      <c r="B107" s="109" t="s">
        <v>25</v>
      </c>
      <c r="C107" s="120" t="s">
        <v>4</v>
      </c>
      <c r="D107" s="111">
        <f>(D89+(D94/15))/D84</f>
        <v>1.0913315460232349</v>
      </c>
      <c r="E107" s="111">
        <f t="shared" ref="E107:G109" si="2">(E89+(E94/15))/E84</f>
        <v>1.0836492010405054</v>
      </c>
      <c r="F107" s="111">
        <f t="shared" si="2"/>
        <v>1.090103016924209</v>
      </c>
      <c r="G107" s="111">
        <f t="shared" si="2"/>
        <v>1.1018943533697632</v>
      </c>
      <c r="H107" s="352"/>
    </row>
    <row r="108" spans="1:8" s="71" customFormat="1" ht="15.75">
      <c r="A108" s="319"/>
      <c r="B108" s="112" t="s">
        <v>29</v>
      </c>
      <c r="C108" s="123" t="s">
        <v>7</v>
      </c>
      <c r="D108" s="124">
        <f>(D90+(D95/15))/D85</f>
        <v>1.4099319727891158</v>
      </c>
      <c r="E108" s="124">
        <f t="shared" si="2"/>
        <v>0.87471264367816093</v>
      </c>
      <c r="F108" s="124">
        <f t="shared" si="2"/>
        <v>0.87471264367816093</v>
      </c>
      <c r="G108" s="124">
        <f t="shared" si="2"/>
        <v>0.87471264367816082</v>
      </c>
      <c r="H108" s="351"/>
    </row>
    <row r="109" spans="1:8" s="71" customFormat="1" ht="16.5" thickBot="1">
      <c r="A109" s="320"/>
      <c r="B109" s="116" t="s">
        <v>28</v>
      </c>
      <c r="C109" s="117" t="s">
        <v>9</v>
      </c>
      <c r="D109" s="136">
        <f>(D91+(D96/15))/D86</f>
        <v>1.1576220806794055</v>
      </c>
      <c r="E109" s="136">
        <f t="shared" si="2"/>
        <v>1.0428742335875578</v>
      </c>
      <c r="F109" s="136">
        <f t="shared" si="2"/>
        <v>1.0451065997234956</v>
      </c>
      <c r="G109" s="136">
        <f t="shared" si="2"/>
        <v>1.0511476082359015</v>
      </c>
      <c r="H109" s="136"/>
    </row>
    <row r="110" spans="1:8" s="2" customFormat="1" ht="15.75" customHeight="1">
      <c r="A110" s="321"/>
      <c r="B110" s="77"/>
      <c r="C110" s="33"/>
      <c r="D110" s="395"/>
      <c r="E110" s="83"/>
      <c r="F110" s="67"/>
      <c r="G110" s="67"/>
      <c r="H110" s="341"/>
    </row>
    <row r="111" spans="1:8" s="2" customFormat="1" ht="15.75" customHeight="1">
      <c r="A111" s="322"/>
      <c r="B111" s="3"/>
      <c r="C111" s="21"/>
      <c r="D111" s="396"/>
      <c r="E111" s="67"/>
      <c r="F111" s="67"/>
      <c r="G111" s="67"/>
      <c r="H111" s="341"/>
    </row>
    <row r="112" spans="1:8" s="2" customFormat="1" ht="15.75" customHeight="1">
      <c r="A112" s="465"/>
      <c r="B112" s="465"/>
      <c r="C112" s="465"/>
      <c r="D112" s="396"/>
      <c r="E112" s="67"/>
      <c r="F112" s="67"/>
      <c r="G112" s="67"/>
      <c r="H112" s="341"/>
    </row>
    <row r="113" spans="1:9" s="2" customFormat="1" ht="15.75" thickBot="1">
      <c r="A113" s="67"/>
      <c r="B113" s="3"/>
      <c r="C113" s="21"/>
      <c r="D113" s="396"/>
      <c r="E113" s="67"/>
      <c r="F113" s="67"/>
      <c r="G113" s="67"/>
      <c r="H113" s="341"/>
    </row>
    <row r="114" spans="1:9" s="2" customFormat="1" ht="15.75">
      <c r="A114" s="246" t="s">
        <v>1</v>
      </c>
      <c r="B114" s="8" t="s">
        <v>3</v>
      </c>
      <c r="C114" s="30" t="s">
        <v>4</v>
      </c>
      <c r="D114" s="362">
        <v>718</v>
      </c>
      <c r="E114" s="170">
        <v>729</v>
      </c>
      <c r="F114" s="190">
        <v>739</v>
      </c>
      <c r="G114" s="190">
        <v>749</v>
      </c>
      <c r="H114" s="343">
        <f>714+4</f>
        <v>718</v>
      </c>
      <c r="I114" s="327"/>
    </row>
    <row r="115" spans="1:9" s="2" customFormat="1" ht="16.5" thickBot="1">
      <c r="A115" s="108" t="s">
        <v>36</v>
      </c>
      <c r="B115" s="9"/>
      <c r="C115" s="31" t="s">
        <v>7</v>
      </c>
      <c r="D115" s="363">
        <v>118</v>
      </c>
      <c r="E115" s="172">
        <v>150</v>
      </c>
      <c r="F115" s="138">
        <v>165</v>
      </c>
      <c r="G115" s="138">
        <v>180</v>
      </c>
      <c r="H115" s="341">
        <v>118</v>
      </c>
      <c r="I115" s="327"/>
    </row>
    <row r="116" spans="1:9" s="2" customFormat="1" ht="16.5" thickBot="1">
      <c r="A116" s="108" t="s">
        <v>37</v>
      </c>
      <c r="B116" s="9"/>
      <c r="C116" s="36" t="s">
        <v>9</v>
      </c>
      <c r="D116" s="54">
        <f>+SUM(D114:D115)</f>
        <v>836</v>
      </c>
      <c r="E116" s="54">
        <f>+SUM(E114:E115)</f>
        <v>879</v>
      </c>
      <c r="F116" s="54">
        <f>+SUM(F114:F115)</f>
        <v>904</v>
      </c>
      <c r="G116" s="54">
        <f>+SUM(G114:G115)</f>
        <v>929</v>
      </c>
      <c r="H116" s="341"/>
    </row>
    <row r="117" spans="1:9" s="2" customFormat="1" ht="16.5" thickBot="1">
      <c r="A117" s="108"/>
      <c r="B117" s="10"/>
      <c r="C117" s="38" t="s">
        <v>34</v>
      </c>
      <c r="D117" s="54">
        <f>(D114/D116)*100</f>
        <v>85.885167464114829</v>
      </c>
      <c r="E117" s="54">
        <f>(E114/E116)*100</f>
        <v>82.935153583617748</v>
      </c>
      <c r="F117" s="54">
        <f>(F114/F116)*100</f>
        <v>81.747787610619469</v>
      </c>
      <c r="G117" s="54">
        <f>(G114/G116)*100</f>
        <v>80.624327233584509</v>
      </c>
      <c r="H117" s="341"/>
    </row>
    <row r="118" spans="1:9" s="2" customFormat="1" ht="16.5" thickBot="1">
      <c r="A118" s="108" t="s">
        <v>38</v>
      </c>
      <c r="B118" s="6"/>
      <c r="C118" s="27"/>
      <c r="D118" s="365"/>
      <c r="E118" s="139"/>
      <c r="F118" s="67"/>
      <c r="G118" s="67"/>
      <c r="H118" s="341"/>
    </row>
    <row r="119" spans="1:9" s="2" customFormat="1" ht="15.75">
      <c r="A119" s="108"/>
      <c r="B119" s="8" t="s">
        <v>12</v>
      </c>
      <c r="C119" s="30" t="s">
        <v>4</v>
      </c>
      <c r="D119" s="364">
        <v>184278</v>
      </c>
      <c r="E119" s="178">
        <v>192229</v>
      </c>
      <c r="F119" s="178">
        <v>195112</v>
      </c>
      <c r="G119" s="178">
        <v>198038</v>
      </c>
      <c r="H119" s="343">
        <f>182562+1716</f>
        <v>184278</v>
      </c>
      <c r="I119" s="327"/>
    </row>
    <row r="120" spans="1:9" s="2" customFormat="1" ht="15.75">
      <c r="A120" s="323"/>
      <c r="B120" s="9"/>
      <c r="C120" s="31" t="s">
        <v>7</v>
      </c>
      <c r="D120" s="340">
        <v>35957</v>
      </c>
      <c r="E120" s="176">
        <v>37362</v>
      </c>
      <c r="F120" s="176">
        <v>41098.199999999997</v>
      </c>
      <c r="G120" s="176">
        <f>+F120*1.1</f>
        <v>45208.020000000004</v>
      </c>
      <c r="H120" s="341">
        <v>35957</v>
      </c>
      <c r="I120" s="327"/>
    </row>
    <row r="121" spans="1:9" s="2" customFormat="1" ht="16.5" thickBot="1">
      <c r="A121" s="323"/>
      <c r="B121" s="9"/>
      <c r="C121" s="36" t="s">
        <v>9</v>
      </c>
      <c r="D121" s="177">
        <f>+SUM(D119:D120)</f>
        <v>220235</v>
      </c>
      <c r="E121" s="177">
        <f>+SUM(E119:E120)</f>
        <v>229591</v>
      </c>
      <c r="F121" s="177">
        <f>+SUM(F119:F120)</f>
        <v>236210.2</v>
      </c>
      <c r="G121" s="177">
        <f>+SUM(G119:G120)</f>
        <v>243246.02000000002</v>
      </c>
      <c r="H121" s="341"/>
    </row>
    <row r="122" spans="1:9" s="2" customFormat="1" ht="16.5" thickBot="1">
      <c r="A122" s="323"/>
      <c r="B122" s="10"/>
      <c r="C122" s="38" t="s">
        <v>34</v>
      </c>
      <c r="D122" s="54">
        <f>(D119/D121)*100</f>
        <v>83.673348922741624</v>
      </c>
      <c r="E122" s="54">
        <f>(E119/E121)*100</f>
        <v>83.726714026246668</v>
      </c>
      <c r="F122" s="54">
        <f>(F119/F121)*100</f>
        <v>82.601005375720433</v>
      </c>
      <c r="G122" s="54">
        <f>(G119/G121)*100</f>
        <v>81.414692828273189</v>
      </c>
      <c r="H122" s="341"/>
    </row>
    <row r="123" spans="1:9" s="2" customFormat="1" ht="16.5" thickBot="1">
      <c r="A123" s="323"/>
      <c r="B123" s="6"/>
      <c r="C123" s="27"/>
      <c r="D123" s="365"/>
      <c r="E123" s="139"/>
      <c r="F123" s="67"/>
      <c r="G123" s="67"/>
      <c r="H123" s="341"/>
    </row>
    <row r="124" spans="1:9" s="2" customFormat="1" ht="15.75">
      <c r="A124" s="323"/>
      <c r="B124" s="8" t="s">
        <v>15</v>
      </c>
      <c r="C124" s="30" t="s">
        <v>4</v>
      </c>
      <c r="D124" s="364">
        <v>8436</v>
      </c>
      <c r="E124" s="178">
        <v>8592</v>
      </c>
      <c r="F124" s="190">
        <v>8862</v>
      </c>
      <c r="G124" s="190">
        <v>8732</v>
      </c>
      <c r="H124" s="341">
        <f>8373+63</f>
        <v>8436</v>
      </c>
      <c r="I124" s="327"/>
    </row>
    <row r="125" spans="1:9" s="2" customFormat="1" ht="15.75">
      <c r="A125" s="323"/>
      <c r="B125" s="9" t="s">
        <v>17</v>
      </c>
      <c r="C125" s="31" t="s">
        <v>7</v>
      </c>
      <c r="D125" s="339">
        <v>1359</v>
      </c>
      <c r="E125" s="176">
        <v>1389</v>
      </c>
      <c r="F125" s="141">
        <v>1527.9</v>
      </c>
      <c r="G125" s="141">
        <f>+F125*1.1</f>
        <v>1680.6900000000003</v>
      </c>
      <c r="H125" s="341">
        <v>1359</v>
      </c>
      <c r="I125" s="327"/>
    </row>
    <row r="126" spans="1:9" s="2" customFormat="1" ht="16.5" thickBot="1">
      <c r="A126" s="323"/>
      <c r="B126" s="9"/>
      <c r="C126" s="36" t="s">
        <v>9</v>
      </c>
      <c r="D126" s="177">
        <f>+SUM(D124:D125)</f>
        <v>9795</v>
      </c>
      <c r="E126" s="177">
        <f>+SUM(E124:E125)</f>
        <v>9981</v>
      </c>
      <c r="F126" s="177">
        <f>+SUM(F124:F125)</f>
        <v>10389.9</v>
      </c>
      <c r="G126" s="177">
        <f>+SUM(G124:G125)</f>
        <v>10412.69</v>
      </c>
      <c r="H126" s="341"/>
    </row>
    <row r="127" spans="1:9" s="2" customFormat="1" ht="16.5" thickBot="1">
      <c r="A127" s="323"/>
      <c r="B127" s="10"/>
      <c r="C127" s="38" t="s">
        <v>34</v>
      </c>
      <c r="D127" s="54">
        <f>(D124/D126)*100</f>
        <v>86.125574272588054</v>
      </c>
      <c r="E127" s="54">
        <f>(E124/E126)*100</f>
        <v>86.083558761647126</v>
      </c>
      <c r="F127" s="54">
        <f>(F124/F126)*100</f>
        <v>85.294372419368813</v>
      </c>
      <c r="G127" s="54">
        <f>(G124/G126)*100</f>
        <v>83.859214093572348</v>
      </c>
      <c r="H127" s="341"/>
    </row>
    <row r="128" spans="1:9" s="2" customFormat="1" ht="16.5" thickBot="1">
      <c r="A128" s="323"/>
      <c r="B128" s="6"/>
      <c r="C128" s="27"/>
      <c r="D128" s="365"/>
      <c r="E128" s="139"/>
      <c r="F128" s="67"/>
      <c r="G128" s="67"/>
      <c r="H128" s="341"/>
    </row>
    <row r="129" spans="1:9" s="2" customFormat="1" ht="15.75">
      <c r="A129" s="323"/>
      <c r="B129" s="8" t="s">
        <v>21</v>
      </c>
      <c r="C129" s="30" t="s">
        <v>4</v>
      </c>
      <c r="D129" s="364">
        <v>11890</v>
      </c>
      <c r="E129" s="178">
        <v>11939</v>
      </c>
      <c r="F129" s="190">
        <v>12019</v>
      </c>
      <c r="G129" s="190">
        <v>12099</v>
      </c>
      <c r="H129" s="341">
        <f>11828+62</f>
        <v>11890</v>
      </c>
      <c r="I129" s="327"/>
    </row>
    <row r="130" spans="1:9" s="2" customFormat="1" ht="15.75">
      <c r="A130" s="323"/>
      <c r="B130" s="9" t="s">
        <v>22</v>
      </c>
      <c r="C130" s="31" t="s">
        <v>7</v>
      </c>
      <c r="D130" s="340">
        <v>2114</v>
      </c>
      <c r="E130" s="176">
        <v>3280</v>
      </c>
      <c r="F130" s="141">
        <v>3608</v>
      </c>
      <c r="G130" s="141">
        <f>+F130*1.1</f>
        <v>3968.8</v>
      </c>
      <c r="H130" s="341">
        <v>2114</v>
      </c>
      <c r="I130" s="327"/>
    </row>
    <row r="131" spans="1:9" s="2" customFormat="1" ht="16.5" thickBot="1">
      <c r="A131" s="323"/>
      <c r="B131" s="9"/>
      <c r="C131" s="36" t="s">
        <v>9</v>
      </c>
      <c r="D131" s="177">
        <f>+D130+D129</f>
        <v>14004</v>
      </c>
      <c r="E131" s="177">
        <f>+E130+E129</f>
        <v>15219</v>
      </c>
      <c r="F131" s="177">
        <f>+F130+F129</f>
        <v>15627</v>
      </c>
      <c r="G131" s="177">
        <f>+G130+G129</f>
        <v>16067.8</v>
      </c>
      <c r="H131" s="341"/>
    </row>
    <row r="132" spans="1:9" s="2" customFormat="1" ht="16.5" thickBot="1">
      <c r="A132" s="323"/>
      <c r="B132" s="10"/>
      <c r="C132" s="38" t="s">
        <v>34</v>
      </c>
      <c r="D132" s="54">
        <f>(D129/D131)*100</f>
        <v>84.904313053413304</v>
      </c>
      <c r="E132" s="54">
        <f>(E129/E131)*100</f>
        <v>78.447992640777969</v>
      </c>
      <c r="F132" s="54">
        <f>(F129/F131)*100</f>
        <v>76.911755295322209</v>
      </c>
      <c r="G132" s="54">
        <f>(G129/G131)*100</f>
        <v>75.299667658297963</v>
      </c>
      <c r="H132" s="341"/>
    </row>
    <row r="133" spans="1:9" s="2" customFormat="1" ht="16.5" thickBot="1">
      <c r="A133" s="323"/>
      <c r="B133" s="6"/>
      <c r="C133" s="27"/>
      <c r="D133" s="365"/>
      <c r="E133" s="139"/>
      <c r="F133" s="67"/>
      <c r="G133" s="67"/>
      <c r="H133" s="341"/>
    </row>
    <row r="134" spans="1:9" s="2" customFormat="1" ht="15.75">
      <c r="A134" s="323"/>
      <c r="B134" s="8" t="s">
        <v>23</v>
      </c>
      <c r="C134" s="30" t="s">
        <v>4</v>
      </c>
      <c r="D134" s="364">
        <v>10964</v>
      </c>
      <c r="E134" s="178">
        <v>11484</v>
      </c>
      <c r="F134" s="217">
        <v>12484</v>
      </c>
      <c r="G134" s="197">
        <v>13484</v>
      </c>
      <c r="H134" s="341">
        <f>10484+480</f>
        <v>10964</v>
      </c>
      <c r="I134" s="327"/>
    </row>
    <row r="135" spans="1:9" s="2" customFormat="1" ht="15.75">
      <c r="A135" s="323"/>
      <c r="B135" s="9" t="s">
        <v>24</v>
      </c>
      <c r="C135" s="31" t="s">
        <v>7</v>
      </c>
      <c r="D135" s="339">
        <v>6694</v>
      </c>
      <c r="E135" s="57">
        <v>488</v>
      </c>
      <c r="F135" s="218">
        <v>536.79999999999995</v>
      </c>
      <c r="G135" s="141">
        <f>+F135*1.1</f>
        <v>590.48</v>
      </c>
      <c r="H135" s="341">
        <v>6694</v>
      </c>
      <c r="I135" s="327"/>
    </row>
    <row r="136" spans="1:9" s="2" customFormat="1" ht="16.5" thickBot="1">
      <c r="A136" s="323"/>
      <c r="B136" s="9"/>
      <c r="C136" s="36" t="s">
        <v>9</v>
      </c>
      <c r="D136" s="61">
        <f>+SUM(D134:D135)</f>
        <v>17658</v>
      </c>
      <c r="E136" s="61">
        <f>+SUM(E134:E135)</f>
        <v>11972</v>
      </c>
      <c r="F136" s="61">
        <f>+SUM(F134:F135)</f>
        <v>13020.8</v>
      </c>
      <c r="G136" s="215">
        <f>+SUM(G134:G135)</f>
        <v>14074.48</v>
      </c>
      <c r="H136" s="341"/>
    </row>
    <row r="137" spans="1:9" s="2" customFormat="1" ht="16.5" thickBot="1">
      <c r="A137" s="323"/>
      <c r="B137" s="10"/>
      <c r="C137" s="38" t="s">
        <v>34</v>
      </c>
      <c r="D137" s="84">
        <f>(D134/D136)*100</f>
        <v>62.090837014384412</v>
      </c>
      <c r="E137" s="84">
        <f>(E134/E136)*100</f>
        <v>95.923822251921152</v>
      </c>
      <c r="F137" s="84">
        <f>(F134/F136)*100</f>
        <v>95.877365446055549</v>
      </c>
      <c r="G137" s="54">
        <f>(G134/G136)*100</f>
        <v>95.804605214544338</v>
      </c>
      <c r="H137" s="341"/>
    </row>
    <row r="138" spans="1:9" s="2" customFormat="1" ht="16.5" thickBot="1">
      <c r="A138" s="323"/>
      <c r="B138" s="6"/>
      <c r="C138" s="27"/>
      <c r="D138" s="365"/>
      <c r="E138" s="139"/>
      <c r="F138" s="67"/>
      <c r="G138" s="67"/>
      <c r="H138" s="341"/>
    </row>
    <row r="139" spans="1:9" s="2" customFormat="1" ht="15.75">
      <c r="A139" s="323"/>
      <c r="B139" s="8" t="s">
        <v>39</v>
      </c>
      <c r="C139" s="30" t="s">
        <v>4</v>
      </c>
      <c r="D139" s="364"/>
      <c r="E139" s="208"/>
      <c r="F139" s="190"/>
      <c r="G139" s="190"/>
      <c r="H139" s="341"/>
    </row>
    <row r="140" spans="1:9" s="2" customFormat="1" ht="15.75">
      <c r="A140" s="323"/>
      <c r="B140" s="9" t="s">
        <v>40</v>
      </c>
      <c r="C140" s="31" t="s">
        <v>7</v>
      </c>
      <c r="D140" s="357"/>
      <c r="E140" s="186"/>
      <c r="F140" s="145"/>
      <c r="G140" s="145"/>
      <c r="H140" s="341"/>
    </row>
    <row r="141" spans="1:9" s="2" customFormat="1" ht="16.5" thickBot="1">
      <c r="A141" s="323"/>
      <c r="B141" s="10" t="s">
        <v>41</v>
      </c>
      <c r="C141" s="29" t="s">
        <v>9</v>
      </c>
      <c r="D141" s="388"/>
      <c r="E141" s="144"/>
      <c r="F141" s="210"/>
      <c r="G141" s="210"/>
      <c r="H141" s="341"/>
    </row>
    <row r="142" spans="1:9" s="2" customFormat="1" ht="16.5" thickBot="1">
      <c r="A142" s="323"/>
      <c r="B142" s="6"/>
      <c r="C142" s="27"/>
      <c r="D142" s="365"/>
      <c r="E142" s="139"/>
      <c r="F142" s="67"/>
      <c r="G142" s="67"/>
      <c r="H142" s="341"/>
    </row>
    <row r="143" spans="1:9" s="2" customFormat="1" ht="15.75">
      <c r="A143" s="323"/>
      <c r="B143" s="8" t="s">
        <v>39</v>
      </c>
      <c r="C143" s="30" t="s">
        <v>4</v>
      </c>
      <c r="D143" s="356"/>
      <c r="E143" s="207">
        <v>7.8878606985726973</v>
      </c>
      <c r="F143" s="207">
        <v>7.8878606985726973</v>
      </c>
      <c r="G143" s="207"/>
      <c r="H143" s="341"/>
    </row>
    <row r="144" spans="1:9" s="2" customFormat="1" ht="15.75">
      <c r="A144" s="323"/>
      <c r="B144" s="9" t="s">
        <v>40</v>
      </c>
      <c r="C144" s="31" t="s">
        <v>7</v>
      </c>
      <c r="D144" s="397"/>
      <c r="E144" s="200">
        <v>1.538596542545412</v>
      </c>
      <c r="F144" s="200">
        <v>1.538596542545412</v>
      </c>
      <c r="G144" s="200"/>
      <c r="H144" s="341"/>
    </row>
    <row r="145" spans="1:8" s="2" customFormat="1" ht="16.5" thickBot="1">
      <c r="A145" s="323"/>
      <c r="B145" s="10" t="s">
        <v>42</v>
      </c>
      <c r="C145" s="29" t="s">
        <v>9</v>
      </c>
      <c r="D145" s="398"/>
      <c r="E145" s="209"/>
      <c r="F145" s="210"/>
      <c r="G145" s="210"/>
      <c r="H145" s="341"/>
    </row>
    <row r="146" spans="1:8" s="2" customFormat="1" ht="16.5" thickBot="1">
      <c r="A146" s="323"/>
      <c r="B146" s="6"/>
      <c r="C146" s="27"/>
      <c r="D146" s="365"/>
      <c r="E146" s="139"/>
      <c r="F146" s="67"/>
      <c r="G146" s="67"/>
      <c r="H146" s="341"/>
    </row>
    <row r="147" spans="1:8" s="2" customFormat="1" ht="15.75">
      <c r="A147" s="323"/>
      <c r="B147" s="8" t="s">
        <v>39</v>
      </c>
      <c r="C147" s="30" t="s">
        <v>4</v>
      </c>
      <c r="D147" s="399"/>
      <c r="E147" s="211"/>
      <c r="F147" s="190"/>
      <c r="G147" s="190"/>
      <c r="H147" s="341"/>
    </row>
    <row r="148" spans="1:8" s="2" customFormat="1" ht="15.75">
      <c r="A148" s="323"/>
      <c r="B148" s="9" t="s">
        <v>40</v>
      </c>
      <c r="C148" s="31" t="s">
        <v>7</v>
      </c>
      <c r="D148" s="400"/>
      <c r="E148" s="212"/>
      <c r="F148" s="145"/>
      <c r="G148" s="145"/>
      <c r="H148" s="341"/>
    </row>
    <row r="149" spans="1:8" s="2" customFormat="1" ht="16.5" thickBot="1">
      <c r="A149" s="323"/>
      <c r="B149" s="10" t="s">
        <v>43</v>
      </c>
      <c r="C149" s="29" t="s">
        <v>9</v>
      </c>
      <c r="D149" s="394"/>
      <c r="E149" s="93"/>
      <c r="F149" s="210"/>
      <c r="G149" s="210"/>
      <c r="H149" s="341"/>
    </row>
    <row r="150" spans="1:8" s="2" customFormat="1" ht="16.5" thickBot="1">
      <c r="A150" s="323"/>
      <c r="B150" s="6"/>
      <c r="C150" s="27"/>
      <c r="D150" s="365"/>
      <c r="E150" s="139"/>
      <c r="F150" s="67"/>
      <c r="G150" s="67"/>
      <c r="H150" s="341"/>
    </row>
    <row r="151" spans="1:8" s="2" customFormat="1" ht="15.75">
      <c r="A151" s="323"/>
      <c r="B151" s="8" t="s">
        <v>39</v>
      </c>
      <c r="C151" s="23" t="s">
        <v>4</v>
      </c>
      <c r="D151" s="401"/>
      <c r="E151" s="213"/>
      <c r="F151" s="190"/>
      <c r="G151" s="190"/>
      <c r="H151" s="341"/>
    </row>
    <row r="152" spans="1:8" s="2" customFormat="1" ht="15.75">
      <c r="A152" s="323"/>
      <c r="B152" s="9" t="s">
        <v>40</v>
      </c>
      <c r="C152" s="39" t="s">
        <v>7</v>
      </c>
      <c r="D152" s="402"/>
      <c r="E152" s="214"/>
      <c r="F152" s="145"/>
      <c r="G152" s="145"/>
      <c r="H152" s="341"/>
    </row>
    <row r="153" spans="1:8" s="2" customFormat="1" ht="16.5" thickBot="1">
      <c r="A153" s="323"/>
      <c r="B153" s="10" t="s">
        <v>44</v>
      </c>
      <c r="C153" s="34" t="s">
        <v>9</v>
      </c>
      <c r="D153" s="394"/>
      <c r="E153" s="93"/>
      <c r="F153" s="210"/>
      <c r="G153" s="210"/>
      <c r="H153" s="341"/>
    </row>
    <row r="154" spans="1:8" s="2" customFormat="1" ht="16.5" thickBot="1">
      <c r="A154" s="323"/>
      <c r="B154" s="6"/>
      <c r="C154" s="27"/>
      <c r="D154" s="365"/>
      <c r="E154" s="139"/>
      <c r="F154" s="67"/>
      <c r="G154" s="67"/>
      <c r="H154" s="341"/>
    </row>
    <row r="155" spans="1:8" s="2" customFormat="1" ht="15.75">
      <c r="A155" s="323"/>
      <c r="B155" s="8" t="s">
        <v>39</v>
      </c>
      <c r="C155" s="23" t="s">
        <v>4</v>
      </c>
      <c r="D155" s="401"/>
      <c r="E155" s="213"/>
      <c r="F155" s="190"/>
      <c r="G155" s="190"/>
      <c r="H155" s="341"/>
    </row>
    <row r="156" spans="1:8" s="2" customFormat="1" ht="15.75">
      <c r="A156" s="323"/>
      <c r="B156" s="9" t="s">
        <v>40</v>
      </c>
      <c r="C156" s="39" t="s">
        <v>7</v>
      </c>
      <c r="D156" s="402"/>
      <c r="E156" s="214"/>
      <c r="F156" s="145"/>
      <c r="G156" s="145"/>
      <c r="H156" s="341"/>
    </row>
    <row r="157" spans="1:8" s="2" customFormat="1" ht="16.5" thickBot="1">
      <c r="A157" s="323"/>
      <c r="B157" s="10" t="s">
        <v>45</v>
      </c>
      <c r="C157" s="34" t="s">
        <v>9</v>
      </c>
      <c r="D157" s="394"/>
      <c r="E157" s="93" t="s">
        <v>1</v>
      </c>
      <c r="F157" s="210"/>
      <c r="G157" s="210"/>
      <c r="H157" s="341"/>
    </row>
    <row r="158" spans="1:8" s="2" customFormat="1" ht="16.5" thickBot="1">
      <c r="A158" s="323"/>
      <c r="B158" s="6"/>
      <c r="C158" s="27"/>
      <c r="D158" s="403"/>
      <c r="E158" s="66"/>
      <c r="F158" s="67"/>
      <c r="G158" s="67"/>
      <c r="H158" s="341"/>
    </row>
    <row r="159" spans="1:8" s="2" customFormat="1" ht="15.75">
      <c r="A159" s="323"/>
      <c r="B159" s="18" t="s">
        <v>25</v>
      </c>
      <c r="C159" s="23" t="s">
        <v>4</v>
      </c>
      <c r="D159" s="207">
        <f>D119/(D129+(D134/15))</f>
        <v>14.600980381799552</v>
      </c>
      <c r="E159" s="207">
        <f t="shared" ref="E159:F161" si="3">E119/(E129+(E134/15))</f>
        <v>15.130661335264392</v>
      </c>
      <c r="F159" s="207">
        <f t="shared" si="3"/>
        <v>15.182316658798873</v>
      </c>
      <c r="G159" s="207"/>
      <c r="H159" s="341"/>
    </row>
    <row r="160" spans="1:8" s="2" customFormat="1" ht="15.75">
      <c r="A160" s="323"/>
      <c r="B160" s="19" t="s">
        <v>26</v>
      </c>
      <c r="C160" s="39" t="s">
        <v>7</v>
      </c>
      <c r="D160" s="200">
        <f>D120/(D130+(D135/15))</f>
        <v>14.044240183314239</v>
      </c>
      <c r="E160" s="200">
        <f t="shared" si="3"/>
        <v>11.278980840444373</v>
      </c>
      <c r="F160" s="200">
        <f t="shared" si="3"/>
        <v>11.278980840444371</v>
      </c>
      <c r="G160" s="200"/>
      <c r="H160" s="341"/>
    </row>
    <row r="161" spans="1:9" s="2" customFormat="1" ht="16.5" thickBot="1">
      <c r="A161" s="323"/>
      <c r="B161" s="20" t="s">
        <v>27</v>
      </c>
      <c r="C161" s="34" t="s">
        <v>9</v>
      </c>
      <c r="D161" s="209">
        <f>D121/(D131+(D136/15))</f>
        <v>14.507087713751218</v>
      </c>
      <c r="E161" s="209">
        <f t="shared" si="3"/>
        <v>14.334088080680271</v>
      </c>
      <c r="F161" s="209">
        <f t="shared" si="3"/>
        <v>14.320062822874576</v>
      </c>
      <c r="G161" s="209"/>
      <c r="H161" s="341"/>
    </row>
    <row r="162" spans="1:9" s="2" customFormat="1" ht="16.5" thickBot="1">
      <c r="A162" s="323"/>
      <c r="B162" s="6"/>
      <c r="C162" s="27"/>
      <c r="D162" s="66"/>
      <c r="E162" s="66"/>
      <c r="F162" s="66"/>
      <c r="G162" s="66"/>
      <c r="H162" s="341"/>
    </row>
    <row r="163" spans="1:9" s="2" customFormat="1" ht="15.75">
      <c r="A163" s="323"/>
      <c r="B163" s="18" t="s">
        <v>25</v>
      </c>
      <c r="C163" s="23" t="s">
        <v>4</v>
      </c>
      <c r="D163" s="207">
        <f>D119/D124</f>
        <v>21.844238975817923</v>
      </c>
      <c r="E163" s="207">
        <f t="shared" ref="E163:F165" si="4">E119/E124</f>
        <v>22.373021415270017</v>
      </c>
      <c r="F163" s="207">
        <f t="shared" si="4"/>
        <v>22.016700519070188</v>
      </c>
      <c r="G163" s="207"/>
      <c r="H163" s="341"/>
    </row>
    <row r="164" spans="1:9" s="2" customFormat="1" ht="15.75">
      <c r="A164" s="323"/>
      <c r="B164" s="19" t="s">
        <v>26</v>
      </c>
      <c r="C164" s="39" t="s">
        <v>7</v>
      </c>
      <c r="D164" s="200">
        <f>D120/D125</f>
        <v>26.458425312729947</v>
      </c>
      <c r="E164" s="200">
        <f t="shared" si="4"/>
        <v>26.898488120950326</v>
      </c>
      <c r="F164" s="200">
        <f t="shared" si="4"/>
        <v>26.898488120950322</v>
      </c>
      <c r="G164" s="200"/>
      <c r="H164" s="341"/>
    </row>
    <row r="165" spans="1:9" s="2" customFormat="1" ht="16.5" thickBot="1">
      <c r="A165" s="323"/>
      <c r="B165" s="20" t="s">
        <v>28</v>
      </c>
      <c r="C165" s="34" t="s">
        <v>9</v>
      </c>
      <c r="D165" s="209">
        <f>D121/D126</f>
        <v>22.484430832057171</v>
      </c>
      <c r="E165" s="209">
        <f t="shared" si="4"/>
        <v>23.002805330127241</v>
      </c>
      <c r="F165" s="209">
        <f t="shared" si="4"/>
        <v>22.734598023080107</v>
      </c>
      <c r="G165" s="209"/>
      <c r="H165" s="341"/>
    </row>
    <row r="166" spans="1:9" s="2" customFormat="1" ht="16.5" thickBot="1">
      <c r="A166" s="323"/>
      <c r="B166" s="6"/>
      <c r="C166" s="27"/>
      <c r="D166" s="139"/>
      <c r="E166" s="139"/>
      <c r="F166" s="139"/>
      <c r="G166" s="139"/>
      <c r="H166" s="341"/>
    </row>
    <row r="167" spans="1:9" s="2" customFormat="1" ht="15.75">
      <c r="A167" s="323"/>
      <c r="B167" s="18" t="s">
        <v>25</v>
      </c>
      <c r="C167" s="30" t="s">
        <v>4</v>
      </c>
      <c r="D167" s="207">
        <f>(D129+(D134/15))/D124</f>
        <v>1.4960802908171329</v>
      </c>
      <c r="E167" s="207">
        <f t="shared" ref="E167:F169" si="5">(E129+(E134/15))/E124</f>
        <v>1.4786545623836127</v>
      </c>
      <c r="F167" s="207">
        <f t="shared" si="5"/>
        <v>1.4501542165049275</v>
      </c>
      <c r="G167" s="207"/>
      <c r="H167" s="341"/>
    </row>
    <row r="168" spans="1:9" s="2" customFormat="1" ht="15.75">
      <c r="A168" s="323"/>
      <c r="B168" s="19" t="s">
        <v>29</v>
      </c>
      <c r="C168" s="31" t="s">
        <v>7</v>
      </c>
      <c r="D168" s="200">
        <f>(D130+(D135/15))/D125</f>
        <v>1.8839342653912188</v>
      </c>
      <c r="E168" s="200">
        <f t="shared" si="5"/>
        <v>2.3848332133429326</v>
      </c>
      <c r="F168" s="200">
        <f>(F130+(F135/15))/F125</f>
        <v>2.3848332133429326</v>
      </c>
      <c r="G168" s="200"/>
      <c r="H168" s="341"/>
    </row>
    <row r="169" spans="1:9" s="2" customFormat="1" ht="16.5" thickBot="1">
      <c r="A169" s="324"/>
      <c r="B169" s="20" t="s">
        <v>28</v>
      </c>
      <c r="C169" s="29" t="s">
        <v>9</v>
      </c>
      <c r="D169" s="209">
        <f>(D131+(D136/15))/D126</f>
        <v>1.5498928024502299</v>
      </c>
      <c r="E169" s="209">
        <f t="shared" si="5"/>
        <v>1.6047623818588652</v>
      </c>
      <c r="F169" s="209">
        <f>(F131+(F136/15))/F126</f>
        <v>1.587604628854304</v>
      </c>
      <c r="G169" s="209"/>
      <c r="H169" s="341"/>
    </row>
    <row r="170" spans="1:9" s="2" customFormat="1" ht="12.75" customHeight="1">
      <c r="A170" s="322"/>
      <c r="B170" s="3"/>
      <c r="C170" s="21"/>
      <c r="D170" s="390"/>
      <c r="E170" s="67"/>
      <c r="F170" s="67"/>
      <c r="G170" s="67"/>
      <c r="H170" s="341"/>
    </row>
    <row r="171" spans="1:9" s="2" customFormat="1" ht="15.75" customHeight="1">
      <c r="A171" s="468"/>
      <c r="B171" s="468"/>
      <c r="C171" s="468"/>
      <c r="D171" s="390"/>
      <c r="E171" s="67"/>
      <c r="F171" s="67"/>
      <c r="G171" s="67"/>
      <c r="H171" s="341"/>
    </row>
    <row r="172" spans="1:9" s="2" customFormat="1" ht="15.75" customHeight="1">
      <c r="A172" s="465"/>
      <c r="B172" s="465"/>
      <c r="C172" s="465"/>
      <c r="D172" s="390"/>
      <c r="E172" s="67"/>
      <c r="F172" s="67"/>
      <c r="G172" s="67"/>
      <c r="H172" s="341"/>
    </row>
    <row r="173" spans="1:9" s="2" customFormat="1" ht="15.75" customHeight="1">
      <c r="A173" s="322"/>
      <c r="B173" s="3"/>
      <c r="C173" s="21"/>
      <c r="D173" s="390"/>
      <c r="E173" s="67"/>
      <c r="F173" s="67"/>
      <c r="G173" s="67"/>
      <c r="H173" s="341"/>
    </row>
    <row r="174" spans="1:9" s="2" customFormat="1" ht="15.75" thickBot="1">
      <c r="A174" s="67"/>
      <c r="B174" s="3"/>
      <c r="C174" s="21"/>
      <c r="D174" s="384"/>
      <c r="E174" s="139"/>
      <c r="F174" s="139"/>
      <c r="G174" s="139"/>
      <c r="H174" s="341"/>
    </row>
    <row r="175" spans="1:9" s="2" customFormat="1" ht="15.75">
      <c r="A175" s="316" t="s">
        <v>1</v>
      </c>
      <c r="B175" s="8" t="s">
        <v>3</v>
      </c>
      <c r="C175" s="30" t="s">
        <v>4</v>
      </c>
      <c r="D175" s="366">
        <v>241</v>
      </c>
      <c r="E175" s="56">
        <v>256</v>
      </c>
      <c r="F175" s="330">
        <v>266</v>
      </c>
      <c r="G175" s="460">
        <v>278</v>
      </c>
      <c r="H175" s="343">
        <f>233+8</f>
        <v>241</v>
      </c>
      <c r="I175" s="327"/>
    </row>
    <row r="176" spans="1:9" s="2" customFormat="1" ht="15.75">
      <c r="A176" s="317" t="s">
        <v>46</v>
      </c>
      <c r="B176" s="9"/>
      <c r="C176" s="31" t="s">
        <v>7</v>
      </c>
      <c r="D176" s="367">
        <v>116</v>
      </c>
      <c r="E176" s="171">
        <v>115</v>
      </c>
      <c r="F176" s="459">
        <f>+E176*1.1</f>
        <v>126.50000000000001</v>
      </c>
      <c r="G176" s="461">
        <f>+F176*1.1</f>
        <v>139.15000000000003</v>
      </c>
      <c r="H176" s="341">
        <v>116</v>
      </c>
      <c r="I176" s="327"/>
    </row>
    <row r="177" spans="1:9" s="2" customFormat="1" ht="16.5" thickBot="1">
      <c r="A177" s="317" t="s">
        <v>47</v>
      </c>
      <c r="B177" s="9"/>
      <c r="C177" s="36" t="s">
        <v>9</v>
      </c>
      <c r="D177" s="61">
        <f>SUM(D175:D176)</f>
        <v>357</v>
      </c>
      <c r="E177" s="61">
        <f>SUM(E175:E176)</f>
        <v>371</v>
      </c>
      <c r="F177" s="61">
        <f>SUM(F175:F176)</f>
        <v>392.5</v>
      </c>
      <c r="G177" s="215">
        <f>SUM(G175:G176)</f>
        <v>417.15000000000003</v>
      </c>
      <c r="H177" s="341"/>
    </row>
    <row r="178" spans="1:9" s="2" customFormat="1" ht="16.5" thickBot="1">
      <c r="A178" s="317"/>
      <c r="B178" s="10"/>
      <c r="C178" s="38" t="s">
        <v>34</v>
      </c>
      <c r="D178" s="54">
        <f>(D175/D177)*100</f>
        <v>67.50700280112045</v>
      </c>
      <c r="E178" s="54">
        <f>(E175/E177)*100</f>
        <v>69.002695417789766</v>
      </c>
      <c r="F178" s="84">
        <f>(F175/F177)*100</f>
        <v>67.770700636942678</v>
      </c>
      <c r="G178" s="54">
        <f>(G175/G177)*100</f>
        <v>66.64269447440968</v>
      </c>
      <c r="H178" s="341"/>
    </row>
    <row r="179" spans="1:9" s="2" customFormat="1" ht="16.5" thickBot="1">
      <c r="A179" s="317" t="s">
        <v>48</v>
      </c>
      <c r="B179" s="6"/>
      <c r="C179" s="27"/>
      <c r="D179" s="365"/>
      <c r="E179" s="55"/>
      <c r="F179" s="139"/>
      <c r="G179" s="139"/>
      <c r="H179" s="341"/>
    </row>
    <row r="180" spans="1:9" s="2" customFormat="1" ht="15.75">
      <c r="A180" s="317"/>
      <c r="B180" s="8" t="s">
        <v>12</v>
      </c>
      <c r="C180" s="26" t="s">
        <v>4</v>
      </c>
      <c r="D180" s="368">
        <v>98584</v>
      </c>
      <c r="E180" s="173"/>
      <c r="F180" s="462"/>
      <c r="G180" s="174"/>
      <c r="H180" s="343">
        <f>94309+4275</f>
        <v>98584</v>
      </c>
      <c r="I180" s="327"/>
    </row>
    <row r="181" spans="1:9" s="2" customFormat="1" ht="15.75">
      <c r="A181" s="317"/>
      <c r="B181" s="9"/>
      <c r="C181" s="27" t="s">
        <v>7</v>
      </c>
      <c r="D181" s="339">
        <v>27186</v>
      </c>
      <c r="E181" s="57">
        <v>44608</v>
      </c>
      <c r="F181" s="328">
        <v>49068.800000000003</v>
      </c>
      <c r="G181" s="147">
        <f>+F181*1.1</f>
        <v>53975.680000000008</v>
      </c>
      <c r="H181" s="341">
        <v>27186</v>
      </c>
      <c r="I181" s="327"/>
    </row>
    <row r="182" spans="1:9" s="2" customFormat="1" ht="16.5" thickBot="1">
      <c r="A182" s="317"/>
      <c r="B182" s="9"/>
      <c r="C182" s="35" t="s">
        <v>9</v>
      </c>
      <c r="D182" s="61">
        <f>SUM(D180:D181)</f>
        <v>125770</v>
      </c>
      <c r="E182" s="61">
        <f>SUM(E180:E181)</f>
        <v>44608</v>
      </c>
      <c r="F182" s="61">
        <f>SUM(F180:F181)</f>
        <v>49068.800000000003</v>
      </c>
      <c r="G182" s="215">
        <f>SUM(G180:G181)</f>
        <v>53975.680000000008</v>
      </c>
      <c r="H182" s="341"/>
    </row>
    <row r="183" spans="1:9" s="2" customFormat="1" ht="16.5" thickBot="1">
      <c r="A183" s="317"/>
      <c r="B183" s="15"/>
      <c r="C183" s="38" t="s">
        <v>34</v>
      </c>
      <c r="D183" s="84">
        <f>(D180/D182)*100</f>
        <v>78.384352389282014</v>
      </c>
      <c r="E183" s="84">
        <f>(E180/E182)*100</f>
        <v>0</v>
      </c>
      <c r="F183" s="84">
        <f>(F180/F182)*100</f>
        <v>0</v>
      </c>
      <c r="G183" s="54">
        <f>(G180/G182)*100</f>
        <v>0</v>
      </c>
      <c r="H183" s="341"/>
    </row>
    <row r="184" spans="1:9" s="2" customFormat="1" ht="16.5" thickBot="1">
      <c r="A184" s="317"/>
      <c r="B184" s="6"/>
      <c r="C184" s="27"/>
      <c r="D184" s="365"/>
      <c r="E184" s="55"/>
      <c r="F184" s="139"/>
      <c r="G184" s="139"/>
      <c r="H184" s="341"/>
    </row>
    <row r="185" spans="1:9" s="2" customFormat="1" ht="15.75">
      <c r="A185" s="317"/>
      <c r="B185" s="8" t="s">
        <v>15</v>
      </c>
      <c r="C185" s="26" t="s">
        <v>4</v>
      </c>
      <c r="D185" s="369">
        <v>3819</v>
      </c>
      <c r="E185" s="175"/>
      <c r="F185" s="175"/>
      <c r="G185" s="175"/>
      <c r="H185" s="341">
        <f>3670+149</f>
        <v>3819</v>
      </c>
      <c r="I185" s="327"/>
    </row>
    <row r="186" spans="1:9" s="2" customFormat="1" ht="15.75">
      <c r="A186" s="317"/>
      <c r="B186" s="9" t="s">
        <v>17</v>
      </c>
      <c r="C186" s="27" t="s">
        <v>7</v>
      </c>
      <c r="D186" s="340">
        <v>992</v>
      </c>
      <c r="E186" s="176">
        <v>1584</v>
      </c>
      <c r="F186" s="147">
        <v>1742.4</v>
      </c>
      <c r="G186" s="147">
        <f>+F186*1.1</f>
        <v>1916.6400000000003</v>
      </c>
      <c r="H186" s="341">
        <v>992</v>
      </c>
      <c r="I186" s="327"/>
    </row>
    <row r="187" spans="1:9" s="2" customFormat="1" ht="16.5" thickBot="1">
      <c r="A187" s="317"/>
      <c r="B187" s="9"/>
      <c r="C187" s="35" t="s">
        <v>9</v>
      </c>
      <c r="D187" s="177">
        <f>SUM(D185:D186)</f>
        <v>4811</v>
      </c>
      <c r="E187" s="177">
        <f>SUM(E185:E186)</f>
        <v>1584</v>
      </c>
      <c r="F187" s="177">
        <f>SUM(F185:F186)</f>
        <v>1742.4</v>
      </c>
      <c r="G187" s="177">
        <f>SUM(G185:G186)</f>
        <v>1916.6400000000003</v>
      </c>
      <c r="H187" s="341"/>
    </row>
    <row r="188" spans="1:9" s="2" customFormat="1" ht="16.5" thickBot="1">
      <c r="A188" s="317"/>
      <c r="B188" s="15"/>
      <c r="C188" s="38" t="s">
        <v>34</v>
      </c>
      <c r="D188" s="54">
        <f>(D185/D187)*100</f>
        <v>79.380586156724178</v>
      </c>
      <c r="E188" s="54">
        <f>(E185/E187)*100</f>
        <v>0</v>
      </c>
      <c r="F188" s="54">
        <f>(F185/F187)*100</f>
        <v>0</v>
      </c>
      <c r="G188" s="54">
        <f>(G185/G187)*100</f>
        <v>0</v>
      </c>
      <c r="H188" s="341"/>
    </row>
    <row r="189" spans="1:9" s="2" customFormat="1" ht="16.5" thickBot="1">
      <c r="A189" s="317"/>
      <c r="B189" s="6"/>
      <c r="C189" s="27"/>
      <c r="D189" s="365"/>
      <c r="E189" s="55"/>
      <c r="F189" s="139"/>
      <c r="G189" s="139"/>
      <c r="H189" s="341"/>
    </row>
    <row r="190" spans="1:9" s="2" customFormat="1" ht="15.75">
      <c r="A190" s="317"/>
      <c r="B190" s="8" t="s">
        <v>21</v>
      </c>
      <c r="C190" s="30" t="s">
        <v>4</v>
      </c>
      <c r="D190" s="364">
        <v>4467</v>
      </c>
      <c r="E190" s="178"/>
      <c r="F190" s="178"/>
      <c r="G190" s="178"/>
      <c r="H190" s="341">
        <f>4173+294</f>
        <v>4467</v>
      </c>
      <c r="I190" s="327"/>
    </row>
    <row r="191" spans="1:9" s="2" customFormat="1" ht="15.75">
      <c r="A191" s="317"/>
      <c r="B191" s="9" t="s">
        <v>22</v>
      </c>
      <c r="C191" s="31" t="s">
        <v>7</v>
      </c>
      <c r="D191" s="340">
        <v>944</v>
      </c>
      <c r="E191" s="176">
        <v>864</v>
      </c>
      <c r="F191" s="70">
        <v>950.4</v>
      </c>
      <c r="G191" s="70">
        <f>+F191*1.1</f>
        <v>1045.44</v>
      </c>
      <c r="H191" s="341">
        <v>944</v>
      </c>
      <c r="I191" s="327"/>
    </row>
    <row r="192" spans="1:9" s="2" customFormat="1" ht="16.5" thickBot="1">
      <c r="A192" s="317"/>
      <c r="B192" s="9"/>
      <c r="C192" s="36" t="s">
        <v>9</v>
      </c>
      <c r="D192" s="177">
        <f>+D191+D190</f>
        <v>5411</v>
      </c>
      <c r="E192" s="177">
        <f>+E191+E190</f>
        <v>864</v>
      </c>
      <c r="F192" s="177">
        <f>+F191+F190</f>
        <v>950.4</v>
      </c>
      <c r="G192" s="177">
        <f>+G191+G190</f>
        <v>1045.44</v>
      </c>
      <c r="H192" s="341"/>
    </row>
    <row r="193" spans="1:9" s="2" customFormat="1" ht="16.5" thickBot="1">
      <c r="A193" s="317"/>
      <c r="B193" s="10"/>
      <c r="C193" s="38" t="s">
        <v>34</v>
      </c>
      <c r="D193" s="54">
        <f>(D190/D192)*100</f>
        <v>82.55405655146923</v>
      </c>
      <c r="E193" s="54">
        <f>(E190/E192)*100</f>
        <v>0</v>
      </c>
      <c r="F193" s="54">
        <f>(F190/F192)*100</f>
        <v>0</v>
      </c>
      <c r="G193" s="54">
        <f>(G190/G192)*100</f>
        <v>0</v>
      </c>
      <c r="H193" s="341"/>
    </row>
    <row r="194" spans="1:9" s="2" customFormat="1" ht="16.5" thickBot="1">
      <c r="A194" s="317"/>
      <c r="B194" s="6"/>
      <c r="C194" s="27"/>
      <c r="D194" s="365"/>
      <c r="E194" s="139"/>
      <c r="F194" s="139"/>
      <c r="G194" s="139"/>
      <c r="H194" s="341"/>
    </row>
    <row r="195" spans="1:9" s="2" customFormat="1" ht="15.75">
      <c r="A195" s="317"/>
      <c r="B195" s="8" t="s">
        <v>23</v>
      </c>
      <c r="C195" s="30" t="s">
        <v>4</v>
      </c>
      <c r="D195" s="366">
        <v>170066</v>
      </c>
      <c r="E195" s="56"/>
      <c r="F195" s="463"/>
      <c r="G195" s="68"/>
      <c r="H195" s="341">
        <f>160550+9516</f>
        <v>170066</v>
      </c>
      <c r="I195" s="327"/>
    </row>
    <row r="196" spans="1:9" s="2" customFormat="1" ht="15.75">
      <c r="A196" s="317"/>
      <c r="B196" s="9" t="s">
        <v>24</v>
      </c>
      <c r="C196" s="31" t="s">
        <v>7</v>
      </c>
      <c r="D196" s="339">
        <v>40335</v>
      </c>
      <c r="E196" s="57">
        <v>49211</v>
      </c>
      <c r="F196" s="331">
        <v>54132.1</v>
      </c>
      <c r="G196" s="70">
        <f>+F196*1.1</f>
        <v>59545.310000000005</v>
      </c>
      <c r="H196" s="341">
        <v>40335</v>
      </c>
      <c r="I196" s="327"/>
    </row>
    <row r="197" spans="1:9" s="2" customFormat="1" ht="16.5" thickBot="1">
      <c r="A197" s="317"/>
      <c r="B197" s="9"/>
      <c r="C197" s="36" t="s">
        <v>9</v>
      </c>
      <c r="D197" s="61">
        <f>SUM(D195:D196)</f>
        <v>210401</v>
      </c>
      <c r="E197" s="61">
        <f>SUM(E195:E196)</f>
        <v>49211</v>
      </c>
      <c r="F197" s="61">
        <f>SUM(F195:F196)</f>
        <v>54132.1</v>
      </c>
      <c r="G197" s="215">
        <f>SUM(G195:G196)</f>
        <v>59545.310000000005</v>
      </c>
      <c r="H197" s="341"/>
    </row>
    <row r="198" spans="1:9" s="2" customFormat="1" ht="16.5" thickBot="1">
      <c r="A198" s="317"/>
      <c r="B198" s="10"/>
      <c r="C198" s="38" t="s">
        <v>34</v>
      </c>
      <c r="D198" s="84">
        <f>(D195/D197)*100</f>
        <v>80.829463738290215</v>
      </c>
      <c r="E198" s="84">
        <f>(E195/E197)*100</f>
        <v>0</v>
      </c>
      <c r="F198" s="84">
        <f>(F195/F197)*100</f>
        <v>0</v>
      </c>
      <c r="G198" s="54">
        <f>(G195/G197)*100</f>
        <v>0</v>
      </c>
      <c r="H198" s="341"/>
    </row>
    <row r="199" spans="1:9" s="2" customFormat="1" ht="16.5" thickBot="1">
      <c r="A199" s="317"/>
      <c r="B199" s="6"/>
      <c r="C199" s="27"/>
      <c r="D199" s="365"/>
      <c r="E199" s="139"/>
      <c r="F199" s="139"/>
      <c r="G199" s="139"/>
      <c r="H199" s="341"/>
    </row>
    <row r="200" spans="1:9" s="2" customFormat="1" ht="16.5" thickTop="1">
      <c r="A200" s="317"/>
      <c r="B200" s="11" t="s">
        <v>39</v>
      </c>
      <c r="C200" s="40" t="s">
        <v>4</v>
      </c>
      <c r="D200" s="404"/>
      <c r="E200" s="179">
        <v>0.65</v>
      </c>
      <c r="F200" s="179"/>
      <c r="G200" s="179"/>
      <c r="H200" s="341"/>
    </row>
    <row r="201" spans="1:9" s="2" customFormat="1" ht="15.75">
      <c r="A201" s="317"/>
      <c r="B201" s="12" t="s">
        <v>40</v>
      </c>
      <c r="C201" s="27" t="s">
        <v>7</v>
      </c>
      <c r="D201" s="339"/>
      <c r="E201" s="57"/>
      <c r="F201" s="57"/>
      <c r="G201" s="57"/>
      <c r="H201" s="341"/>
    </row>
    <row r="202" spans="1:9" s="2" customFormat="1" ht="16.5" thickBot="1">
      <c r="A202" s="317"/>
      <c r="B202" s="13" t="s">
        <v>41</v>
      </c>
      <c r="C202" s="41" t="s">
        <v>9</v>
      </c>
      <c r="D202" s="386"/>
      <c r="E202" s="58"/>
      <c r="F202" s="58"/>
      <c r="G202" s="58"/>
      <c r="H202" s="341"/>
    </row>
    <row r="203" spans="1:9" s="2" customFormat="1" ht="17.25" thickTop="1" thickBot="1">
      <c r="A203" s="317"/>
      <c r="B203" s="6"/>
      <c r="C203" s="27"/>
      <c r="D203" s="365"/>
      <c r="E203" s="139"/>
      <c r="F203" s="139"/>
      <c r="G203" s="139"/>
      <c r="H203" s="341"/>
    </row>
    <row r="204" spans="1:9" s="2" customFormat="1" ht="16.5" thickTop="1">
      <c r="A204" s="317"/>
      <c r="B204" s="11" t="s">
        <v>39</v>
      </c>
      <c r="C204" s="40" t="s">
        <v>4</v>
      </c>
      <c r="D204" s="405"/>
      <c r="E204" s="180">
        <v>10</v>
      </c>
      <c r="F204" s="181"/>
      <c r="G204" s="181"/>
      <c r="H204" s="341"/>
    </row>
    <row r="205" spans="1:9" s="2" customFormat="1" ht="15.75">
      <c r="A205" s="317"/>
      <c r="B205" s="12" t="s">
        <v>40</v>
      </c>
      <c r="C205" s="27" t="s">
        <v>7</v>
      </c>
      <c r="D205" s="397"/>
      <c r="E205" s="60"/>
      <c r="F205" s="60"/>
      <c r="G205" s="60"/>
      <c r="H205" s="341"/>
    </row>
    <row r="206" spans="1:9" s="2" customFormat="1" ht="16.5" thickBot="1">
      <c r="A206" s="317"/>
      <c r="B206" s="13" t="s">
        <v>42</v>
      </c>
      <c r="C206" s="41" t="s">
        <v>9</v>
      </c>
      <c r="D206" s="406"/>
      <c r="E206" s="59"/>
      <c r="F206" s="59"/>
      <c r="G206" s="59"/>
      <c r="H206" s="341"/>
    </row>
    <row r="207" spans="1:9" s="2" customFormat="1" ht="17.25" thickTop="1" thickBot="1">
      <c r="A207" s="317"/>
      <c r="B207" s="6"/>
      <c r="C207" s="27"/>
      <c r="D207" s="365"/>
      <c r="E207" s="139"/>
      <c r="F207" s="139"/>
      <c r="G207" s="139"/>
      <c r="H207" s="341"/>
    </row>
    <row r="208" spans="1:9" s="2" customFormat="1" ht="16.5" thickTop="1">
      <c r="A208" s="317"/>
      <c r="B208" s="11" t="s">
        <v>39</v>
      </c>
      <c r="C208" s="40" t="s">
        <v>4</v>
      </c>
      <c r="D208" s="405"/>
      <c r="E208" s="180">
        <v>40</v>
      </c>
      <c r="F208" s="181"/>
      <c r="G208" s="181"/>
      <c r="H208" s="341"/>
    </row>
    <row r="209" spans="1:8" s="2" customFormat="1" ht="15.75">
      <c r="A209" s="317"/>
      <c r="B209" s="12" t="s">
        <v>40</v>
      </c>
      <c r="C209" s="27" t="s">
        <v>7</v>
      </c>
      <c r="D209" s="407"/>
      <c r="E209" s="182"/>
      <c r="F209" s="183"/>
      <c r="G209" s="183"/>
      <c r="H209" s="341"/>
    </row>
    <row r="210" spans="1:8" s="2" customFormat="1" ht="16.5" thickBot="1">
      <c r="A210" s="317"/>
      <c r="B210" s="13" t="s">
        <v>43</v>
      </c>
      <c r="C210" s="41" t="s">
        <v>9</v>
      </c>
      <c r="D210" s="406"/>
      <c r="E210" s="59"/>
      <c r="F210" s="59"/>
      <c r="G210" s="59"/>
      <c r="H210" s="341"/>
    </row>
    <row r="211" spans="1:8" s="2" customFormat="1" ht="17.25" thickTop="1" thickBot="1">
      <c r="A211" s="317"/>
      <c r="B211" s="6"/>
      <c r="C211" s="27"/>
      <c r="D211" s="365"/>
      <c r="E211" s="139"/>
      <c r="F211" s="139"/>
      <c r="G211" s="139"/>
      <c r="H211" s="341"/>
    </row>
    <row r="212" spans="1:8" s="2" customFormat="1" ht="16.5" thickTop="1">
      <c r="A212" s="317"/>
      <c r="B212" s="11" t="s">
        <v>39</v>
      </c>
      <c r="C212" s="40" t="s">
        <v>4</v>
      </c>
      <c r="D212" s="399"/>
      <c r="E212" s="184">
        <v>35</v>
      </c>
      <c r="F212" s="185"/>
      <c r="G212" s="185"/>
      <c r="H212" s="341"/>
    </row>
    <row r="213" spans="1:8" s="2" customFormat="1" ht="15.75">
      <c r="A213" s="317"/>
      <c r="B213" s="12" t="s">
        <v>40</v>
      </c>
      <c r="C213" s="27" t="s">
        <v>7</v>
      </c>
      <c r="D213" s="365"/>
      <c r="E213" s="139"/>
      <c r="F213" s="186"/>
      <c r="G213" s="186"/>
      <c r="H213" s="341"/>
    </row>
    <row r="214" spans="1:8" s="2" customFormat="1" ht="16.5" thickBot="1">
      <c r="A214" s="317"/>
      <c r="B214" s="13" t="s">
        <v>44</v>
      </c>
      <c r="C214" s="41" t="s">
        <v>9</v>
      </c>
      <c r="D214" s="394"/>
      <c r="E214" s="93"/>
      <c r="F214" s="144"/>
      <c r="G214" s="144"/>
      <c r="H214" s="341"/>
    </row>
    <row r="215" spans="1:8" s="2" customFormat="1" ht="17.25" thickTop="1" thickBot="1">
      <c r="A215" s="317"/>
      <c r="B215" s="6"/>
      <c r="C215" s="27"/>
      <c r="D215" s="408"/>
      <c r="E215" s="187"/>
      <c r="F215" s="187"/>
      <c r="G215" s="187"/>
      <c r="H215" s="341"/>
    </row>
    <row r="216" spans="1:8" s="2" customFormat="1" ht="16.5" thickTop="1">
      <c r="A216" s="317"/>
      <c r="B216" s="11" t="s">
        <v>39</v>
      </c>
      <c r="C216" s="40" t="s">
        <v>4</v>
      </c>
      <c r="D216" s="405"/>
      <c r="E216" s="188">
        <v>0.14000000000000001</v>
      </c>
      <c r="F216" s="188"/>
      <c r="G216" s="188"/>
      <c r="H216" s="341"/>
    </row>
    <row r="217" spans="1:8" s="2" customFormat="1" ht="15.75">
      <c r="A217" s="317"/>
      <c r="B217" s="12" t="s">
        <v>40</v>
      </c>
      <c r="C217" s="27" t="s">
        <v>7</v>
      </c>
      <c r="D217" s="407"/>
      <c r="E217" s="88"/>
      <c r="F217" s="88"/>
      <c r="G217" s="88"/>
      <c r="H217" s="341"/>
    </row>
    <row r="218" spans="1:8" s="2" customFormat="1" ht="16.5" thickBot="1">
      <c r="A218" s="317"/>
      <c r="B218" s="13" t="s">
        <v>45</v>
      </c>
      <c r="C218" s="41" t="s">
        <v>9</v>
      </c>
      <c r="D218" s="409"/>
      <c r="E218" s="89"/>
      <c r="F218" s="89"/>
      <c r="G218" s="89"/>
      <c r="H218" s="341"/>
    </row>
    <row r="219" spans="1:8" s="2" customFormat="1" ht="17.25" thickTop="1" thickBot="1">
      <c r="A219" s="317" t="s">
        <v>1</v>
      </c>
      <c r="B219" s="6"/>
      <c r="C219" s="27"/>
      <c r="D219" s="365"/>
      <c r="E219" s="139"/>
      <c r="F219" s="139"/>
      <c r="G219" s="139"/>
      <c r="H219" s="341"/>
    </row>
    <row r="220" spans="1:8" s="2" customFormat="1" ht="16.5" thickTop="1">
      <c r="A220" s="317"/>
      <c r="B220" s="11" t="s">
        <v>49</v>
      </c>
      <c r="C220" s="40"/>
      <c r="D220" s="405"/>
      <c r="E220" s="87"/>
      <c r="F220" s="87"/>
      <c r="G220" s="87"/>
      <c r="H220" s="341"/>
    </row>
    <row r="221" spans="1:8" s="2" customFormat="1" ht="16.5" thickBot="1">
      <c r="A221" s="317"/>
      <c r="B221" s="13" t="s">
        <v>50</v>
      </c>
      <c r="C221" s="43"/>
      <c r="D221" s="410"/>
      <c r="E221" s="90"/>
      <c r="F221" s="90"/>
      <c r="G221" s="90"/>
      <c r="H221" s="341"/>
    </row>
    <row r="222" spans="1:8" s="2" customFormat="1" ht="17.25" thickTop="1" thickBot="1">
      <c r="A222" s="317"/>
      <c r="B222" s="6"/>
      <c r="C222" s="27"/>
      <c r="D222" s="365"/>
      <c r="E222" s="139"/>
      <c r="F222" s="139"/>
      <c r="G222" s="139"/>
      <c r="H222" s="341"/>
    </row>
    <row r="223" spans="1:8" s="2" customFormat="1" ht="16.5" thickTop="1">
      <c r="A223" s="317"/>
      <c r="B223" s="11" t="s">
        <v>25</v>
      </c>
      <c r="C223" s="40" t="s">
        <v>4</v>
      </c>
      <c r="D223" s="91">
        <f>(D180/(D190+(D195/15)))</f>
        <v>6.237625015290778</v>
      </c>
      <c r="E223" s="464" t="e">
        <f t="shared" ref="E223:F225" si="6">(E180/(E190+(E195/15)))</f>
        <v>#DIV/0!</v>
      </c>
      <c r="F223" s="464" t="e">
        <f t="shared" si="6"/>
        <v>#DIV/0!</v>
      </c>
      <c r="G223" s="464" t="e">
        <f>(G180/(G190+(G195/15)))</f>
        <v>#DIV/0!</v>
      </c>
      <c r="H223" s="341"/>
    </row>
    <row r="224" spans="1:8" s="2" customFormat="1" ht="15.75">
      <c r="A224" s="317"/>
      <c r="B224" s="12" t="s">
        <v>26</v>
      </c>
      <c r="C224" s="27" t="s">
        <v>7</v>
      </c>
      <c r="D224" s="63">
        <f>(D181/(D191+(D196/15)))</f>
        <v>7.4830718414533441</v>
      </c>
      <c r="E224" s="63">
        <f t="shared" si="6"/>
        <v>10.762574190538997</v>
      </c>
      <c r="F224" s="63">
        <f t="shared" si="6"/>
        <v>10.762574190538999</v>
      </c>
      <c r="G224" s="63">
        <f>(G181/(G191+(G196/15)))</f>
        <v>10.762574190538997</v>
      </c>
      <c r="H224" s="341"/>
    </row>
    <row r="225" spans="1:9" s="2" customFormat="1" ht="16.5" thickBot="1">
      <c r="A225" s="317"/>
      <c r="B225" s="13" t="s">
        <v>27</v>
      </c>
      <c r="C225" s="41" t="s">
        <v>9</v>
      </c>
      <c r="D225" s="92">
        <f>(D182/(D192+(D197/15)))</f>
        <v>6.4704046425166171</v>
      </c>
      <c r="E225" s="92">
        <f t="shared" si="6"/>
        <v>10.762574190538997</v>
      </c>
      <c r="F225" s="92">
        <f t="shared" si="6"/>
        <v>10.762574190538999</v>
      </c>
      <c r="G225" s="92">
        <f>(G182/(G192+(G197/15)))</f>
        <v>10.762574190538997</v>
      </c>
      <c r="H225" s="341"/>
    </row>
    <row r="226" spans="1:9" s="2" customFormat="1" ht="17.25" thickTop="1" thickBot="1">
      <c r="A226" s="317"/>
      <c r="B226" s="6"/>
      <c r="C226" s="27"/>
      <c r="D226" s="139"/>
      <c r="E226" s="139"/>
      <c r="F226" s="139"/>
      <c r="G226" s="139"/>
      <c r="H226" s="341"/>
    </row>
    <row r="227" spans="1:9" s="2" customFormat="1" ht="16.5" thickTop="1">
      <c r="A227" s="317"/>
      <c r="B227" s="11" t="s">
        <v>25</v>
      </c>
      <c r="C227" s="40" t="s">
        <v>4</v>
      </c>
      <c r="D227" s="91">
        <f>(D180/D185)</f>
        <v>25.814087457449595</v>
      </c>
      <c r="E227" s="464" t="e">
        <f t="shared" ref="E227:F229" si="7">(E180/E185)</f>
        <v>#DIV/0!</v>
      </c>
      <c r="F227" s="464" t="e">
        <f t="shared" si="7"/>
        <v>#DIV/0!</v>
      </c>
      <c r="G227" s="464" t="e">
        <f>(G180/G185)</f>
        <v>#DIV/0!</v>
      </c>
      <c r="H227" s="341"/>
    </row>
    <row r="228" spans="1:9" s="2" customFormat="1" ht="15.75">
      <c r="A228" s="317"/>
      <c r="B228" s="12" t="s">
        <v>26</v>
      </c>
      <c r="C228" s="27" t="s">
        <v>7</v>
      </c>
      <c r="D228" s="189">
        <f>(D181/D186)</f>
        <v>27.405241935483872</v>
      </c>
      <c r="E228" s="189">
        <f t="shared" si="7"/>
        <v>28.161616161616163</v>
      </c>
      <c r="F228" s="189">
        <f t="shared" si="7"/>
        <v>28.161616161616163</v>
      </c>
      <c r="G228" s="189">
        <f>(G181/G186)</f>
        <v>28.161616161616159</v>
      </c>
      <c r="H228" s="341"/>
    </row>
    <row r="229" spans="1:9" s="2" customFormat="1" ht="16.5" thickBot="1">
      <c r="A229" s="317"/>
      <c r="B229" s="13" t="s">
        <v>28</v>
      </c>
      <c r="C229" s="41" t="s">
        <v>9</v>
      </c>
      <c r="D229" s="92">
        <f>(D182/D187)</f>
        <v>26.142174184161298</v>
      </c>
      <c r="E229" s="92">
        <f t="shared" si="7"/>
        <v>28.161616161616163</v>
      </c>
      <c r="F229" s="92">
        <f t="shared" si="7"/>
        <v>28.161616161616163</v>
      </c>
      <c r="G229" s="92">
        <f>(G182/G187)</f>
        <v>28.161616161616159</v>
      </c>
      <c r="H229" s="341"/>
    </row>
    <row r="230" spans="1:9" s="2" customFormat="1" ht="17.25" thickTop="1" thickBot="1">
      <c r="A230" s="317"/>
      <c r="B230" s="6"/>
      <c r="C230" s="27"/>
      <c r="D230" s="139"/>
      <c r="E230" s="139"/>
      <c r="F230" s="139"/>
      <c r="G230" s="139"/>
      <c r="H230" s="341"/>
    </row>
    <row r="231" spans="1:9" s="2" customFormat="1" ht="16.5" thickTop="1">
      <c r="A231" s="317"/>
      <c r="B231" s="11" t="s">
        <v>25</v>
      </c>
      <c r="C231" s="40" t="s">
        <v>4</v>
      </c>
      <c r="D231" s="91">
        <f>(D190+(D195/15))/D185</f>
        <v>4.138448110325565</v>
      </c>
      <c r="E231" s="464" t="e">
        <f t="shared" ref="E231:F233" si="8">(E190+(E195/15))/E185</f>
        <v>#DIV/0!</v>
      </c>
      <c r="F231" s="464" t="e">
        <f t="shared" si="8"/>
        <v>#DIV/0!</v>
      </c>
      <c r="G231" s="464" t="e">
        <f>(G190+(G195/15))/G185</f>
        <v>#DIV/0!</v>
      </c>
      <c r="H231" s="341"/>
    </row>
    <row r="232" spans="1:9" s="2" customFormat="1" ht="15.75">
      <c r="A232" s="317"/>
      <c r="B232" s="12" t="s">
        <v>29</v>
      </c>
      <c r="C232" s="27" t="s">
        <v>7</v>
      </c>
      <c r="D232" s="63">
        <f>(D191+(D196/15))/D186</f>
        <v>3.662298387096774</v>
      </c>
      <c r="E232" s="63">
        <f t="shared" si="8"/>
        <v>2.6166245791245792</v>
      </c>
      <c r="F232" s="63">
        <f t="shared" si="8"/>
        <v>2.6166245791245788</v>
      </c>
      <c r="G232" s="63">
        <f>(G191+(G196/15))/G186</f>
        <v>2.6166245791245788</v>
      </c>
      <c r="H232" s="341"/>
    </row>
    <row r="233" spans="1:9" s="2" customFormat="1" ht="16.5" thickBot="1">
      <c r="A233" s="318"/>
      <c r="B233" s="13" t="s">
        <v>28</v>
      </c>
      <c r="C233" s="41" t="s">
        <v>9</v>
      </c>
      <c r="D233" s="92">
        <f>(D192+(D197/15))/D187</f>
        <v>4.0402688283794079</v>
      </c>
      <c r="E233" s="92">
        <f t="shared" si="8"/>
        <v>2.6166245791245792</v>
      </c>
      <c r="F233" s="92">
        <f t="shared" si="8"/>
        <v>2.6166245791245788</v>
      </c>
      <c r="G233" s="92">
        <f>(G192+(G197/15))/G187</f>
        <v>2.6166245791245788</v>
      </c>
      <c r="H233" s="341"/>
    </row>
    <row r="234" spans="1:9" s="2" customFormat="1" ht="15.75">
      <c r="A234" s="222"/>
      <c r="B234" s="5"/>
      <c r="C234" s="22"/>
      <c r="D234" s="390"/>
      <c r="E234" s="139"/>
      <c r="F234" s="139"/>
      <c r="G234" s="139"/>
      <c r="H234" s="341"/>
    </row>
    <row r="235" spans="1:9" s="2" customFormat="1" ht="15.75">
      <c r="A235" s="222"/>
      <c r="B235" s="5"/>
      <c r="C235" s="22"/>
      <c r="D235" s="390"/>
      <c r="E235" s="67"/>
      <c r="F235" s="67"/>
      <c r="G235" s="67"/>
      <c r="H235" s="341"/>
    </row>
    <row r="236" spans="1:9" s="16" customFormat="1" ht="15.75" customHeight="1">
      <c r="A236" s="322"/>
      <c r="B236" s="3"/>
      <c r="C236" s="21"/>
      <c r="D236" s="390"/>
      <c r="E236" s="67"/>
      <c r="F236" s="67"/>
      <c r="G236" s="67"/>
      <c r="H236" s="341"/>
    </row>
    <row r="237" spans="1:9" s="2" customFormat="1" ht="15.75" customHeight="1">
      <c r="A237" s="465"/>
      <c r="B237" s="465"/>
      <c r="C237" s="21"/>
      <c r="D237" s="384"/>
      <c r="E237" s="67"/>
      <c r="F237" s="67"/>
      <c r="G237" s="67"/>
      <c r="H237" s="341"/>
    </row>
    <row r="238" spans="1:9" s="2" customFormat="1" ht="15.75" customHeight="1">
      <c r="A238" s="322"/>
      <c r="B238" s="3"/>
      <c r="C238" s="21"/>
      <c r="D238" s="384"/>
      <c r="E238" s="67"/>
      <c r="F238" s="67"/>
      <c r="G238" s="67"/>
      <c r="H238" s="341"/>
    </row>
    <row r="239" spans="1:9" s="2" customFormat="1" ht="24.95" customHeight="1" thickBot="1">
      <c r="A239" s="222"/>
      <c r="B239" s="5"/>
      <c r="C239" s="22"/>
      <c r="D239" s="389"/>
      <c r="E239" s="67"/>
      <c r="F239" s="67"/>
      <c r="G239" s="67"/>
      <c r="H239" s="341"/>
    </row>
    <row r="240" spans="1:9" s="2" customFormat="1" ht="15.75">
      <c r="A240" s="316" t="s">
        <v>51</v>
      </c>
      <c r="B240" s="8" t="s">
        <v>3</v>
      </c>
      <c r="C240" s="26" t="s">
        <v>4</v>
      </c>
      <c r="D240" s="356">
        <f>24+7</f>
        <v>31</v>
      </c>
      <c r="E240" s="96">
        <v>28</v>
      </c>
      <c r="F240" s="190">
        <f>+E240*1.1</f>
        <v>30.800000000000004</v>
      </c>
      <c r="G240" s="190">
        <f>+F240*1.1</f>
        <v>33.88000000000001</v>
      </c>
      <c r="H240" s="341">
        <f>24+7</f>
        <v>31</v>
      </c>
      <c r="I240" s="327"/>
    </row>
    <row r="241" spans="1:9" s="2" customFormat="1" ht="15.75">
      <c r="A241" s="317" t="s">
        <v>52</v>
      </c>
      <c r="B241" s="9"/>
      <c r="C241" s="27" t="s">
        <v>7</v>
      </c>
      <c r="D241" s="370">
        <v>44</v>
      </c>
      <c r="E241" s="191">
        <v>51</v>
      </c>
      <c r="F241" s="186">
        <f>+E241*1.1</f>
        <v>56.1</v>
      </c>
      <c r="G241" s="186">
        <f>+F241*1.1</f>
        <v>61.710000000000008</v>
      </c>
      <c r="H241" s="341">
        <v>44</v>
      </c>
      <c r="I241" s="327"/>
    </row>
    <row r="242" spans="1:9" s="2" customFormat="1" ht="16.5" thickBot="1">
      <c r="A242" s="317" t="s">
        <v>53</v>
      </c>
      <c r="B242" s="9"/>
      <c r="C242" s="35" t="s">
        <v>9</v>
      </c>
      <c r="D242" s="192">
        <f>+D241+D240</f>
        <v>75</v>
      </c>
      <c r="E242" s="192">
        <f>+E241+E240</f>
        <v>79</v>
      </c>
      <c r="F242" s="192">
        <f>+F241+F240</f>
        <v>86.9</v>
      </c>
      <c r="G242" s="192">
        <f>+G241+G240</f>
        <v>95.590000000000018</v>
      </c>
      <c r="H242" s="343"/>
    </row>
    <row r="243" spans="1:9" s="2" customFormat="1" ht="16.5" thickBot="1">
      <c r="A243" s="317"/>
      <c r="B243" s="15"/>
      <c r="C243" s="38" t="s">
        <v>34</v>
      </c>
      <c r="D243" s="103">
        <f>(D240/D242)*100</f>
        <v>41.333333333333336</v>
      </c>
      <c r="E243" s="103">
        <f>(E240/E242)*100</f>
        <v>35.443037974683541</v>
      </c>
      <c r="F243" s="103">
        <f>(F240/F242)*100</f>
        <v>35.443037974683541</v>
      </c>
      <c r="G243" s="103">
        <f>(G240/G242)*100</f>
        <v>35.443037974683548</v>
      </c>
      <c r="H243" s="341"/>
    </row>
    <row r="244" spans="1:9" s="2" customFormat="1" ht="16.5" thickBot="1">
      <c r="A244" s="317"/>
      <c r="B244" s="1"/>
      <c r="C244" s="32"/>
      <c r="D244" s="403"/>
      <c r="E244" s="66"/>
      <c r="F244" s="67"/>
      <c r="G244" s="67"/>
      <c r="H244" s="341"/>
    </row>
    <row r="245" spans="1:9" s="2" customFormat="1" ht="15.75">
      <c r="A245" s="317"/>
      <c r="B245" s="8" t="s">
        <v>12</v>
      </c>
      <c r="C245" s="26" t="s">
        <v>4</v>
      </c>
      <c r="D245" s="356">
        <f>18375+2617</f>
        <v>20992</v>
      </c>
      <c r="E245" s="96">
        <v>22500</v>
      </c>
      <c r="F245" s="190">
        <f>+E245*1.1</f>
        <v>24750.000000000004</v>
      </c>
      <c r="G245" s="190">
        <f>+F245*1.1</f>
        <v>27225.000000000007</v>
      </c>
      <c r="H245" s="341">
        <f>18375+2617</f>
        <v>20992</v>
      </c>
      <c r="I245" s="327"/>
    </row>
    <row r="246" spans="1:9" s="2" customFormat="1" ht="15.75">
      <c r="A246" s="317"/>
      <c r="B246" s="9"/>
      <c r="C246" s="27" t="s">
        <v>7</v>
      </c>
      <c r="D246" s="370">
        <v>11483</v>
      </c>
      <c r="E246" s="193">
        <v>12622</v>
      </c>
      <c r="F246" s="186">
        <f>+E246*1.1</f>
        <v>13884.2</v>
      </c>
      <c r="G246" s="186">
        <f>+F246*1.1</f>
        <v>15272.620000000003</v>
      </c>
      <c r="H246" s="341"/>
    </row>
    <row r="247" spans="1:9" s="2" customFormat="1" ht="16.5" thickBot="1">
      <c r="A247" s="317"/>
      <c r="B247" s="9"/>
      <c r="C247" s="35" t="s">
        <v>9</v>
      </c>
      <c r="D247" s="194">
        <f>+D246+D245</f>
        <v>32475</v>
      </c>
      <c r="E247" s="194">
        <f>+E246+E245</f>
        <v>35122</v>
      </c>
      <c r="F247" s="194">
        <f>+F246+F245</f>
        <v>38634.200000000004</v>
      </c>
      <c r="G247" s="194">
        <f>+G246+G245</f>
        <v>42497.62000000001</v>
      </c>
      <c r="H247" s="343"/>
    </row>
    <row r="248" spans="1:9" s="2" customFormat="1" ht="16.5" thickBot="1">
      <c r="A248" s="317"/>
      <c r="B248" s="15"/>
      <c r="C248" s="38" t="s">
        <v>34</v>
      </c>
      <c r="D248" s="103">
        <f>(D245/D247)*100</f>
        <v>64.640492686682066</v>
      </c>
      <c r="E248" s="103">
        <f>(E245/E247)*100</f>
        <v>64.062411024429139</v>
      </c>
      <c r="F248" s="103">
        <f>(F245/F247)*100</f>
        <v>64.062411024429139</v>
      </c>
      <c r="G248" s="103">
        <f>(G245/G247)*100</f>
        <v>64.062411024429139</v>
      </c>
      <c r="H248" s="341"/>
    </row>
    <row r="249" spans="1:9" s="2" customFormat="1" ht="16.5" thickBot="1">
      <c r="A249" s="317"/>
      <c r="B249" s="1"/>
      <c r="C249" s="32"/>
      <c r="D249" s="403"/>
      <c r="E249" s="66"/>
      <c r="F249" s="67"/>
      <c r="G249" s="67"/>
      <c r="H249" s="341"/>
    </row>
    <row r="250" spans="1:9" s="2" customFormat="1" ht="15.75">
      <c r="A250" s="317"/>
      <c r="B250" s="8" t="s">
        <v>15</v>
      </c>
      <c r="C250" s="30" t="s">
        <v>4</v>
      </c>
      <c r="D250" s="366"/>
      <c r="E250" s="56" t="s">
        <v>5</v>
      </c>
      <c r="F250" s="56" t="s">
        <v>5</v>
      </c>
      <c r="G250" s="56" t="s">
        <v>5</v>
      </c>
      <c r="H250" s="341"/>
    </row>
    <row r="251" spans="1:9" s="2" customFormat="1" ht="15.75">
      <c r="A251" s="317"/>
      <c r="B251" s="9" t="s">
        <v>17</v>
      </c>
      <c r="C251" s="31" t="s">
        <v>7</v>
      </c>
      <c r="D251" s="339"/>
      <c r="E251" s="57" t="s">
        <v>5</v>
      </c>
      <c r="F251" s="57" t="s">
        <v>5</v>
      </c>
      <c r="G251" s="57" t="s">
        <v>5</v>
      </c>
      <c r="H251" s="341"/>
    </row>
    <row r="252" spans="1:9" s="2" customFormat="1" ht="16.5" thickBot="1">
      <c r="A252" s="317"/>
      <c r="B252" s="9"/>
      <c r="C252" s="36" t="s">
        <v>9</v>
      </c>
      <c r="D252" s="391"/>
      <c r="E252" s="61" t="s">
        <v>5</v>
      </c>
      <c r="F252" s="61" t="s">
        <v>5</v>
      </c>
      <c r="G252" s="61" t="s">
        <v>5</v>
      </c>
      <c r="H252" s="341"/>
    </row>
    <row r="253" spans="1:9" s="2" customFormat="1" ht="16.5" thickBot="1">
      <c r="A253" s="317"/>
      <c r="B253" s="10"/>
      <c r="C253" s="38" t="s">
        <v>34</v>
      </c>
      <c r="D253" s="412"/>
      <c r="E253" s="195"/>
      <c r="F253" s="196"/>
      <c r="G253" s="196"/>
      <c r="H253" s="341"/>
    </row>
    <row r="254" spans="1:9" s="2" customFormat="1" ht="16.5" thickBot="1">
      <c r="A254" s="317"/>
      <c r="B254" s="1"/>
      <c r="C254" s="32"/>
      <c r="D254" s="403"/>
      <c r="E254" s="66"/>
      <c r="F254" s="67"/>
      <c r="G254" s="67"/>
      <c r="H254" s="341"/>
    </row>
    <row r="255" spans="1:9" s="2" customFormat="1" ht="15.75">
      <c r="A255" s="317"/>
      <c r="B255" s="8" t="s">
        <v>21</v>
      </c>
      <c r="C255" s="30" t="s">
        <v>4</v>
      </c>
      <c r="D255" s="366">
        <f>377+37</f>
        <v>414</v>
      </c>
      <c r="E255" s="56">
        <v>420</v>
      </c>
      <c r="F255" s="217">
        <f>+E255*1.1</f>
        <v>462.00000000000006</v>
      </c>
      <c r="G255" s="217">
        <f>+F255*1.1</f>
        <v>508.2000000000001</v>
      </c>
      <c r="H255" s="341">
        <f>377+37</f>
        <v>414</v>
      </c>
      <c r="I255" s="327"/>
    </row>
    <row r="256" spans="1:9" s="2" customFormat="1" ht="15.75">
      <c r="A256" s="317"/>
      <c r="B256" s="9" t="s">
        <v>22</v>
      </c>
      <c r="C256" s="31" t="s">
        <v>7</v>
      </c>
      <c r="D256" s="371">
        <v>247</v>
      </c>
      <c r="E256" s="94">
        <v>129</v>
      </c>
      <c r="F256" s="218">
        <f>+E256*1.1</f>
        <v>141.9</v>
      </c>
      <c r="G256" s="218">
        <f>+F256*1.1</f>
        <v>156.09000000000003</v>
      </c>
      <c r="H256" s="341">
        <v>247</v>
      </c>
      <c r="I256" s="327"/>
    </row>
    <row r="257" spans="1:9" s="2" customFormat="1" ht="16.5" thickBot="1">
      <c r="A257" s="317"/>
      <c r="B257" s="9"/>
      <c r="C257" s="36" t="s">
        <v>9</v>
      </c>
      <c r="D257" s="61">
        <f>SUM(D255:D256)</f>
        <v>661</v>
      </c>
      <c r="E257" s="61">
        <f>SUM(E255:E256)</f>
        <v>549</v>
      </c>
      <c r="F257" s="61">
        <f>SUM(F255:F256)</f>
        <v>603.90000000000009</v>
      </c>
      <c r="G257" s="61">
        <f>SUM(G255:G256)</f>
        <v>664.29000000000019</v>
      </c>
      <c r="H257" s="343"/>
    </row>
    <row r="258" spans="1:9" s="2" customFormat="1" ht="16.5" thickBot="1">
      <c r="A258" s="317"/>
      <c r="B258" s="10"/>
      <c r="C258" s="38" t="s">
        <v>34</v>
      </c>
      <c r="D258" s="84">
        <f>(D255/D257)*100</f>
        <v>62.632375189107414</v>
      </c>
      <c r="E258" s="84">
        <f>(E255/E257)*100</f>
        <v>76.502732240437155</v>
      </c>
      <c r="F258" s="84">
        <f>(F255/F257)*100</f>
        <v>76.502732240437155</v>
      </c>
      <c r="G258" s="84">
        <f>(G255/G257)*100</f>
        <v>76.502732240437155</v>
      </c>
      <c r="H258" s="341"/>
    </row>
    <row r="259" spans="1:9" s="2" customFormat="1" ht="16.5" thickBot="1">
      <c r="A259" s="317"/>
      <c r="B259" s="1"/>
      <c r="C259" s="32"/>
      <c r="D259" s="403"/>
      <c r="E259" s="66"/>
      <c r="F259" s="67"/>
      <c r="G259" s="67"/>
      <c r="H259" s="341"/>
    </row>
    <row r="260" spans="1:9" s="2" customFormat="1" ht="15.75">
      <c r="A260" s="317"/>
      <c r="B260" s="8" t="s">
        <v>23</v>
      </c>
      <c r="C260" s="30" t="s">
        <v>4</v>
      </c>
      <c r="D260" s="364">
        <v>32820</v>
      </c>
      <c r="E260" s="178">
        <v>37500</v>
      </c>
      <c r="F260" s="216">
        <f>+E260*1.1</f>
        <v>41250</v>
      </c>
      <c r="G260" s="216">
        <f>+F260*1.1</f>
        <v>45375.000000000007</v>
      </c>
      <c r="H260" s="341">
        <f>30605+2215</f>
        <v>32820</v>
      </c>
      <c r="I260" s="327"/>
    </row>
    <row r="261" spans="1:9" s="2" customFormat="1" ht="15.75">
      <c r="A261" s="317"/>
      <c r="B261" s="9" t="s">
        <v>24</v>
      </c>
      <c r="C261" s="31" t="s">
        <v>7</v>
      </c>
      <c r="D261" s="357">
        <v>15007</v>
      </c>
      <c r="E261" s="189">
        <v>8364</v>
      </c>
      <c r="F261" s="139">
        <f>+E261*1.1</f>
        <v>9200.4000000000015</v>
      </c>
      <c r="G261" s="139">
        <f>+F261*1.1</f>
        <v>10120.440000000002</v>
      </c>
      <c r="H261" s="341">
        <v>15007</v>
      </c>
      <c r="I261" s="327"/>
    </row>
    <row r="262" spans="1:9" s="2" customFormat="1" ht="16.5" thickBot="1">
      <c r="A262" s="317"/>
      <c r="B262" s="9"/>
      <c r="C262" s="36" t="s">
        <v>9</v>
      </c>
      <c r="D262" s="61">
        <f>SUM(D260:D261)</f>
        <v>47827</v>
      </c>
      <c r="E262" s="95">
        <f>+SUM(E260:E261)</f>
        <v>45864</v>
      </c>
      <c r="F262" s="95">
        <f>+SUM(F260:F261)</f>
        <v>50450.400000000001</v>
      </c>
      <c r="G262" s="95">
        <f>+SUM(G260:G261)</f>
        <v>55495.44000000001</v>
      </c>
      <c r="H262" s="343"/>
    </row>
    <row r="263" spans="1:9" s="2" customFormat="1" ht="16.5" thickBot="1">
      <c r="A263" s="317"/>
      <c r="B263" s="10"/>
      <c r="C263" s="38" t="s">
        <v>34</v>
      </c>
      <c r="D263" s="84">
        <f>(D260/D262)*100</f>
        <v>68.622326301043344</v>
      </c>
      <c r="E263" s="54">
        <f>(E260/E262)*100</f>
        <v>81.763474620617487</v>
      </c>
      <c r="F263" s="84">
        <f>(F260/F262)*100</f>
        <v>81.763474620617473</v>
      </c>
      <c r="G263" s="84">
        <f>(G260/G262)*100</f>
        <v>81.763474620617473</v>
      </c>
      <c r="H263" s="341"/>
    </row>
    <row r="264" spans="1:9" s="2" customFormat="1" ht="16.5" thickBot="1">
      <c r="A264" s="317"/>
      <c r="B264" s="1"/>
      <c r="C264" s="32"/>
      <c r="D264" s="403"/>
      <c r="E264" s="66"/>
      <c r="F264" s="67"/>
      <c r="G264" s="67"/>
      <c r="H264" s="341"/>
    </row>
    <row r="265" spans="1:9" s="2" customFormat="1" ht="15.75">
      <c r="A265" s="317"/>
      <c r="B265" s="8" t="s">
        <v>25</v>
      </c>
      <c r="C265" s="26" t="s">
        <v>4</v>
      </c>
      <c r="D265" s="366"/>
      <c r="E265" s="56">
        <f>(E245/(E255+(E260/15)))</f>
        <v>7.7054794520547949</v>
      </c>
      <c r="F265" s="197">
        <f>+E265*1.1</f>
        <v>8.4760273972602747</v>
      </c>
      <c r="G265" s="197">
        <f>+F265*1.1</f>
        <v>9.3236301369863028</v>
      </c>
      <c r="H265" s="341"/>
    </row>
    <row r="266" spans="1:9" s="2" customFormat="1" ht="15.75">
      <c r="A266" s="317"/>
      <c r="B266" s="9" t="s">
        <v>26</v>
      </c>
      <c r="C266" s="27" t="s">
        <v>7</v>
      </c>
      <c r="D266" s="413"/>
      <c r="E266" s="85">
        <f>(E246/(E256+(E261/15)))</f>
        <v>18.38333818817361</v>
      </c>
      <c r="F266" s="141">
        <f>+E266*1.1</f>
        <v>20.221672006990971</v>
      </c>
      <c r="G266" s="141">
        <f>+F266*1.1</f>
        <v>22.243839207690069</v>
      </c>
      <c r="H266" s="341"/>
    </row>
    <row r="267" spans="1:9" s="2" customFormat="1" ht="16.5" thickBot="1">
      <c r="A267" s="317"/>
      <c r="B267" s="10" t="s">
        <v>27</v>
      </c>
      <c r="C267" s="28" t="s">
        <v>9</v>
      </c>
      <c r="D267" s="386"/>
      <c r="E267" s="58">
        <f>+SUM(E265:E266)</f>
        <v>26.088817640228406</v>
      </c>
      <c r="F267" s="69">
        <f>+SUM(F265:F266)</f>
        <v>28.697699404251246</v>
      </c>
      <c r="G267" s="69">
        <f>SUM(G265:G266)</f>
        <v>31.567469344676372</v>
      </c>
      <c r="H267" s="341"/>
    </row>
    <row r="268" spans="1:9" s="2" customFormat="1" ht="16.5" thickBot="1">
      <c r="A268" s="317"/>
      <c r="B268" s="1"/>
      <c r="C268" s="32"/>
      <c r="D268" s="403"/>
      <c r="E268" s="66"/>
      <c r="F268" s="67"/>
      <c r="G268" s="67"/>
      <c r="H268" s="341"/>
    </row>
    <row r="269" spans="1:9" s="2" customFormat="1" ht="15.75">
      <c r="A269" s="317"/>
      <c r="B269" s="8" t="s">
        <v>25</v>
      </c>
      <c r="C269" s="26" t="s">
        <v>4</v>
      </c>
      <c r="D269" s="62" t="s">
        <v>5</v>
      </c>
      <c r="E269" s="62" t="s">
        <v>5</v>
      </c>
      <c r="F269" s="62" t="s">
        <v>5</v>
      </c>
      <c r="G269" s="62" t="s">
        <v>5</v>
      </c>
      <c r="H269" s="341"/>
    </row>
    <row r="270" spans="1:9" s="2" customFormat="1" ht="15.75">
      <c r="A270" s="317"/>
      <c r="B270" s="9" t="s">
        <v>26</v>
      </c>
      <c r="C270" s="27" t="s">
        <v>7</v>
      </c>
      <c r="D270" s="63" t="s">
        <v>5</v>
      </c>
      <c r="E270" s="63" t="s">
        <v>5</v>
      </c>
      <c r="F270" s="63" t="s">
        <v>5</v>
      </c>
      <c r="G270" s="63" t="s">
        <v>5</v>
      </c>
      <c r="H270" s="341"/>
    </row>
    <row r="271" spans="1:9" s="2" customFormat="1" ht="16.5" thickBot="1">
      <c r="A271" s="317"/>
      <c r="B271" s="10" t="s">
        <v>28</v>
      </c>
      <c r="C271" s="28" t="s">
        <v>9</v>
      </c>
      <c r="D271" s="64" t="s">
        <v>5</v>
      </c>
      <c r="E271" s="64" t="s">
        <v>5</v>
      </c>
      <c r="F271" s="64" t="s">
        <v>5</v>
      </c>
      <c r="G271" s="64" t="s">
        <v>5</v>
      </c>
      <c r="H271" s="341"/>
    </row>
    <row r="272" spans="1:9" s="2" customFormat="1" ht="16.5" thickBot="1">
      <c r="A272" s="317"/>
      <c r="B272" s="1"/>
      <c r="C272" s="32"/>
      <c r="D272" s="66"/>
      <c r="E272" s="66"/>
      <c r="F272" s="67"/>
      <c r="G272" s="67"/>
      <c r="H272" s="341"/>
    </row>
    <row r="273" spans="1:9" s="2" customFormat="1" ht="15.75">
      <c r="A273" s="317"/>
      <c r="B273" s="8" t="s">
        <v>25</v>
      </c>
      <c r="C273" s="26" t="s">
        <v>4</v>
      </c>
      <c r="D273" s="62" t="s">
        <v>5</v>
      </c>
      <c r="E273" s="62" t="s">
        <v>5</v>
      </c>
      <c r="F273" s="62" t="s">
        <v>5</v>
      </c>
      <c r="G273" s="62" t="s">
        <v>5</v>
      </c>
      <c r="H273" s="341"/>
    </row>
    <row r="274" spans="1:9" s="2" customFormat="1" ht="15.75">
      <c r="A274" s="317"/>
      <c r="B274" s="9" t="s">
        <v>54</v>
      </c>
      <c r="C274" s="27" t="s">
        <v>7</v>
      </c>
      <c r="D274" s="63" t="s">
        <v>5</v>
      </c>
      <c r="E274" s="63" t="s">
        <v>5</v>
      </c>
      <c r="F274" s="63" t="s">
        <v>5</v>
      </c>
      <c r="G274" s="63" t="s">
        <v>5</v>
      </c>
      <c r="H274" s="341"/>
    </row>
    <row r="275" spans="1:9" s="2" customFormat="1" ht="16.5" thickBot="1">
      <c r="A275" s="318"/>
      <c r="B275" s="10" t="s">
        <v>28</v>
      </c>
      <c r="C275" s="28" t="s">
        <v>9</v>
      </c>
      <c r="D275" s="64" t="s">
        <v>5</v>
      </c>
      <c r="E275" s="64" t="s">
        <v>5</v>
      </c>
      <c r="F275" s="64" t="s">
        <v>5</v>
      </c>
      <c r="G275" s="64" t="s">
        <v>5</v>
      </c>
      <c r="H275" s="341"/>
    </row>
    <row r="276" spans="1:9" s="2" customFormat="1" ht="15.75">
      <c r="A276" s="222"/>
      <c r="B276" s="5"/>
      <c r="C276" s="22"/>
      <c r="D276" s="390"/>
      <c r="E276" s="67"/>
      <c r="F276" s="67"/>
      <c r="G276" s="67"/>
      <c r="H276" s="341"/>
    </row>
    <row r="277" spans="1:9" s="2" customFormat="1" ht="15.75" customHeight="1">
      <c r="A277" s="67"/>
      <c r="B277" s="3"/>
      <c r="C277" s="21"/>
      <c r="D277" s="384"/>
      <c r="E277" s="67"/>
      <c r="F277" s="67"/>
      <c r="G277" s="67"/>
      <c r="H277" s="341"/>
    </row>
    <row r="278" spans="1:9" s="2" customFormat="1" ht="15.75" customHeight="1">
      <c r="A278" s="67"/>
      <c r="B278" s="3"/>
      <c r="C278" s="21"/>
      <c r="D278" s="384"/>
      <c r="E278" s="67"/>
      <c r="F278" s="67"/>
      <c r="G278" s="67"/>
      <c r="H278" s="341"/>
    </row>
    <row r="279" spans="1:9" s="2" customFormat="1" ht="24.95" customHeight="1" thickBot="1">
      <c r="A279" s="222"/>
      <c r="B279" s="5"/>
      <c r="C279" s="22"/>
      <c r="D279" s="384"/>
      <c r="E279" s="67"/>
      <c r="F279" s="67"/>
      <c r="G279" s="67"/>
      <c r="H279" s="341"/>
    </row>
    <row r="280" spans="1:9" s="72" customFormat="1" ht="15.75">
      <c r="A280" s="246" t="s">
        <v>35</v>
      </c>
      <c r="B280" s="8" t="s">
        <v>3</v>
      </c>
      <c r="C280" s="26" t="s">
        <v>4</v>
      </c>
      <c r="D280" s="366">
        <v>66</v>
      </c>
      <c r="E280" s="53">
        <v>66</v>
      </c>
      <c r="F280" s="137">
        <v>68</v>
      </c>
      <c r="G280" s="137">
        <v>70</v>
      </c>
      <c r="H280" s="337">
        <v>66</v>
      </c>
      <c r="I280" s="327"/>
    </row>
    <row r="281" spans="1:9" s="72" customFormat="1" ht="15.75">
      <c r="A281" s="108" t="s">
        <v>55</v>
      </c>
      <c r="B281" s="9"/>
      <c r="C281" s="27" t="s">
        <v>7</v>
      </c>
      <c r="D281" s="339">
        <v>11</v>
      </c>
      <c r="E281" s="219">
        <v>11</v>
      </c>
      <c r="F281" s="220">
        <v>12</v>
      </c>
      <c r="G281" s="220">
        <v>13</v>
      </c>
      <c r="H281" s="343">
        <v>11</v>
      </c>
      <c r="I281" s="327"/>
    </row>
    <row r="282" spans="1:9" s="72" customFormat="1" ht="16.5" thickBot="1">
      <c r="A282" s="73" t="s">
        <v>1</v>
      </c>
      <c r="B282" s="10"/>
      <c r="C282" s="28" t="s">
        <v>9</v>
      </c>
      <c r="D282" s="58">
        <f>+D281+D280</f>
        <v>77</v>
      </c>
      <c r="E282" s="58">
        <f>+E281+E280</f>
        <v>77</v>
      </c>
      <c r="F282" s="58">
        <f>+F281+F280</f>
        <v>80</v>
      </c>
      <c r="G282" s="58">
        <f>+G281+G280</f>
        <v>83</v>
      </c>
      <c r="H282" s="337"/>
    </row>
    <row r="283" spans="1:9" s="72" customFormat="1" ht="16.5" thickBot="1">
      <c r="A283" s="73" t="s">
        <v>1</v>
      </c>
      <c r="B283" s="1"/>
      <c r="C283" s="32"/>
      <c r="D283" s="414"/>
      <c r="E283" s="221"/>
      <c r="F283" s="222"/>
      <c r="G283" s="222"/>
      <c r="H283" s="337"/>
    </row>
    <row r="284" spans="1:9" s="72" customFormat="1" ht="15.75">
      <c r="A284" s="73" t="s">
        <v>1</v>
      </c>
      <c r="B284" s="8" t="s">
        <v>12</v>
      </c>
      <c r="C284" s="26" t="s">
        <v>4</v>
      </c>
      <c r="D284" s="366">
        <v>4431</v>
      </c>
      <c r="E284" s="142">
        <v>5500</v>
      </c>
      <c r="F284" s="137">
        <v>6050</v>
      </c>
      <c r="G284" s="137">
        <f>+F284*1.1</f>
        <v>6655.0000000000009</v>
      </c>
      <c r="H284" s="337">
        <f>3817+614</f>
        <v>4431</v>
      </c>
      <c r="I284" s="327"/>
    </row>
    <row r="285" spans="1:9" s="72" customFormat="1" ht="15.75">
      <c r="A285" s="73"/>
      <c r="B285" s="9"/>
      <c r="C285" s="27" t="s">
        <v>7</v>
      </c>
      <c r="D285" s="340">
        <v>845</v>
      </c>
      <c r="E285" s="223">
        <v>1459.64</v>
      </c>
      <c r="F285" s="220">
        <v>1605.6040000000003</v>
      </c>
      <c r="G285" s="220">
        <f>+F285*1.1</f>
        <v>1766.1644000000003</v>
      </c>
      <c r="H285" s="343">
        <f>663+182</f>
        <v>845</v>
      </c>
      <c r="I285" s="327"/>
    </row>
    <row r="286" spans="1:9" s="72" customFormat="1" ht="16.5" thickBot="1">
      <c r="A286" s="73"/>
      <c r="B286" s="10"/>
      <c r="C286" s="28" t="s">
        <v>9</v>
      </c>
      <c r="D286" s="58">
        <f>+D284+D285</f>
        <v>5276</v>
      </c>
      <c r="E286" s="58">
        <f>SUM(E284:E285)</f>
        <v>6959.64</v>
      </c>
      <c r="F286" s="58">
        <f>SUM(F284:F285)</f>
        <v>7655.6040000000003</v>
      </c>
      <c r="G286" s="58">
        <f>SUM(G284:G285)</f>
        <v>8421.1644000000015</v>
      </c>
      <c r="H286" s="337"/>
    </row>
    <row r="287" spans="1:9" s="72" customFormat="1" ht="16.5" thickBot="1">
      <c r="A287" s="73"/>
      <c r="B287" s="1"/>
      <c r="C287" s="32"/>
      <c r="D287" s="414"/>
      <c r="E287" s="221"/>
      <c r="F287" s="222"/>
      <c r="G287" s="222"/>
      <c r="H287" s="337"/>
    </row>
    <row r="288" spans="1:9" s="72" customFormat="1" ht="15.75">
      <c r="A288" s="73"/>
      <c r="B288" s="8" t="s">
        <v>15</v>
      </c>
      <c r="C288" s="26" t="s">
        <v>4</v>
      </c>
      <c r="D288" s="385"/>
      <c r="E288" s="53" t="s">
        <v>5</v>
      </c>
      <c r="F288" s="53" t="s">
        <v>5</v>
      </c>
      <c r="G288" s="53" t="s">
        <v>5</v>
      </c>
      <c r="H288" s="337"/>
    </row>
    <row r="289" spans="1:9" s="72" customFormat="1" ht="15.75">
      <c r="A289" s="73"/>
      <c r="B289" s="9" t="s">
        <v>17</v>
      </c>
      <c r="C289" s="27" t="s">
        <v>7</v>
      </c>
      <c r="D289" s="415"/>
      <c r="E289" s="219" t="s">
        <v>5</v>
      </c>
      <c r="F289" s="219" t="s">
        <v>5</v>
      </c>
      <c r="G289" s="219" t="s">
        <v>5</v>
      </c>
      <c r="H289" s="337"/>
    </row>
    <row r="290" spans="1:9" s="72" customFormat="1" ht="16.5" thickBot="1">
      <c r="A290" s="73"/>
      <c r="B290" s="10"/>
      <c r="C290" s="28" t="s">
        <v>9</v>
      </c>
      <c r="D290" s="386"/>
      <c r="E290" s="58" t="s">
        <v>5</v>
      </c>
      <c r="F290" s="58" t="s">
        <v>5</v>
      </c>
      <c r="G290" s="58" t="s">
        <v>5</v>
      </c>
      <c r="H290" s="337"/>
    </row>
    <row r="291" spans="1:9" s="72" customFormat="1" ht="16.5" thickBot="1">
      <c r="A291" s="73"/>
      <c r="B291" s="1"/>
      <c r="C291" s="32"/>
      <c r="D291" s="414"/>
      <c r="E291" s="221"/>
      <c r="F291" s="222"/>
      <c r="G291" s="222"/>
      <c r="H291" s="337"/>
    </row>
    <row r="292" spans="1:9" s="72" customFormat="1" ht="15.75">
      <c r="A292" s="73"/>
      <c r="B292" s="8" t="s">
        <v>21</v>
      </c>
      <c r="C292" s="26" t="s">
        <v>4</v>
      </c>
      <c r="D292" s="372">
        <v>1305</v>
      </c>
      <c r="E292" s="374">
        <v>1400</v>
      </c>
      <c r="F292" s="375">
        <v>1420</v>
      </c>
      <c r="G292" s="375">
        <v>1500</v>
      </c>
      <c r="H292" s="337">
        <v>1305</v>
      </c>
      <c r="I292" s="327"/>
    </row>
    <row r="293" spans="1:9" s="72" customFormat="1" ht="15.75">
      <c r="A293" s="73"/>
      <c r="B293" s="9" t="s">
        <v>22</v>
      </c>
      <c r="C293" s="27" t="s">
        <v>7</v>
      </c>
      <c r="D293" s="373">
        <v>244</v>
      </c>
      <c r="E293" s="376">
        <v>266.48</v>
      </c>
      <c r="F293" s="377">
        <v>293.12800000000004</v>
      </c>
      <c r="G293" s="377">
        <f>+F293*1.1</f>
        <v>322.44080000000008</v>
      </c>
      <c r="H293" s="337">
        <v>244</v>
      </c>
      <c r="I293" s="327"/>
    </row>
    <row r="294" spans="1:9" s="72" customFormat="1" ht="16.5" thickBot="1">
      <c r="A294" s="73"/>
      <c r="B294" s="10"/>
      <c r="C294" s="28" t="s">
        <v>9</v>
      </c>
      <c r="D294" s="226">
        <f>+D293+D292</f>
        <v>1549</v>
      </c>
      <c r="E294" s="378">
        <f>+E293+E292</f>
        <v>1666.48</v>
      </c>
      <c r="F294" s="378">
        <f>+F293+F292</f>
        <v>1713.1280000000002</v>
      </c>
      <c r="G294" s="378">
        <f>+G293+G292</f>
        <v>1822.4408000000001</v>
      </c>
      <c r="H294" s="337"/>
    </row>
    <row r="295" spans="1:9" s="72" customFormat="1" ht="16.5" thickBot="1">
      <c r="A295" s="73"/>
      <c r="B295" s="1"/>
      <c r="C295" s="32"/>
      <c r="D295" s="414"/>
      <c r="E295" s="221"/>
      <c r="F295" s="222"/>
      <c r="G295" s="222"/>
      <c r="H295" s="337"/>
    </row>
    <row r="296" spans="1:9" s="72" customFormat="1" ht="15.75">
      <c r="A296" s="73"/>
      <c r="B296" s="8" t="s">
        <v>23</v>
      </c>
      <c r="C296" s="26" t="s">
        <v>4</v>
      </c>
      <c r="D296" s="372">
        <v>2251</v>
      </c>
      <c r="E296" s="374">
        <v>2570</v>
      </c>
      <c r="F296" s="375">
        <v>2600</v>
      </c>
      <c r="G296" s="375">
        <v>2680</v>
      </c>
      <c r="H296" s="337">
        <v>2251</v>
      </c>
      <c r="I296" s="327"/>
    </row>
    <row r="297" spans="1:9" s="72" customFormat="1" ht="15.75">
      <c r="A297" s="73"/>
      <c r="B297" s="9" t="s">
        <v>24</v>
      </c>
      <c r="C297" s="27" t="s">
        <v>7</v>
      </c>
      <c r="D297" s="358">
        <v>261</v>
      </c>
      <c r="E297" s="379">
        <v>493.42</v>
      </c>
      <c r="F297" s="377">
        <v>542.76200000000006</v>
      </c>
      <c r="G297" s="377">
        <f>+F297*1.1</f>
        <v>597.03820000000007</v>
      </c>
      <c r="H297" s="337">
        <v>261</v>
      </c>
      <c r="I297" s="327"/>
    </row>
    <row r="298" spans="1:9" s="72" customFormat="1" ht="16.5" thickBot="1">
      <c r="A298" s="73"/>
      <c r="B298" s="10"/>
      <c r="C298" s="28" t="s">
        <v>9</v>
      </c>
      <c r="D298" s="226">
        <f>+D297+D296</f>
        <v>2512</v>
      </c>
      <c r="E298" s="378">
        <f>+E297+E296</f>
        <v>3063.42</v>
      </c>
      <c r="F298" s="378">
        <f>+F297+F296</f>
        <v>3142.7620000000002</v>
      </c>
      <c r="G298" s="378">
        <f>+G297+G296</f>
        <v>3277.0382</v>
      </c>
      <c r="H298" s="337"/>
    </row>
    <row r="299" spans="1:9" s="72" customFormat="1" ht="16.5" thickBot="1">
      <c r="A299" s="73"/>
      <c r="B299" s="1"/>
      <c r="C299" s="32"/>
      <c r="D299" s="414"/>
      <c r="E299" s="221"/>
      <c r="F299" s="222"/>
      <c r="G299" s="222"/>
      <c r="H299" s="337"/>
    </row>
    <row r="300" spans="1:9" s="72" customFormat="1" ht="15.75">
      <c r="A300" s="73"/>
      <c r="B300" s="8" t="s">
        <v>25</v>
      </c>
      <c r="C300" s="26" t="s">
        <v>4</v>
      </c>
      <c r="D300" s="416"/>
      <c r="E300" s="229">
        <f>E284/(E292+(E296/15))</f>
        <v>3.5002121340687316</v>
      </c>
      <c r="F300" s="137">
        <v>3.666666666666667</v>
      </c>
      <c r="G300" s="137"/>
      <c r="H300" s="337"/>
    </row>
    <row r="301" spans="1:9" s="72" customFormat="1" ht="15.75">
      <c r="A301" s="73"/>
      <c r="B301" s="9" t="s">
        <v>26</v>
      </c>
      <c r="C301" s="27" t="s">
        <v>7</v>
      </c>
      <c r="D301" s="417"/>
      <c r="E301" s="230">
        <f>E285/(E293+(E297/15))</f>
        <v>4.8756296457950121</v>
      </c>
      <c r="F301" s="220">
        <v>5.3631926103745133</v>
      </c>
      <c r="G301" s="220"/>
      <c r="H301" s="337"/>
    </row>
    <row r="302" spans="1:9" s="72" customFormat="1" ht="16.5" thickBot="1">
      <c r="A302" s="73"/>
      <c r="B302" s="10" t="s">
        <v>27</v>
      </c>
      <c r="C302" s="28" t="s">
        <v>9</v>
      </c>
      <c r="D302" s="392"/>
      <c r="E302" s="226">
        <f>+E301+E300</f>
        <v>8.3758417798637446</v>
      </c>
      <c r="F302" s="226">
        <f>+F301+F300</f>
        <v>9.0298592770411794</v>
      </c>
      <c r="G302" s="226"/>
      <c r="H302" s="337"/>
    </row>
    <row r="303" spans="1:9" s="72" customFormat="1" ht="16.5" thickBot="1">
      <c r="A303" s="73"/>
      <c r="B303" s="1"/>
      <c r="C303" s="32"/>
      <c r="D303" s="414"/>
      <c r="E303" s="221"/>
      <c r="F303" s="222"/>
      <c r="G303" s="222"/>
      <c r="H303" s="337"/>
    </row>
    <row r="304" spans="1:9" s="72" customFormat="1" ht="15.75">
      <c r="A304" s="73"/>
      <c r="B304" s="8" t="s">
        <v>25</v>
      </c>
      <c r="C304" s="26" t="s">
        <v>4</v>
      </c>
      <c r="D304" s="137" t="s">
        <v>5</v>
      </c>
      <c r="E304" s="225" t="s">
        <v>5</v>
      </c>
      <c r="F304" s="225" t="s">
        <v>5</v>
      </c>
      <c r="G304" s="225" t="s">
        <v>5</v>
      </c>
      <c r="H304" s="337"/>
    </row>
    <row r="305" spans="1:9" s="72" customFormat="1" ht="15.75">
      <c r="A305" s="73"/>
      <c r="B305" s="9" t="s">
        <v>26</v>
      </c>
      <c r="C305" s="27" t="s">
        <v>7</v>
      </c>
      <c r="D305" s="220" t="s">
        <v>5</v>
      </c>
      <c r="E305" s="228" t="s">
        <v>5</v>
      </c>
      <c r="F305" s="228" t="s">
        <v>5</v>
      </c>
      <c r="G305" s="228" t="s">
        <v>5</v>
      </c>
      <c r="H305" s="337"/>
    </row>
    <row r="306" spans="1:9" s="72" customFormat="1" ht="16.5" thickBot="1">
      <c r="A306" s="73"/>
      <c r="B306" s="10" t="s">
        <v>28</v>
      </c>
      <c r="C306" s="28" t="s">
        <v>9</v>
      </c>
      <c r="D306" s="148"/>
      <c r="E306" s="226"/>
      <c r="F306" s="226"/>
      <c r="G306" s="226"/>
      <c r="H306" s="337"/>
    </row>
    <row r="307" spans="1:9" s="72" customFormat="1" ht="16.5" thickBot="1">
      <c r="A307" s="73"/>
      <c r="B307" s="1"/>
      <c r="C307" s="32"/>
      <c r="D307" s="224"/>
      <c r="E307" s="221"/>
      <c r="F307" s="222"/>
      <c r="G307" s="222"/>
      <c r="H307" s="337"/>
    </row>
    <row r="308" spans="1:9" s="72" customFormat="1" ht="15.75">
      <c r="A308" s="73"/>
      <c r="B308" s="8" t="s">
        <v>25</v>
      </c>
      <c r="C308" s="26" t="s">
        <v>4</v>
      </c>
      <c r="D308" s="137" t="s">
        <v>5</v>
      </c>
      <c r="E308" s="225" t="s">
        <v>5</v>
      </c>
      <c r="F308" s="225" t="s">
        <v>5</v>
      </c>
      <c r="G308" s="225" t="s">
        <v>5</v>
      </c>
      <c r="H308" s="337"/>
    </row>
    <row r="309" spans="1:9" s="72" customFormat="1" ht="15.75">
      <c r="A309" s="73"/>
      <c r="B309" s="9" t="s">
        <v>56</v>
      </c>
      <c r="C309" s="27" t="s">
        <v>7</v>
      </c>
      <c r="D309" s="220" t="s">
        <v>5</v>
      </c>
      <c r="E309" s="228" t="s">
        <v>5</v>
      </c>
      <c r="F309" s="228" t="s">
        <v>5</v>
      </c>
      <c r="G309" s="228" t="s">
        <v>5</v>
      </c>
      <c r="H309" s="337"/>
    </row>
    <row r="310" spans="1:9" s="72" customFormat="1" ht="16.5" thickBot="1">
      <c r="A310" s="75"/>
      <c r="B310" s="10" t="s">
        <v>28</v>
      </c>
      <c r="C310" s="28" t="s">
        <v>9</v>
      </c>
      <c r="D310" s="148"/>
      <c r="E310" s="226"/>
      <c r="F310" s="226"/>
      <c r="G310" s="226"/>
      <c r="H310" s="337"/>
    </row>
    <row r="311" spans="1:9" s="2" customFormat="1" ht="15.75">
      <c r="A311" s="67"/>
      <c r="B311" s="5"/>
      <c r="C311" s="22"/>
      <c r="D311" s="389"/>
      <c r="E311" s="67"/>
      <c r="F311" s="67"/>
      <c r="G311" s="67"/>
      <c r="H311" s="341"/>
    </row>
    <row r="312" spans="1:9" s="2" customFormat="1" ht="15.75" customHeight="1">
      <c r="A312" s="67"/>
      <c r="B312" s="3"/>
      <c r="C312" s="21"/>
      <c r="D312" s="389"/>
      <c r="E312" s="67"/>
      <c r="F312" s="67"/>
      <c r="G312" s="67"/>
      <c r="H312" s="341"/>
    </row>
    <row r="313" spans="1:9" s="2" customFormat="1" ht="15.75" customHeight="1">
      <c r="A313" s="67"/>
      <c r="B313" s="3"/>
      <c r="C313" s="21"/>
      <c r="D313" s="389"/>
      <c r="E313" s="67"/>
      <c r="F313" s="67"/>
      <c r="G313" s="67"/>
      <c r="H313" s="341"/>
    </row>
    <row r="314" spans="1:9" s="2" customFormat="1" ht="15.75" customHeight="1" thickBot="1">
      <c r="A314" s="67"/>
      <c r="B314" s="3"/>
      <c r="C314" s="21"/>
      <c r="D314" s="384"/>
      <c r="E314" s="67"/>
      <c r="F314" s="67"/>
      <c r="G314" s="67"/>
      <c r="H314" s="341"/>
    </row>
    <row r="315" spans="1:9" s="72" customFormat="1" ht="15.75">
      <c r="A315" s="246" t="s">
        <v>35</v>
      </c>
      <c r="B315" s="8" t="s">
        <v>3</v>
      </c>
      <c r="C315" s="26" t="s">
        <v>4</v>
      </c>
      <c r="D315" s="418">
        <v>116</v>
      </c>
      <c r="E315" s="235">
        <v>126</v>
      </c>
      <c r="F315" s="235">
        <v>138</v>
      </c>
      <c r="G315" s="235">
        <v>151</v>
      </c>
      <c r="H315" s="337">
        <v>116</v>
      </c>
      <c r="I315" s="327"/>
    </row>
    <row r="316" spans="1:9" s="72" customFormat="1" ht="15.75">
      <c r="A316" s="108" t="s">
        <v>37</v>
      </c>
      <c r="B316" s="9"/>
      <c r="C316" s="27" t="s">
        <v>7</v>
      </c>
      <c r="D316" s="414">
        <v>1</v>
      </c>
      <c r="E316" s="237">
        <v>2</v>
      </c>
      <c r="F316" s="237">
        <v>2</v>
      </c>
      <c r="G316" s="237">
        <v>2</v>
      </c>
      <c r="H316" s="337">
        <v>1</v>
      </c>
      <c r="I316" s="327"/>
    </row>
    <row r="317" spans="1:9" s="72" customFormat="1" ht="16.5" thickBot="1">
      <c r="A317" s="108" t="s">
        <v>8</v>
      </c>
      <c r="B317" s="10"/>
      <c r="C317" s="28" t="s">
        <v>9</v>
      </c>
      <c r="D317" s="419">
        <f>+D316+D315</f>
        <v>117</v>
      </c>
      <c r="E317" s="238">
        <f>+SUM(E315:E316)</f>
        <v>128</v>
      </c>
      <c r="F317" s="238">
        <f>+SUM(F315:F316)</f>
        <v>140</v>
      </c>
      <c r="G317" s="238">
        <f>+SUM(G315:G316)</f>
        <v>153</v>
      </c>
      <c r="H317" s="337"/>
    </row>
    <row r="318" spans="1:9" s="72" customFormat="1" ht="16.5" thickBot="1">
      <c r="A318" s="108" t="s">
        <v>57</v>
      </c>
      <c r="B318" s="7"/>
      <c r="C318" s="46"/>
      <c r="D318" s="420"/>
      <c r="E318" s="97"/>
      <c r="F318" s="97"/>
      <c r="G318" s="97"/>
      <c r="H318" s="337"/>
    </row>
    <row r="319" spans="1:9" s="72" customFormat="1" ht="16.5" thickTop="1">
      <c r="A319" s="73" t="s">
        <v>1</v>
      </c>
      <c r="B319" s="11" t="s">
        <v>12</v>
      </c>
      <c r="C319" s="40" t="s">
        <v>4</v>
      </c>
      <c r="D319" s="421">
        <v>13932</v>
      </c>
      <c r="E319" s="239">
        <v>21602</v>
      </c>
      <c r="F319" s="239">
        <v>23762.2</v>
      </c>
      <c r="G319" s="239">
        <f>+F319*1.1</f>
        <v>26138.420000000002</v>
      </c>
      <c r="H319" s="337">
        <v>13932</v>
      </c>
      <c r="I319" s="327"/>
    </row>
    <row r="320" spans="1:9" s="72" customFormat="1" ht="15.75">
      <c r="A320" s="73"/>
      <c r="B320" s="12"/>
      <c r="C320" s="27" t="s">
        <v>7</v>
      </c>
      <c r="D320" s="422">
        <v>110</v>
      </c>
      <c r="E320" s="236">
        <v>264</v>
      </c>
      <c r="F320" s="236">
        <v>290.39999999999998</v>
      </c>
      <c r="G320" s="236">
        <f>+F320*1.1</f>
        <v>319.44</v>
      </c>
      <c r="H320" s="337">
        <v>110</v>
      </c>
      <c r="I320" s="327"/>
    </row>
    <row r="321" spans="1:9" s="72" customFormat="1" ht="16.5" thickBot="1">
      <c r="A321" s="73"/>
      <c r="B321" s="13"/>
      <c r="C321" s="41" t="s">
        <v>9</v>
      </c>
      <c r="D321" s="406">
        <f>+D320+D319</f>
        <v>14042</v>
      </c>
      <c r="E321" s="59">
        <f>+E320+E319</f>
        <v>21866</v>
      </c>
      <c r="F321" s="59">
        <f>+F320+F319</f>
        <v>24052.600000000002</v>
      </c>
      <c r="G321" s="59">
        <f>+G320+G319</f>
        <v>26457.86</v>
      </c>
      <c r="H321" s="337"/>
    </row>
    <row r="322" spans="1:9" s="72" customFormat="1" ht="17.25" thickTop="1" thickBot="1">
      <c r="A322" s="73"/>
      <c r="B322" s="1"/>
      <c r="C322" s="45"/>
      <c r="D322" s="414"/>
      <c r="E322" s="221"/>
      <c r="F322" s="221"/>
      <c r="G322" s="221"/>
      <c r="H322" s="337"/>
    </row>
    <row r="323" spans="1:9" s="72" customFormat="1" ht="15.75">
      <c r="A323" s="73"/>
      <c r="B323" s="8" t="s">
        <v>15</v>
      </c>
      <c r="C323" s="26" t="s">
        <v>4</v>
      </c>
      <c r="D323" s="423">
        <v>637</v>
      </c>
      <c r="E323" s="227">
        <v>1080</v>
      </c>
      <c r="F323" s="227">
        <f>+E323*1.1</f>
        <v>1188</v>
      </c>
      <c r="G323" s="227">
        <f>+F323*1.1</f>
        <v>1306.8000000000002</v>
      </c>
      <c r="H323" s="337">
        <v>637</v>
      </c>
      <c r="I323" s="327"/>
    </row>
    <row r="324" spans="1:9" s="72" customFormat="1" ht="15.75">
      <c r="A324" s="73"/>
      <c r="B324" s="9" t="s">
        <v>17</v>
      </c>
      <c r="C324" s="27" t="s">
        <v>7</v>
      </c>
      <c r="D324" s="424">
        <v>4</v>
      </c>
      <c r="E324" s="224">
        <v>12</v>
      </c>
      <c r="F324" s="224">
        <f>+E324*1.1</f>
        <v>13.200000000000001</v>
      </c>
      <c r="G324" s="224">
        <f>+F324*1.1</f>
        <v>14.520000000000003</v>
      </c>
      <c r="H324" s="337">
        <v>4</v>
      </c>
      <c r="I324" s="327"/>
    </row>
    <row r="325" spans="1:9" s="72" customFormat="1" ht="16.5" thickBot="1">
      <c r="A325" s="73"/>
      <c r="B325" s="10"/>
      <c r="C325" s="28" t="s">
        <v>9</v>
      </c>
      <c r="D325" s="393">
        <f>+D324+D323</f>
        <v>641</v>
      </c>
      <c r="E325" s="69">
        <f>+E324+E323</f>
        <v>1092</v>
      </c>
      <c r="F325" s="69">
        <f>+F324+F323</f>
        <v>1201.2</v>
      </c>
      <c r="G325" s="69">
        <f>+G324+G323</f>
        <v>1321.3200000000002</v>
      </c>
      <c r="H325" s="337"/>
    </row>
    <row r="326" spans="1:9" s="72" customFormat="1" ht="16.5" thickBot="1">
      <c r="A326" s="73"/>
      <c r="B326" s="7"/>
      <c r="C326" s="46"/>
      <c r="D326" s="414"/>
      <c r="E326" s="221"/>
      <c r="F326" s="221"/>
      <c r="G326" s="221"/>
      <c r="H326" s="337"/>
    </row>
    <row r="327" spans="1:9" s="72" customFormat="1" ht="16.5" thickTop="1">
      <c r="A327" s="73"/>
      <c r="B327" s="11" t="s">
        <v>21</v>
      </c>
      <c r="C327" s="40" t="s">
        <v>4</v>
      </c>
      <c r="D327" s="425">
        <v>505</v>
      </c>
      <c r="E327" s="240">
        <v>840</v>
      </c>
      <c r="F327" s="240">
        <f>+E327*1.1</f>
        <v>924.00000000000011</v>
      </c>
      <c r="G327" s="240">
        <f>+F327*1.1</f>
        <v>1016.4000000000002</v>
      </c>
      <c r="H327" s="337">
        <v>505</v>
      </c>
      <c r="I327" s="327"/>
    </row>
    <row r="328" spans="1:9" s="72" customFormat="1" ht="15.75">
      <c r="A328" s="73"/>
      <c r="B328" s="12" t="s">
        <v>22</v>
      </c>
      <c r="C328" s="27" t="s">
        <v>7</v>
      </c>
      <c r="D328" s="426">
        <v>4</v>
      </c>
      <c r="E328" s="241">
        <v>15</v>
      </c>
      <c r="F328" s="241">
        <f>+E328*1.1</f>
        <v>16.5</v>
      </c>
      <c r="G328" s="241">
        <f>+F328*1.1</f>
        <v>18.150000000000002</v>
      </c>
      <c r="H328" s="337">
        <v>4</v>
      </c>
      <c r="I328" s="327"/>
    </row>
    <row r="329" spans="1:9" s="72" customFormat="1" ht="16.5" thickBot="1">
      <c r="A329" s="73"/>
      <c r="B329" s="13"/>
      <c r="C329" s="41" t="s">
        <v>9</v>
      </c>
      <c r="D329" s="427">
        <f>+D328+D327</f>
        <v>509</v>
      </c>
      <c r="E329" s="86">
        <f>+E328+E327</f>
        <v>855</v>
      </c>
      <c r="F329" s="86">
        <f>+F328+F327</f>
        <v>940.50000000000011</v>
      </c>
      <c r="G329" s="86">
        <f>+G328+G327</f>
        <v>1034.5500000000002</v>
      </c>
      <c r="H329" s="337"/>
    </row>
    <row r="330" spans="1:9" s="72" customFormat="1" ht="17.25" thickTop="1" thickBot="1">
      <c r="A330" s="73"/>
      <c r="B330" s="7"/>
      <c r="C330" s="44"/>
      <c r="D330" s="414"/>
      <c r="E330" s="221"/>
      <c r="F330" s="221"/>
      <c r="G330" s="221"/>
      <c r="H330" s="337"/>
    </row>
    <row r="331" spans="1:9" s="72" customFormat="1" ht="16.5" thickTop="1">
      <c r="A331" s="73"/>
      <c r="B331" s="11" t="s">
        <v>23</v>
      </c>
      <c r="C331" s="40" t="s">
        <v>4</v>
      </c>
      <c r="D331" s="428">
        <v>8456</v>
      </c>
      <c r="E331" s="242">
        <v>10680</v>
      </c>
      <c r="F331" s="242">
        <v>10680</v>
      </c>
      <c r="G331" s="242">
        <v>10680</v>
      </c>
      <c r="H331" s="337">
        <v>8456</v>
      </c>
      <c r="I331" s="327"/>
    </row>
    <row r="332" spans="1:9" s="72" customFormat="1" ht="15.75">
      <c r="A332" s="73"/>
      <c r="B332" s="12" t="s">
        <v>24</v>
      </c>
      <c r="C332" s="27" t="s">
        <v>7</v>
      </c>
      <c r="D332" s="429">
        <v>45</v>
      </c>
      <c r="E332" s="243">
        <v>24</v>
      </c>
      <c r="F332" s="243">
        <v>24</v>
      </c>
      <c r="G332" s="243">
        <v>24</v>
      </c>
      <c r="H332" s="337">
        <v>45</v>
      </c>
      <c r="I332" s="327"/>
    </row>
    <row r="333" spans="1:9" s="72" customFormat="1" ht="16.5" thickBot="1">
      <c r="A333" s="73"/>
      <c r="B333" s="13"/>
      <c r="C333" s="41" t="s">
        <v>9</v>
      </c>
      <c r="D333" s="427">
        <f>+D331+D332</f>
        <v>8501</v>
      </c>
      <c r="E333" s="86">
        <f>+E332+E331</f>
        <v>10704</v>
      </c>
      <c r="F333" s="86">
        <f>+F332+F331</f>
        <v>10704</v>
      </c>
      <c r="G333" s="86">
        <f>+G332+G331</f>
        <v>10704</v>
      </c>
      <c r="H333" s="337"/>
    </row>
    <row r="334" spans="1:9" s="72" customFormat="1" ht="17.25" thickTop="1" thickBot="1">
      <c r="A334" s="73"/>
      <c r="B334" s="1"/>
      <c r="C334" s="45"/>
      <c r="D334" s="414"/>
      <c r="E334" s="221"/>
      <c r="F334" s="221"/>
      <c r="G334" s="221"/>
      <c r="H334" s="337"/>
    </row>
    <row r="335" spans="1:9" s="72" customFormat="1" ht="15.75">
      <c r="A335" s="73"/>
      <c r="B335" s="8" t="s">
        <v>25</v>
      </c>
      <c r="C335" s="26" t="s">
        <v>4</v>
      </c>
      <c r="D335" s="244">
        <f>SUM(D319/D327)</f>
        <v>27.588118811881188</v>
      </c>
      <c r="E335" s="244">
        <f t="shared" ref="E335:G336" si="9">SUM(E319/E327)</f>
        <v>25.716666666666665</v>
      </c>
      <c r="F335" s="244">
        <f t="shared" si="9"/>
        <v>25.716666666666665</v>
      </c>
      <c r="G335" s="244">
        <f t="shared" si="9"/>
        <v>25.716666666666665</v>
      </c>
      <c r="H335" s="337"/>
    </row>
    <row r="336" spans="1:9" s="72" customFormat="1" ht="15.75">
      <c r="A336" s="73"/>
      <c r="B336" s="9" t="s">
        <v>26</v>
      </c>
      <c r="C336" s="27" t="s">
        <v>7</v>
      </c>
      <c r="D336" s="230">
        <f>SUM(D320/D328)</f>
        <v>27.5</v>
      </c>
      <c r="E336" s="230">
        <f t="shared" si="9"/>
        <v>17.600000000000001</v>
      </c>
      <c r="F336" s="230">
        <f t="shared" si="9"/>
        <v>17.599999999999998</v>
      </c>
      <c r="G336" s="230">
        <f t="shared" si="9"/>
        <v>17.599999999999998</v>
      </c>
      <c r="H336" s="337"/>
    </row>
    <row r="337" spans="1:9" s="72" customFormat="1" ht="16.5" thickBot="1">
      <c r="A337" s="73"/>
      <c r="B337" s="10" t="s">
        <v>27</v>
      </c>
      <c r="C337" s="28" t="s">
        <v>9</v>
      </c>
      <c r="D337" s="226">
        <f>+D336+D335</f>
        <v>55.088118811881188</v>
      </c>
      <c r="E337" s="226">
        <f>+E336+E335</f>
        <v>43.316666666666663</v>
      </c>
      <c r="F337" s="144">
        <f>+F336+F335</f>
        <v>43.316666666666663</v>
      </c>
      <c r="G337" s="144">
        <f>+G336+G335</f>
        <v>43.316666666666663</v>
      </c>
      <c r="H337" s="337"/>
    </row>
    <row r="338" spans="1:9" s="72" customFormat="1" ht="16.5" thickBot="1">
      <c r="A338" s="73"/>
      <c r="B338" s="7"/>
      <c r="C338" s="46"/>
      <c r="D338" s="221"/>
      <c r="E338" s="221"/>
      <c r="F338" s="221"/>
      <c r="G338" s="221"/>
      <c r="H338" s="337"/>
    </row>
    <row r="339" spans="1:9" s="72" customFormat="1" ht="16.5" thickTop="1">
      <c r="A339" s="73"/>
      <c r="B339" s="11" t="s">
        <v>25</v>
      </c>
      <c r="C339" s="40" t="s">
        <v>4</v>
      </c>
      <c r="D339" s="244">
        <f>SUM(D319/D323)</f>
        <v>21.871271585557299</v>
      </c>
      <c r="E339" s="244">
        <f t="shared" ref="E339:G340" si="10">SUM(E319/E323)</f>
        <v>20.001851851851853</v>
      </c>
      <c r="F339" s="244">
        <f t="shared" si="10"/>
        <v>20.001851851851853</v>
      </c>
      <c r="G339" s="244">
        <f t="shared" si="10"/>
        <v>20.00185185185185</v>
      </c>
      <c r="H339" s="337"/>
    </row>
    <row r="340" spans="1:9" s="72" customFormat="1" ht="15.75">
      <c r="A340" s="73"/>
      <c r="B340" s="12" t="s">
        <v>26</v>
      </c>
      <c r="C340" s="27" t="s">
        <v>7</v>
      </c>
      <c r="D340" s="230">
        <f>SUM(D320/D324)</f>
        <v>27.5</v>
      </c>
      <c r="E340" s="230">
        <f t="shared" si="10"/>
        <v>22</v>
      </c>
      <c r="F340" s="230">
        <f t="shared" si="10"/>
        <v>21.999999999999996</v>
      </c>
      <c r="G340" s="230">
        <f t="shared" si="10"/>
        <v>21.999999999999996</v>
      </c>
      <c r="H340" s="337"/>
    </row>
    <row r="341" spans="1:9" s="72" customFormat="1" ht="16.5" thickBot="1">
      <c r="A341" s="73"/>
      <c r="B341" s="13" t="s">
        <v>28</v>
      </c>
      <c r="C341" s="41" t="s">
        <v>9</v>
      </c>
      <c r="D341" s="144">
        <f>+D340+D339</f>
        <v>49.371271585557295</v>
      </c>
      <c r="E341" s="144">
        <f>+E340+E339</f>
        <v>42.001851851851853</v>
      </c>
      <c r="F341" s="144">
        <f>+F340+F339</f>
        <v>42.001851851851853</v>
      </c>
      <c r="G341" s="144">
        <f>+G340+G339</f>
        <v>42.001851851851846</v>
      </c>
      <c r="H341" s="337"/>
    </row>
    <row r="342" spans="1:9" s="72" customFormat="1" ht="17.25" thickTop="1" thickBot="1">
      <c r="A342" s="73"/>
      <c r="B342" s="7"/>
      <c r="C342" s="44"/>
      <c r="D342" s="221"/>
      <c r="E342" s="221"/>
      <c r="F342" s="221"/>
      <c r="G342" s="221"/>
      <c r="H342" s="337"/>
    </row>
    <row r="343" spans="1:9" s="72" customFormat="1" ht="16.5" thickTop="1">
      <c r="A343" s="73"/>
      <c r="B343" s="11" t="s">
        <v>25</v>
      </c>
      <c r="C343" s="40" t="s">
        <v>4</v>
      </c>
      <c r="D343" s="244">
        <f>D327/D323</f>
        <v>0.79277864992150704</v>
      </c>
      <c r="E343" s="244">
        <f t="shared" ref="E343:G344" si="11">E327/E323</f>
        <v>0.77777777777777779</v>
      </c>
      <c r="F343" s="244">
        <f t="shared" si="11"/>
        <v>0.7777777777777779</v>
      </c>
      <c r="G343" s="244">
        <f t="shared" si="11"/>
        <v>0.77777777777777779</v>
      </c>
      <c r="H343" s="337"/>
    </row>
    <row r="344" spans="1:9" s="72" customFormat="1" ht="15.75">
      <c r="A344" s="73"/>
      <c r="B344" s="12" t="s">
        <v>56</v>
      </c>
      <c r="C344" s="27" t="s">
        <v>7</v>
      </c>
      <c r="D344" s="230">
        <f>D328/D324</f>
        <v>1</v>
      </c>
      <c r="E344" s="230">
        <f t="shared" si="11"/>
        <v>1.25</v>
      </c>
      <c r="F344" s="230">
        <f t="shared" si="11"/>
        <v>1.25</v>
      </c>
      <c r="G344" s="230">
        <f t="shared" si="11"/>
        <v>1.2499999999999998</v>
      </c>
      <c r="H344" s="337"/>
    </row>
    <row r="345" spans="1:9" s="72" customFormat="1" ht="16.5" thickBot="1">
      <c r="A345" s="75"/>
      <c r="B345" s="13" t="s">
        <v>28</v>
      </c>
      <c r="C345" s="41" t="s">
        <v>9</v>
      </c>
      <c r="D345" s="245">
        <f>+D344+D343</f>
        <v>1.792778649921507</v>
      </c>
      <c r="E345" s="245">
        <f>+E344+E343</f>
        <v>2.0277777777777777</v>
      </c>
      <c r="F345" s="245">
        <f>+F344+F343</f>
        <v>2.0277777777777777</v>
      </c>
      <c r="G345" s="245">
        <f>+G344+G343</f>
        <v>2.0277777777777777</v>
      </c>
      <c r="H345" s="337"/>
    </row>
    <row r="346" spans="1:9" s="2" customFormat="1" ht="15.75" customHeight="1">
      <c r="A346" s="67"/>
      <c r="B346" s="1"/>
      <c r="C346" s="45"/>
      <c r="D346" s="384"/>
      <c r="E346" s="221"/>
      <c r="F346" s="67"/>
      <c r="G346" s="67"/>
      <c r="H346" s="341"/>
    </row>
    <row r="347" spans="1:9" s="2" customFormat="1" ht="15.75" customHeight="1">
      <c r="A347" s="67"/>
      <c r="B347" s="4"/>
      <c r="C347" s="24"/>
      <c r="D347" s="384"/>
      <c r="E347" s="139"/>
      <c r="F347" s="67"/>
      <c r="G347" s="67"/>
      <c r="H347" s="341"/>
    </row>
    <row r="348" spans="1:9" s="2" customFormat="1" ht="24.95" customHeight="1" thickBot="1">
      <c r="A348" s="222"/>
      <c r="B348" s="5"/>
      <c r="C348" s="22"/>
      <c r="D348" s="384"/>
      <c r="E348" s="67"/>
      <c r="F348" s="67"/>
      <c r="G348" s="67"/>
      <c r="H348" s="341"/>
    </row>
    <row r="349" spans="1:9" s="74" customFormat="1" ht="16.5" thickTop="1">
      <c r="A349" s="246" t="s">
        <v>32</v>
      </c>
      <c r="B349" s="247" t="s">
        <v>3</v>
      </c>
      <c r="C349" s="248" t="s">
        <v>4</v>
      </c>
      <c r="D349" s="421">
        <v>92</v>
      </c>
      <c r="E349" s="250">
        <v>118</v>
      </c>
      <c r="F349" s="250">
        <v>118</v>
      </c>
      <c r="G349" s="250">
        <v>118</v>
      </c>
      <c r="H349" s="338">
        <v>92</v>
      </c>
      <c r="I349" s="327"/>
    </row>
    <row r="350" spans="1:9" s="74" customFormat="1" ht="15.75">
      <c r="A350" s="108" t="s">
        <v>58</v>
      </c>
      <c r="B350" s="251"/>
      <c r="C350" s="252" t="s">
        <v>7</v>
      </c>
      <c r="D350" s="422">
        <v>6</v>
      </c>
      <c r="E350" s="253">
        <v>8</v>
      </c>
      <c r="F350" s="253">
        <v>8</v>
      </c>
      <c r="G350" s="253">
        <v>8</v>
      </c>
      <c r="H350" s="338">
        <v>6</v>
      </c>
      <c r="I350" s="327"/>
    </row>
    <row r="351" spans="1:9" s="74" customFormat="1" ht="16.5" thickBot="1">
      <c r="A351" s="108" t="s">
        <v>8</v>
      </c>
      <c r="B351" s="254"/>
      <c r="C351" s="255" t="s">
        <v>9</v>
      </c>
      <c r="D351" s="406">
        <f>+D350+D349</f>
        <v>98</v>
      </c>
      <c r="E351" s="256">
        <f>SUM(E349:E350)</f>
        <v>126</v>
      </c>
      <c r="F351" s="256">
        <f>SUM(F349:F350)</f>
        <v>126</v>
      </c>
      <c r="G351" s="256">
        <f>SUM(G349:G350)</f>
        <v>126</v>
      </c>
      <c r="H351" s="338"/>
    </row>
    <row r="352" spans="1:9" s="74" customFormat="1" ht="17.25" thickTop="1" thickBot="1">
      <c r="A352" s="108" t="s">
        <v>57</v>
      </c>
      <c r="B352" s="257"/>
      <c r="C352" s="252"/>
      <c r="D352" s="430"/>
      <c r="E352" s="257"/>
      <c r="F352" s="257"/>
      <c r="G352" s="257"/>
      <c r="H352" s="338"/>
    </row>
    <row r="353" spans="1:9" s="74" customFormat="1" ht="16.5" thickTop="1">
      <c r="A353" s="73"/>
      <c r="B353" s="247" t="s">
        <v>12</v>
      </c>
      <c r="C353" s="248" t="s">
        <v>4</v>
      </c>
      <c r="D353" s="431">
        <v>19449</v>
      </c>
      <c r="E353" s="259">
        <v>43000</v>
      </c>
      <c r="F353" s="259">
        <v>43000</v>
      </c>
      <c r="G353" s="259">
        <v>43000</v>
      </c>
      <c r="H353" s="338">
        <v>19449</v>
      </c>
      <c r="I353" s="327"/>
    </row>
    <row r="354" spans="1:9" s="74" customFormat="1" ht="15.75">
      <c r="A354" s="73"/>
      <c r="B354" s="251"/>
      <c r="C354" s="252" t="s">
        <v>7</v>
      </c>
      <c r="D354" s="432">
        <v>931</v>
      </c>
      <c r="E354" s="260">
        <v>1456</v>
      </c>
      <c r="F354" s="260">
        <v>1456</v>
      </c>
      <c r="G354" s="260">
        <v>1456</v>
      </c>
      <c r="H354" s="338">
        <v>931</v>
      </c>
      <c r="I354" s="327"/>
    </row>
    <row r="355" spans="1:9" s="74" customFormat="1" ht="16.5" thickBot="1">
      <c r="A355" s="73"/>
      <c r="B355" s="254"/>
      <c r="C355" s="255" t="s">
        <v>9</v>
      </c>
      <c r="D355" s="433">
        <f>+D354+D353</f>
        <v>20380</v>
      </c>
      <c r="E355" s="261">
        <f>SUM(E353:E354)</f>
        <v>44456</v>
      </c>
      <c r="F355" s="261">
        <f>SUM(F353:F354)</f>
        <v>44456</v>
      </c>
      <c r="G355" s="261">
        <f>SUM(G353:G354)</f>
        <v>44456</v>
      </c>
      <c r="H355" s="338"/>
    </row>
    <row r="356" spans="1:9" s="74" customFormat="1" ht="17.25" thickTop="1" thickBot="1">
      <c r="A356" s="73"/>
      <c r="B356" s="257"/>
      <c r="C356" s="252"/>
      <c r="D356" s="430"/>
      <c r="E356" s="257"/>
      <c r="F356" s="257"/>
      <c r="G356" s="257"/>
      <c r="H356" s="338"/>
    </row>
    <row r="357" spans="1:9" s="74" customFormat="1" ht="16.5" thickTop="1">
      <c r="A357" s="73"/>
      <c r="B357" s="247" t="s">
        <v>15</v>
      </c>
      <c r="C357" s="248" t="s">
        <v>4</v>
      </c>
      <c r="D357" s="421">
        <v>654</v>
      </c>
      <c r="E357" s="250">
        <v>1576</v>
      </c>
      <c r="F357" s="250">
        <v>1576</v>
      </c>
      <c r="G357" s="250">
        <v>1576</v>
      </c>
      <c r="H357" s="338">
        <v>654</v>
      </c>
      <c r="I357" s="327"/>
    </row>
    <row r="358" spans="1:9" s="74" customFormat="1" ht="15.75">
      <c r="A358" s="73"/>
      <c r="B358" s="251" t="s">
        <v>17</v>
      </c>
      <c r="C358" s="252" t="s">
        <v>7</v>
      </c>
      <c r="D358" s="422">
        <v>34</v>
      </c>
      <c r="E358" s="253">
        <v>56</v>
      </c>
      <c r="F358" s="253">
        <v>56</v>
      </c>
      <c r="G358" s="253">
        <v>56</v>
      </c>
      <c r="H358" s="338">
        <v>34</v>
      </c>
      <c r="I358" s="327"/>
    </row>
    <row r="359" spans="1:9" s="74" customFormat="1" ht="16.5" thickBot="1">
      <c r="A359" s="73"/>
      <c r="B359" s="254"/>
      <c r="C359" s="255" t="s">
        <v>9</v>
      </c>
      <c r="D359" s="406">
        <f>+D358+D357</f>
        <v>688</v>
      </c>
      <c r="E359" s="256">
        <f>SUM(E357:E358)</f>
        <v>1632</v>
      </c>
      <c r="F359" s="256">
        <f>SUM(F357:F358)</f>
        <v>1632</v>
      </c>
      <c r="G359" s="256">
        <f>SUM(G357:G358)</f>
        <v>1632</v>
      </c>
      <c r="H359" s="338"/>
    </row>
    <row r="360" spans="1:9" s="74" customFormat="1" ht="17.25" thickTop="1" thickBot="1">
      <c r="A360" s="73"/>
      <c r="B360" s="257"/>
      <c r="C360" s="252"/>
      <c r="D360" s="430"/>
      <c r="E360" s="257"/>
      <c r="F360" s="257"/>
      <c r="G360" s="257"/>
      <c r="H360" s="338"/>
    </row>
    <row r="361" spans="1:9" s="74" customFormat="1" ht="16.5" thickTop="1">
      <c r="A361" s="73"/>
      <c r="B361" s="247" t="s">
        <v>21</v>
      </c>
      <c r="C361" s="248" t="s">
        <v>4</v>
      </c>
      <c r="D361" s="434">
        <v>394</v>
      </c>
      <c r="E361" s="259">
        <v>933</v>
      </c>
      <c r="F361" s="259">
        <v>933</v>
      </c>
      <c r="G361" s="259">
        <v>933</v>
      </c>
      <c r="H361" s="338">
        <v>394</v>
      </c>
      <c r="I361" s="327"/>
    </row>
    <row r="362" spans="1:9" s="74" customFormat="1" ht="15.75">
      <c r="A362" s="73"/>
      <c r="B362" s="251" t="s">
        <v>22</v>
      </c>
      <c r="C362" s="252" t="s">
        <v>7</v>
      </c>
      <c r="D362" s="432">
        <v>26</v>
      </c>
      <c r="E362" s="260">
        <v>16</v>
      </c>
      <c r="F362" s="260">
        <v>16</v>
      </c>
      <c r="G362" s="260">
        <v>16</v>
      </c>
      <c r="H362" s="338">
        <v>26</v>
      </c>
      <c r="I362" s="327"/>
    </row>
    <row r="363" spans="1:9" s="74" customFormat="1" ht="16.5" thickBot="1">
      <c r="A363" s="73"/>
      <c r="B363" s="254"/>
      <c r="C363" s="255" t="s">
        <v>9</v>
      </c>
      <c r="D363" s="433">
        <f>+D362+D361</f>
        <v>420</v>
      </c>
      <c r="E363" s="261">
        <f>SUM(E361:E362)</f>
        <v>949</v>
      </c>
      <c r="F363" s="261">
        <f>SUM(F361:F362)</f>
        <v>949</v>
      </c>
      <c r="G363" s="261">
        <f>SUM(G361:G362)</f>
        <v>949</v>
      </c>
      <c r="H363" s="338"/>
    </row>
    <row r="364" spans="1:9" s="74" customFormat="1" ht="17.25" thickTop="1" thickBot="1">
      <c r="A364" s="73"/>
      <c r="B364" s="257"/>
      <c r="C364" s="252"/>
      <c r="D364" s="430"/>
      <c r="E364" s="257"/>
      <c r="F364" s="257"/>
      <c r="G364" s="257"/>
      <c r="H364" s="338"/>
    </row>
    <row r="365" spans="1:9" s="74" customFormat="1" ht="15.75">
      <c r="A365" s="73"/>
      <c r="B365" s="262" t="s">
        <v>23</v>
      </c>
      <c r="C365" s="263" t="s">
        <v>4</v>
      </c>
      <c r="D365" s="435">
        <v>18576</v>
      </c>
      <c r="E365" s="264">
        <v>47200</v>
      </c>
      <c r="F365" s="264">
        <v>47200</v>
      </c>
      <c r="G365" s="264">
        <v>47200</v>
      </c>
      <c r="H365" s="338">
        <v>18576</v>
      </c>
    </row>
    <row r="366" spans="1:9" s="74" customFormat="1" ht="15.75">
      <c r="A366" s="73"/>
      <c r="B366" s="265" t="s">
        <v>24</v>
      </c>
      <c r="C366" s="252" t="s">
        <v>7</v>
      </c>
      <c r="D366" s="436">
        <v>855</v>
      </c>
      <c r="E366" s="266">
        <v>600</v>
      </c>
      <c r="F366" s="266">
        <v>600</v>
      </c>
      <c r="G366" s="266">
        <v>600</v>
      </c>
      <c r="H366" s="338">
        <v>855</v>
      </c>
    </row>
    <row r="367" spans="1:9" s="74" customFormat="1" ht="16.5" thickBot="1">
      <c r="A367" s="73"/>
      <c r="B367" s="267"/>
      <c r="C367" s="127" t="s">
        <v>9</v>
      </c>
      <c r="D367" s="388">
        <f>+D366+D365</f>
        <v>19431</v>
      </c>
      <c r="E367" s="269">
        <f>SUM(E365:E366)</f>
        <v>47800</v>
      </c>
      <c r="F367" s="269">
        <f>SUM(F365:F366)</f>
        <v>47800</v>
      </c>
      <c r="G367" s="269">
        <f>SUM(G365:G366)</f>
        <v>47800</v>
      </c>
      <c r="H367" s="338"/>
    </row>
    <row r="368" spans="1:9" s="74" customFormat="1" ht="16.5" thickBot="1">
      <c r="A368" s="73"/>
      <c r="B368" s="257"/>
      <c r="C368" s="252"/>
      <c r="D368" s="430"/>
      <c r="E368" s="257"/>
      <c r="F368" s="257"/>
      <c r="G368" s="257"/>
      <c r="H368" s="338"/>
    </row>
    <row r="369" spans="1:8" s="74" customFormat="1" ht="15.75">
      <c r="A369" s="73"/>
      <c r="B369" s="262" t="s">
        <v>39</v>
      </c>
      <c r="C369" s="263" t="s">
        <v>4</v>
      </c>
      <c r="D369" s="437"/>
      <c r="E369" s="270"/>
      <c r="F369" s="271"/>
      <c r="G369" s="271"/>
      <c r="H369" s="338"/>
    </row>
    <row r="370" spans="1:8" s="74" customFormat="1" ht="15.75">
      <c r="A370" s="73"/>
      <c r="B370" s="265" t="s">
        <v>40</v>
      </c>
      <c r="C370" s="252" t="s">
        <v>7</v>
      </c>
      <c r="D370" s="438"/>
      <c r="E370" s="272"/>
      <c r="F370" s="273"/>
      <c r="G370" s="273"/>
      <c r="H370" s="338"/>
    </row>
    <row r="371" spans="1:8" s="74" customFormat="1" ht="16.5" thickBot="1">
      <c r="A371" s="73"/>
      <c r="B371" s="267" t="s">
        <v>41</v>
      </c>
      <c r="C371" s="127" t="s">
        <v>9</v>
      </c>
      <c r="D371" s="439"/>
      <c r="E371" s="274"/>
      <c r="F371" s="274"/>
      <c r="G371" s="274"/>
      <c r="H371" s="338"/>
    </row>
    <row r="372" spans="1:8" s="74" customFormat="1" ht="16.5" thickBot="1">
      <c r="A372" s="73"/>
      <c r="B372" s="257"/>
      <c r="C372" s="252"/>
      <c r="D372" s="430"/>
      <c r="E372" s="257"/>
      <c r="F372" s="257"/>
      <c r="G372" s="257"/>
      <c r="H372" s="338"/>
    </row>
    <row r="373" spans="1:8" s="74" customFormat="1" ht="16.5" thickTop="1">
      <c r="A373" s="73"/>
      <c r="B373" s="247" t="s">
        <v>39</v>
      </c>
      <c r="C373" s="248" t="s">
        <v>4</v>
      </c>
      <c r="D373" s="440"/>
      <c r="E373" s="275"/>
      <c r="F373" s="275"/>
      <c r="G373" s="275"/>
      <c r="H373" s="338"/>
    </row>
    <row r="374" spans="1:8" s="74" customFormat="1" ht="15.75">
      <c r="A374" s="73"/>
      <c r="B374" s="251" t="s">
        <v>40</v>
      </c>
      <c r="C374" s="252" t="s">
        <v>7</v>
      </c>
      <c r="D374" s="441"/>
      <c r="E374" s="277"/>
      <c r="F374" s="277"/>
      <c r="G374" s="277"/>
      <c r="H374" s="338"/>
    </row>
    <row r="375" spans="1:8" s="74" customFormat="1" ht="16.5" thickBot="1">
      <c r="A375" s="73"/>
      <c r="B375" s="254" t="s">
        <v>42</v>
      </c>
      <c r="C375" s="255" t="s">
        <v>9</v>
      </c>
      <c r="D375" s="411"/>
      <c r="E375" s="279"/>
      <c r="F375" s="279"/>
      <c r="G375" s="279"/>
      <c r="H375" s="338"/>
    </row>
    <row r="376" spans="1:8" s="74" customFormat="1" ht="17.25" thickTop="1" thickBot="1">
      <c r="A376" s="73"/>
      <c r="B376" s="257"/>
      <c r="C376" s="252"/>
      <c r="D376" s="442"/>
      <c r="E376" s="280"/>
      <c r="F376" s="280"/>
      <c r="G376" s="280"/>
      <c r="H376" s="338"/>
    </row>
    <row r="377" spans="1:8" s="74" customFormat="1" ht="16.5" thickTop="1">
      <c r="A377" s="73"/>
      <c r="B377" s="247" t="s">
        <v>25</v>
      </c>
      <c r="C377" s="248" t="s">
        <v>4</v>
      </c>
      <c r="D377" s="281">
        <f>(D353/(D361+(D365/15)))</f>
        <v>11.914359225679979</v>
      </c>
      <c r="E377" s="281">
        <f t="shared" ref="E377:G378" si="12">(E353/(E361+(E365/15)))</f>
        <v>10.54007680366043</v>
      </c>
      <c r="F377" s="281">
        <f t="shared" si="12"/>
        <v>10.54007680366043</v>
      </c>
      <c r="G377" s="281">
        <f t="shared" si="12"/>
        <v>10.54007680366043</v>
      </c>
      <c r="H377" s="338"/>
    </row>
    <row r="378" spans="1:8" s="74" customFormat="1" ht="15.75">
      <c r="A378" s="73"/>
      <c r="B378" s="251" t="s">
        <v>26</v>
      </c>
      <c r="C378" s="252" t="s">
        <v>7</v>
      </c>
      <c r="D378" s="282">
        <f>(D354/(D362+(D366/15)))</f>
        <v>11.216867469879517</v>
      </c>
      <c r="E378" s="282">
        <f t="shared" si="12"/>
        <v>26</v>
      </c>
      <c r="F378" s="282">
        <f t="shared" si="12"/>
        <v>26</v>
      </c>
      <c r="G378" s="282">
        <f t="shared" si="12"/>
        <v>26</v>
      </c>
      <c r="H378" s="338"/>
    </row>
    <row r="379" spans="1:8" s="74" customFormat="1" ht="16.5" thickBot="1">
      <c r="A379" s="73"/>
      <c r="B379" s="254" t="s">
        <v>27</v>
      </c>
      <c r="C379" s="255" t="s">
        <v>9</v>
      </c>
      <c r="D379" s="163">
        <f>+D378+D377</f>
        <v>23.131226695559498</v>
      </c>
      <c r="E379" s="163">
        <f>+E378+E377</f>
        <v>36.540076803660426</v>
      </c>
      <c r="F379" s="151">
        <f>+F378+F377</f>
        <v>36.540076803660426</v>
      </c>
      <c r="G379" s="151">
        <f>+G378+G377</f>
        <v>36.540076803660426</v>
      </c>
      <c r="H379" s="338"/>
    </row>
    <row r="380" spans="1:8" s="74" customFormat="1" ht="17.25" thickTop="1" thickBot="1">
      <c r="A380" s="73"/>
      <c r="B380" s="257"/>
      <c r="C380" s="252"/>
      <c r="D380" s="283"/>
      <c r="E380" s="283"/>
      <c r="F380" s="283"/>
      <c r="G380" s="283"/>
      <c r="H380" s="338"/>
    </row>
    <row r="381" spans="1:8" s="74" customFormat="1" ht="16.5" thickTop="1">
      <c r="A381" s="73"/>
      <c r="B381" s="247" t="s">
        <v>25</v>
      </c>
      <c r="C381" s="248" t="s">
        <v>4</v>
      </c>
      <c r="D381" s="281">
        <f>SUM(D353/D357)</f>
        <v>29.738532110091743</v>
      </c>
      <c r="E381" s="281">
        <f t="shared" ref="E381:G382" si="13">SUM(E353/E357)</f>
        <v>27.284263959390863</v>
      </c>
      <c r="F381" s="281">
        <f t="shared" si="13"/>
        <v>27.284263959390863</v>
      </c>
      <c r="G381" s="281">
        <f t="shared" si="13"/>
        <v>27.284263959390863</v>
      </c>
      <c r="H381" s="338"/>
    </row>
    <row r="382" spans="1:8" s="74" customFormat="1" ht="15.75">
      <c r="A382" s="73"/>
      <c r="B382" s="251" t="s">
        <v>26</v>
      </c>
      <c r="C382" s="252" t="s">
        <v>7</v>
      </c>
      <c r="D382" s="282">
        <f>SUM(D354/D358)</f>
        <v>27.382352941176471</v>
      </c>
      <c r="E382" s="282">
        <f t="shared" si="13"/>
        <v>26</v>
      </c>
      <c r="F382" s="282">
        <f t="shared" si="13"/>
        <v>26</v>
      </c>
      <c r="G382" s="282">
        <f t="shared" si="13"/>
        <v>26</v>
      </c>
      <c r="H382" s="338"/>
    </row>
    <row r="383" spans="1:8" s="74" customFormat="1" ht="16.5" thickBot="1">
      <c r="A383" s="73"/>
      <c r="B383" s="254" t="s">
        <v>28</v>
      </c>
      <c r="C383" s="255" t="s">
        <v>9</v>
      </c>
      <c r="D383" s="278">
        <f>+D382+D381</f>
        <v>57.120885051268218</v>
      </c>
      <c r="E383" s="278">
        <f>+E382+E381</f>
        <v>53.284263959390863</v>
      </c>
      <c r="F383" s="278">
        <f>+F382+F381</f>
        <v>53.284263959390863</v>
      </c>
      <c r="G383" s="278">
        <f>+G382+G381</f>
        <v>53.284263959390863</v>
      </c>
      <c r="H383" s="338"/>
    </row>
    <row r="384" spans="1:8" s="74" customFormat="1" ht="17.25" thickTop="1" thickBot="1">
      <c r="A384" s="73"/>
      <c r="B384" s="257"/>
      <c r="C384" s="252"/>
      <c r="D384" s="257"/>
      <c r="E384" s="257"/>
      <c r="F384" s="257"/>
      <c r="G384" s="257"/>
      <c r="H384" s="338"/>
    </row>
    <row r="385" spans="1:9" s="74" customFormat="1" ht="16.5" thickTop="1">
      <c r="A385" s="73"/>
      <c r="B385" s="247" t="s">
        <v>25</v>
      </c>
      <c r="C385" s="248" t="s">
        <v>4</v>
      </c>
      <c r="D385" s="281">
        <f>SUM(D361+(D365/15))/D357</f>
        <v>2.4960244648318044</v>
      </c>
      <c r="E385" s="281">
        <f t="shared" ref="E385:G386" si="14">SUM(E361+(E365/15))/E357</f>
        <v>2.5886209813874785</v>
      </c>
      <c r="F385" s="281">
        <f t="shared" si="14"/>
        <v>2.5886209813874785</v>
      </c>
      <c r="G385" s="281">
        <f t="shared" si="14"/>
        <v>2.5886209813874785</v>
      </c>
      <c r="H385" s="338"/>
    </row>
    <row r="386" spans="1:9" s="74" customFormat="1" ht="15.75">
      <c r="A386" s="73"/>
      <c r="B386" s="251" t="s">
        <v>56</v>
      </c>
      <c r="C386" s="252" t="s">
        <v>7</v>
      </c>
      <c r="D386" s="282">
        <f>SUM(D362+(D366/15))/D358</f>
        <v>2.4411764705882355</v>
      </c>
      <c r="E386" s="282">
        <f t="shared" si="14"/>
        <v>1</v>
      </c>
      <c r="F386" s="282">
        <f t="shared" si="14"/>
        <v>1</v>
      </c>
      <c r="G386" s="282">
        <f t="shared" si="14"/>
        <v>1</v>
      </c>
      <c r="H386" s="338"/>
    </row>
    <row r="387" spans="1:9" s="74" customFormat="1" ht="16.5" thickBot="1">
      <c r="A387" s="75"/>
      <c r="B387" s="254" t="s">
        <v>28</v>
      </c>
      <c r="C387" s="255" t="s">
        <v>9</v>
      </c>
      <c r="D387" s="278">
        <f>+D386+D385</f>
        <v>4.9372009354200399</v>
      </c>
      <c r="E387" s="278">
        <f>+E386+E385</f>
        <v>3.5886209813874785</v>
      </c>
      <c r="F387" s="278">
        <f>+F386+F385</f>
        <v>3.5886209813874785</v>
      </c>
      <c r="G387" s="278">
        <f>+G386+G385</f>
        <v>3.5886209813874785</v>
      </c>
      <c r="H387" s="338"/>
    </row>
    <row r="388" spans="1:9" s="2" customFormat="1">
      <c r="A388" s="67"/>
      <c r="B388" s="5"/>
      <c r="C388" s="22"/>
      <c r="D388" s="384"/>
      <c r="E388" s="67"/>
      <c r="F388" s="67"/>
      <c r="G388" s="67"/>
      <c r="H388" s="341"/>
    </row>
    <row r="389" spans="1:9" s="2" customFormat="1" ht="15.75" customHeight="1">
      <c r="A389" s="465"/>
      <c r="B389" s="465"/>
      <c r="C389" s="465"/>
      <c r="D389" s="384"/>
      <c r="E389" s="67"/>
      <c r="F389" s="67"/>
      <c r="G389" s="67"/>
      <c r="H389" s="341"/>
    </row>
    <row r="390" spans="1:9" s="2" customFormat="1" ht="15.75" customHeight="1">
      <c r="A390" s="465"/>
      <c r="B390" s="465"/>
      <c r="C390" s="21"/>
      <c r="D390" s="384"/>
      <c r="E390" s="67"/>
      <c r="F390" s="67"/>
      <c r="G390" s="67"/>
      <c r="H390" s="341"/>
    </row>
    <row r="391" spans="1:9" s="2" customFormat="1" ht="15.75" customHeight="1" thickBot="1">
      <c r="A391" s="67"/>
      <c r="B391" s="3"/>
      <c r="C391" s="21"/>
      <c r="D391" s="389"/>
      <c r="E391" s="67"/>
      <c r="F391" s="67"/>
      <c r="G391" s="67"/>
      <c r="H391" s="341"/>
    </row>
    <row r="392" spans="1:9" s="76" customFormat="1" ht="16.5" thickTop="1">
      <c r="A392" s="108" t="s">
        <v>59</v>
      </c>
      <c r="B392" s="284" t="s">
        <v>3</v>
      </c>
      <c r="C392" s="285" t="s">
        <v>4</v>
      </c>
      <c r="D392" s="443">
        <v>71</v>
      </c>
      <c r="E392" s="287">
        <v>82</v>
      </c>
      <c r="F392" s="287">
        <v>82</v>
      </c>
      <c r="G392" s="287">
        <v>82</v>
      </c>
      <c r="H392" s="353">
        <v>71</v>
      </c>
      <c r="I392" s="327"/>
    </row>
    <row r="393" spans="1:9" s="76" customFormat="1" ht="15.75">
      <c r="A393" s="108" t="s">
        <v>60</v>
      </c>
      <c r="B393" s="288"/>
      <c r="C393" s="289" t="s">
        <v>7</v>
      </c>
      <c r="D393" s="444">
        <v>23</v>
      </c>
      <c r="E393" s="290">
        <v>55</v>
      </c>
      <c r="F393" s="290"/>
      <c r="G393" s="290"/>
      <c r="H393" s="353">
        <v>23</v>
      </c>
      <c r="I393" s="327"/>
    </row>
    <row r="394" spans="1:9" s="76" customFormat="1" ht="16.5" thickBot="1">
      <c r="A394" s="108" t="s">
        <v>61</v>
      </c>
      <c r="B394" s="291"/>
      <c r="C394" s="292" t="s">
        <v>9</v>
      </c>
      <c r="D394" s="445">
        <f>+D393+D392</f>
        <v>94</v>
      </c>
      <c r="E394" s="293">
        <f>+SUM(E392:E393)</f>
        <v>137</v>
      </c>
      <c r="F394" s="293">
        <f>+SUM(F392:F393)</f>
        <v>82</v>
      </c>
      <c r="G394" s="293">
        <f>+SUM(G392:G393)</f>
        <v>82</v>
      </c>
      <c r="H394" s="353"/>
    </row>
    <row r="395" spans="1:9" s="76" customFormat="1" ht="17.25" thickTop="1" thickBot="1">
      <c r="A395" s="108" t="s">
        <v>62</v>
      </c>
      <c r="B395" s="294"/>
      <c r="C395" s="289"/>
      <c r="D395" s="446"/>
      <c r="E395" s="295"/>
      <c r="F395" s="295"/>
      <c r="G395" s="295"/>
      <c r="H395" s="353"/>
    </row>
    <row r="396" spans="1:9" s="76" customFormat="1" ht="16.5" thickTop="1">
      <c r="A396" s="108" t="s">
        <v>63</v>
      </c>
      <c r="B396" s="284" t="s">
        <v>12</v>
      </c>
      <c r="C396" s="285" t="s">
        <v>4</v>
      </c>
      <c r="D396" s="443">
        <v>16188</v>
      </c>
      <c r="E396" s="286">
        <v>19800</v>
      </c>
      <c r="F396" s="286">
        <v>21780</v>
      </c>
      <c r="G396" s="286">
        <v>23958</v>
      </c>
      <c r="H396" s="353">
        <f>15339+849</f>
        <v>16188</v>
      </c>
      <c r="I396" s="327"/>
    </row>
    <row r="397" spans="1:9" s="76" customFormat="1" ht="15.75">
      <c r="A397" s="108" t="s">
        <v>64</v>
      </c>
      <c r="B397" s="288"/>
      <c r="C397" s="289" t="s">
        <v>7</v>
      </c>
      <c r="D397" s="447">
        <v>7805</v>
      </c>
      <c r="E397" s="296"/>
      <c r="F397" s="296"/>
      <c r="G397" s="296"/>
      <c r="H397" s="353">
        <f>7732+73</f>
        <v>7805</v>
      </c>
      <c r="I397" s="327"/>
    </row>
    <row r="398" spans="1:9" s="76" customFormat="1" ht="16.5" thickBot="1">
      <c r="A398" s="108"/>
      <c r="B398" s="291"/>
      <c r="C398" s="292" t="s">
        <v>9</v>
      </c>
      <c r="D398" s="445">
        <f>+D397+D396</f>
        <v>23993</v>
      </c>
      <c r="E398" s="297">
        <f>+E396</f>
        <v>19800</v>
      </c>
      <c r="F398" s="297">
        <f>SUM(F396:F397)</f>
        <v>21780</v>
      </c>
      <c r="G398" s="297">
        <f>SUM(G396:G397)</f>
        <v>23958</v>
      </c>
      <c r="H398" s="353"/>
    </row>
    <row r="399" spans="1:9" s="76" customFormat="1" ht="17.25" thickTop="1" thickBot="1">
      <c r="A399" s="73"/>
      <c r="B399" s="294"/>
      <c r="C399" s="289"/>
      <c r="D399" s="446"/>
      <c r="E399" s="295"/>
      <c r="F399" s="295"/>
      <c r="G399" s="295"/>
      <c r="H399" s="353"/>
    </row>
    <row r="400" spans="1:9" s="76" customFormat="1" ht="16.5" thickTop="1">
      <c r="A400" s="73"/>
      <c r="B400" s="284" t="s">
        <v>15</v>
      </c>
      <c r="C400" s="285" t="s">
        <v>4</v>
      </c>
      <c r="D400" s="448">
        <v>874</v>
      </c>
      <c r="E400" s="298">
        <v>891</v>
      </c>
      <c r="F400" s="298">
        <v>980</v>
      </c>
      <c r="G400" s="298">
        <v>1078</v>
      </c>
      <c r="H400" s="353">
        <v>874</v>
      </c>
      <c r="I400" s="327"/>
    </row>
    <row r="401" spans="1:9" s="76" customFormat="1" ht="15.75">
      <c r="A401" s="73"/>
      <c r="B401" s="288" t="s">
        <v>17</v>
      </c>
      <c r="C401" s="289" t="s">
        <v>7</v>
      </c>
      <c r="D401" s="449">
        <v>372</v>
      </c>
      <c r="E401" s="299"/>
      <c r="F401" s="299"/>
      <c r="G401" s="299"/>
      <c r="H401" s="353">
        <v>372</v>
      </c>
      <c r="I401" s="327"/>
    </row>
    <row r="402" spans="1:9" s="76" customFormat="1" ht="16.5" thickBot="1">
      <c r="A402" s="73"/>
      <c r="B402" s="291"/>
      <c r="C402" s="292" t="s">
        <v>9</v>
      </c>
      <c r="D402" s="450">
        <f>+D401+D400</f>
        <v>1246</v>
      </c>
      <c r="E402" s="300">
        <f>+E400</f>
        <v>891</v>
      </c>
      <c r="F402" s="300">
        <f>SUM(F400:F401)</f>
        <v>980</v>
      </c>
      <c r="G402" s="300">
        <f>SUM(G400:G401)</f>
        <v>1078</v>
      </c>
      <c r="H402" s="353"/>
    </row>
    <row r="403" spans="1:9" s="76" customFormat="1" ht="17.25" thickTop="1" thickBot="1">
      <c r="A403" s="73"/>
      <c r="B403" s="294"/>
      <c r="C403" s="289"/>
      <c r="D403" s="446"/>
      <c r="E403" s="295"/>
      <c r="F403" s="295"/>
      <c r="G403" s="295"/>
      <c r="H403" s="353"/>
    </row>
    <row r="404" spans="1:9" s="76" customFormat="1" ht="16.5" thickTop="1">
      <c r="A404" s="73"/>
      <c r="B404" s="284" t="s">
        <v>21</v>
      </c>
      <c r="C404" s="285" t="s">
        <v>4</v>
      </c>
      <c r="D404" s="443">
        <v>487</v>
      </c>
      <c r="E404" s="287">
        <v>721</v>
      </c>
      <c r="F404" s="287">
        <v>793</v>
      </c>
      <c r="G404" s="287">
        <v>872</v>
      </c>
      <c r="H404" s="353">
        <v>487</v>
      </c>
      <c r="I404" s="327"/>
    </row>
    <row r="405" spans="1:9" s="76" customFormat="1" ht="15.75">
      <c r="A405" s="73"/>
      <c r="B405" s="288" t="s">
        <v>22</v>
      </c>
      <c r="C405" s="289" t="s">
        <v>7</v>
      </c>
      <c r="D405" s="444">
        <v>57</v>
      </c>
      <c r="E405" s="290"/>
      <c r="F405" s="290"/>
      <c r="G405" s="290"/>
      <c r="H405" s="353">
        <v>57</v>
      </c>
      <c r="I405" s="327"/>
    </row>
    <row r="406" spans="1:9" s="76" customFormat="1" ht="16.5" thickBot="1">
      <c r="A406" s="73"/>
      <c r="B406" s="291"/>
      <c r="C406" s="292" t="s">
        <v>9</v>
      </c>
      <c r="D406" s="450">
        <f>+D405+D404</f>
        <v>544</v>
      </c>
      <c r="E406" s="300">
        <f>+E404</f>
        <v>721</v>
      </c>
      <c r="F406" s="300">
        <f>SUM(F404:F405)</f>
        <v>793</v>
      </c>
      <c r="G406" s="300">
        <f>SUM(G404:G405)</f>
        <v>872</v>
      </c>
      <c r="H406" s="353"/>
    </row>
    <row r="407" spans="1:9" s="76" customFormat="1" ht="17.25" thickTop="1" thickBot="1">
      <c r="A407" s="73"/>
      <c r="B407" s="294"/>
      <c r="C407" s="289"/>
      <c r="D407" s="446"/>
      <c r="E407" s="295"/>
      <c r="F407" s="295"/>
      <c r="G407" s="295"/>
      <c r="H407" s="353"/>
    </row>
    <row r="408" spans="1:9" s="76" customFormat="1" ht="16.5" thickTop="1">
      <c r="A408" s="73"/>
      <c r="B408" s="284" t="s">
        <v>23</v>
      </c>
      <c r="C408" s="285" t="s">
        <v>4</v>
      </c>
      <c r="D408" s="448">
        <v>4607</v>
      </c>
      <c r="E408" s="298">
        <v>5280</v>
      </c>
      <c r="F408" s="298">
        <v>5808</v>
      </c>
      <c r="G408" s="298">
        <v>6389</v>
      </c>
      <c r="H408" s="353">
        <v>4607</v>
      </c>
      <c r="I408" s="327"/>
    </row>
    <row r="409" spans="1:9" s="76" customFormat="1" ht="15.75">
      <c r="A409" s="73"/>
      <c r="B409" s="288" t="s">
        <v>24</v>
      </c>
      <c r="C409" s="289" t="s">
        <v>7</v>
      </c>
      <c r="D409" s="449">
        <v>1660</v>
      </c>
      <c r="E409" s="299"/>
      <c r="F409" s="299"/>
      <c r="G409" s="299"/>
      <c r="H409" s="353">
        <v>1660</v>
      </c>
      <c r="I409" s="327"/>
    </row>
    <row r="410" spans="1:9" s="76" customFormat="1" ht="16.5" thickBot="1">
      <c r="A410" s="73"/>
      <c r="B410" s="291"/>
      <c r="C410" s="292" t="s">
        <v>9</v>
      </c>
      <c r="D410" s="450">
        <f>+D409+D408</f>
        <v>6267</v>
      </c>
      <c r="E410" s="300">
        <f>+E408</f>
        <v>5280</v>
      </c>
      <c r="F410" s="300">
        <f>SUM(F408:F409)</f>
        <v>5808</v>
      </c>
      <c r="G410" s="300">
        <f>SUM(G408:G409)</f>
        <v>6389</v>
      </c>
      <c r="H410" s="353"/>
    </row>
    <row r="411" spans="1:9" s="76" customFormat="1" ht="17.25" thickTop="1" thickBot="1">
      <c r="A411" s="73"/>
      <c r="B411" s="294"/>
      <c r="C411" s="289"/>
      <c r="D411" s="446"/>
      <c r="E411" s="295"/>
      <c r="F411" s="295"/>
      <c r="G411" s="295"/>
      <c r="H411" s="353"/>
    </row>
    <row r="412" spans="1:9" s="76" customFormat="1" ht="16.5" thickTop="1">
      <c r="A412" s="73"/>
      <c r="B412" s="284" t="s">
        <v>25</v>
      </c>
      <c r="C412" s="285" t="s">
        <v>4</v>
      </c>
      <c r="D412" s="451"/>
      <c r="E412" s="301">
        <f>(E396/(E404+(E408/15)))</f>
        <v>18.452935694315006</v>
      </c>
      <c r="F412" s="301">
        <f>(F396/(F404+(F408/15)))</f>
        <v>18.454499237417387</v>
      </c>
      <c r="G412" s="301">
        <f>(G396/(G404+(G408/15)))</f>
        <v>18.458575170784322</v>
      </c>
      <c r="H412" s="353"/>
    </row>
    <row r="413" spans="1:9" s="76" customFormat="1" ht="15.75">
      <c r="A413" s="73"/>
      <c r="B413" s="288" t="s">
        <v>26</v>
      </c>
      <c r="C413" s="289" t="s">
        <v>7</v>
      </c>
      <c r="D413" s="452"/>
      <c r="E413" s="303"/>
      <c r="F413" s="303"/>
      <c r="G413" s="303"/>
      <c r="H413" s="353"/>
    </row>
    <row r="414" spans="1:9" s="76" customFormat="1" ht="16.5" thickBot="1">
      <c r="A414" s="73"/>
      <c r="B414" s="291" t="s">
        <v>27</v>
      </c>
      <c r="C414" s="292" t="s">
        <v>9</v>
      </c>
      <c r="D414" s="450"/>
      <c r="E414" s="300">
        <f>+E412</f>
        <v>18.452935694315006</v>
      </c>
      <c r="F414" s="300">
        <f>+F412</f>
        <v>18.454499237417387</v>
      </c>
      <c r="G414" s="300">
        <f>+G412</f>
        <v>18.458575170784322</v>
      </c>
      <c r="H414" s="353"/>
    </row>
    <row r="415" spans="1:9" s="76" customFormat="1" ht="17.25" thickTop="1" thickBot="1">
      <c r="A415" s="73"/>
      <c r="B415" s="294"/>
      <c r="C415" s="289"/>
      <c r="D415" s="446"/>
      <c r="E415" s="295"/>
      <c r="F415" s="295"/>
      <c r="G415" s="295"/>
      <c r="H415" s="353"/>
    </row>
    <row r="416" spans="1:9" s="76" customFormat="1" ht="16.5" thickTop="1">
      <c r="A416" s="73"/>
      <c r="B416" s="284" t="s">
        <v>25</v>
      </c>
      <c r="C416" s="285" t="s">
        <v>4</v>
      </c>
      <c r="D416" s="451"/>
      <c r="E416" s="301">
        <f>SUM(E396/E400)</f>
        <v>22.222222222222221</v>
      </c>
      <c r="F416" s="301">
        <f>SUM(F396/F400)</f>
        <v>22.224489795918366</v>
      </c>
      <c r="G416" s="301">
        <f>SUM(G396/G400)</f>
        <v>22.224489795918366</v>
      </c>
      <c r="H416" s="353"/>
    </row>
    <row r="417" spans="1:9" s="76" customFormat="1" ht="15.75">
      <c r="A417" s="73"/>
      <c r="B417" s="288" t="s">
        <v>26</v>
      </c>
      <c r="C417" s="289" t="s">
        <v>7</v>
      </c>
      <c r="D417" s="452"/>
      <c r="E417" s="303"/>
      <c r="F417" s="303"/>
      <c r="G417" s="303"/>
      <c r="H417" s="353"/>
    </row>
    <row r="418" spans="1:9" s="76" customFormat="1" ht="16.5" thickBot="1">
      <c r="A418" s="73"/>
      <c r="B418" s="291" t="s">
        <v>28</v>
      </c>
      <c r="C418" s="292" t="s">
        <v>9</v>
      </c>
      <c r="D418" s="445"/>
      <c r="E418" s="305">
        <f>+E416</f>
        <v>22.222222222222221</v>
      </c>
      <c r="F418" s="305">
        <f>+F416</f>
        <v>22.224489795918366</v>
      </c>
      <c r="G418" s="305">
        <f>+G416</f>
        <v>22.224489795918366</v>
      </c>
      <c r="H418" s="353"/>
    </row>
    <row r="419" spans="1:9" s="76" customFormat="1" ht="17.25" thickTop="1" thickBot="1">
      <c r="A419" s="73"/>
      <c r="B419" s="294"/>
      <c r="C419" s="289"/>
      <c r="D419" s="446"/>
      <c r="E419" s="295"/>
      <c r="F419" s="295"/>
      <c r="G419" s="295"/>
      <c r="H419" s="353"/>
    </row>
    <row r="420" spans="1:9" s="76" customFormat="1" ht="16.5" thickTop="1">
      <c r="A420" s="73"/>
      <c r="B420" s="284" t="s">
        <v>25</v>
      </c>
      <c r="C420" s="285" t="s">
        <v>4</v>
      </c>
      <c r="D420" s="451"/>
      <c r="E420" s="301">
        <f>SUM(E404+(E408/15))/E400</f>
        <v>1.2042648709315376</v>
      </c>
      <c r="F420" s="301">
        <f>SUM(F404+(F408/15))/F400</f>
        <v>1.2042857142857144</v>
      </c>
      <c r="G420" s="301">
        <f>SUM(G404+(G408/15))/G400</f>
        <v>1.2040197897340754</v>
      </c>
      <c r="H420" s="353"/>
    </row>
    <row r="421" spans="1:9" s="76" customFormat="1" ht="15.75">
      <c r="A421" s="73"/>
      <c r="B421" s="288" t="s">
        <v>56</v>
      </c>
      <c r="C421" s="289" t="s">
        <v>7</v>
      </c>
      <c r="D421" s="453"/>
      <c r="E421" s="302" t="e">
        <f>SUM(E405+(E409/15))/E401</f>
        <v>#DIV/0!</v>
      </c>
      <c r="F421" s="303"/>
      <c r="G421" s="303" t="e">
        <f>SUM(G405+(G409/15))/G401</f>
        <v>#DIV/0!</v>
      </c>
      <c r="H421" s="353"/>
    </row>
    <row r="422" spans="1:9" s="76" customFormat="1" ht="16.5" thickBot="1">
      <c r="A422" s="75"/>
      <c r="B422" s="291" t="s">
        <v>28</v>
      </c>
      <c r="C422" s="292" t="s">
        <v>9</v>
      </c>
      <c r="D422" s="454"/>
      <c r="E422" s="304">
        <f>SUM(E406+(E410/15))/E402</f>
        <v>1.2042648709315376</v>
      </c>
      <c r="F422" s="300">
        <f>+F420</f>
        <v>1.2042857142857144</v>
      </c>
      <c r="G422" s="300">
        <f>SUM(G406+(G410/15))/G402</f>
        <v>1.2040197897340754</v>
      </c>
      <c r="H422" s="353"/>
    </row>
    <row r="423" spans="1:9" s="2" customFormat="1" ht="15.75">
      <c r="A423" s="222"/>
      <c r="B423" s="5"/>
      <c r="C423" s="22"/>
      <c r="D423" s="384"/>
      <c r="E423" s="139"/>
      <c r="F423" s="139"/>
      <c r="G423" s="139"/>
      <c r="H423" s="341"/>
    </row>
    <row r="424" spans="1:9" s="2" customFormat="1" ht="15.75" customHeight="1">
      <c r="A424" s="67"/>
      <c r="B424" s="3"/>
      <c r="C424" s="21"/>
      <c r="D424" s="390"/>
      <c r="E424" s="67"/>
      <c r="F424" s="67"/>
      <c r="G424" s="67"/>
      <c r="H424" s="341"/>
    </row>
    <row r="425" spans="1:9" s="2" customFormat="1" ht="15.75" customHeight="1">
      <c r="A425" s="67"/>
      <c r="B425" s="3"/>
      <c r="C425" s="21"/>
      <c r="D425" s="390"/>
      <c r="E425" s="67"/>
      <c r="F425" s="67"/>
      <c r="G425" s="67"/>
      <c r="H425" s="341"/>
    </row>
    <row r="426" spans="1:9" s="2" customFormat="1" ht="24.95" customHeight="1" thickBot="1">
      <c r="A426" s="222"/>
      <c r="B426" s="5"/>
      <c r="C426" s="22"/>
      <c r="D426" s="390"/>
      <c r="E426" s="67"/>
      <c r="F426" s="67"/>
      <c r="G426" s="67"/>
      <c r="H426" s="341"/>
    </row>
    <row r="427" spans="1:9" s="72" customFormat="1" ht="16.5" thickTop="1">
      <c r="A427" s="108" t="s">
        <v>35</v>
      </c>
      <c r="B427" s="132" t="s">
        <v>3</v>
      </c>
      <c r="C427" s="306" t="s">
        <v>4</v>
      </c>
      <c r="D427" s="421">
        <v>17</v>
      </c>
      <c r="E427" s="249">
        <v>19</v>
      </c>
      <c r="F427" s="249">
        <v>20</v>
      </c>
      <c r="G427" s="249">
        <v>18</v>
      </c>
      <c r="H427" s="337">
        <v>17</v>
      </c>
      <c r="I427" s="327"/>
    </row>
    <row r="428" spans="1:9" s="72" customFormat="1" ht="15.75">
      <c r="A428" s="108" t="s">
        <v>65</v>
      </c>
      <c r="B428" s="133"/>
      <c r="C428" s="307" t="s">
        <v>7</v>
      </c>
      <c r="D428" s="455"/>
      <c r="E428" s="276" t="s">
        <v>5</v>
      </c>
      <c r="F428" s="276" t="s">
        <v>5</v>
      </c>
      <c r="G428" s="276" t="s">
        <v>5</v>
      </c>
      <c r="H428" s="337"/>
    </row>
    <row r="429" spans="1:9" s="72" customFormat="1" ht="16.5" thickBot="1">
      <c r="A429" s="73" t="s">
        <v>1</v>
      </c>
      <c r="B429" s="134"/>
      <c r="C429" s="308" t="s">
        <v>9</v>
      </c>
      <c r="D429" s="406"/>
      <c r="E429" s="256">
        <f>+E427</f>
        <v>19</v>
      </c>
      <c r="F429" s="256">
        <f>+F427</f>
        <v>20</v>
      </c>
      <c r="G429" s="256">
        <f>+G427</f>
        <v>18</v>
      </c>
      <c r="H429" s="337"/>
    </row>
    <row r="430" spans="1:9" s="2" customFormat="1" ht="17.25" thickTop="1" thickBot="1">
      <c r="A430" s="317"/>
      <c r="B430" s="130"/>
      <c r="C430" s="231"/>
      <c r="D430" s="365"/>
      <c r="E430" s="152"/>
      <c r="F430" s="152"/>
      <c r="G430" s="152"/>
      <c r="H430" s="341"/>
    </row>
    <row r="431" spans="1:9" s="72" customFormat="1" ht="16.5" thickTop="1">
      <c r="A431" s="73"/>
      <c r="B431" s="132" t="s">
        <v>12</v>
      </c>
      <c r="C431" s="306" t="s">
        <v>4</v>
      </c>
      <c r="D431" s="421">
        <v>8084</v>
      </c>
      <c r="E431" s="249">
        <v>6698</v>
      </c>
      <c r="F431" s="249">
        <v>6798</v>
      </c>
      <c r="G431" s="249">
        <v>6865</v>
      </c>
      <c r="H431" s="337">
        <v>8084</v>
      </c>
      <c r="I431" s="327"/>
    </row>
    <row r="432" spans="1:9" s="72" customFormat="1" ht="15.75">
      <c r="A432" s="73"/>
      <c r="B432" s="133"/>
      <c r="C432" s="307" t="s">
        <v>7</v>
      </c>
      <c r="D432" s="455"/>
      <c r="E432" s="276" t="s">
        <v>5</v>
      </c>
      <c r="F432" s="276" t="s">
        <v>5</v>
      </c>
      <c r="G432" s="276" t="s">
        <v>5</v>
      </c>
      <c r="H432" s="337"/>
    </row>
    <row r="433" spans="1:9" s="72" customFormat="1" ht="16.5" thickBot="1">
      <c r="A433" s="73"/>
      <c r="B433" s="134"/>
      <c r="C433" s="308" t="s">
        <v>9</v>
      </c>
      <c r="D433" s="406"/>
      <c r="E433" s="256">
        <v>5784</v>
      </c>
      <c r="F433" s="256">
        <v>5784</v>
      </c>
      <c r="G433" s="256">
        <v>5784</v>
      </c>
      <c r="H433" s="337"/>
    </row>
    <row r="434" spans="1:9" s="2" customFormat="1" ht="17.25" thickTop="1" thickBot="1">
      <c r="A434" s="317"/>
      <c r="B434" s="130"/>
      <c r="C434" s="231"/>
      <c r="D434" s="365"/>
      <c r="E434" s="152"/>
      <c r="F434" s="152"/>
      <c r="G434" s="152"/>
      <c r="H434" s="341"/>
    </row>
    <row r="435" spans="1:9" s="72" customFormat="1" ht="16.5" thickTop="1">
      <c r="A435" s="73"/>
      <c r="B435" s="132" t="s">
        <v>15</v>
      </c>
      <c r="C435" s="306" t="s">
        <v>4</v>
      </c>
      <c r="D435" s="421"/>
      <c r="E435" s="249">
        <v>256</v>
      </c>
      <c r="F435" s="249">
        <v>261</v>
      </c>
      <c r="G435" s="249">
        <v>266</v>
      </c>
      <c r="H435" s="337"/>
    </row>
    <row r="436" spans="1:9" s="72" customFormat="1" ht="15.75">
      <c r="A436" s="73"/>
      <c r="B436" s="133" t="s">
        <v>17</v>
      </c>
      <c r="C436" s="307" t="s">
        <v>7</v>
      </c>
      <c r="D436" s="430"/>
      <c r="E436" s="258" t="s">
        <v>5</v>
      </c>
      <c r="F436" s="258" t="s">
        <v>5</v>
      </c>
      <c r="G436" s="258" t="s">
        <v>5</v>
      </c>
      <c r="H436" s="337"/>
    </row>
    <row r="437" spans="1:9" s="72" customFormat="1" ht="16.5" thickBot="1">
      <c r="A437" s="73"/>
      <c r="B437" s="134"/>
      <c r="C437" s="308" t="s">
        <v>9</v>
      </c>
      <c r="D437" s="406"/>
      <c r="E437" s="256">
        <f>+E435</f>
        <v>256</v>
      </c>
      <c r="F437" s="256">
        <f>+F435</f>
        <v>261</v>
      </c>
      <c r="G437" s="256">
        <f>+G435</f>
        <v>266</v>
      </c>
      <c r="H437" s="337"/>
    </row>
    <row r="438" spans="1:9" s="72" customFormat="1" ht="17.25" thickTop="1" thickBot="1">
      <c r="A438" s="73"/>
      <c r="B438" s="130"/>
      <c r="C438" s="231"/>
      <c r="D438" s="430"/>
      <c r="E438" s="257"/>
      <c r="F438" s="257"/>
      <c r="G438" s="257"/>
      <c r="H438" s="337"/>
    </row>
    <row r="439" spans="1:9" s="72" customFormat="1" ht="15.75">
      <c r="A439" s="73"/>
      <c r="B439" s="109" t="s">
        <v>21</v>
      </c>
      <c r="C439" s="309" t="s">
        <v>4</v>
      </c>
      <c r="D439" s="435">
        <v>69</v>
      </c>
      <c r="E439" s="310">
        <v>70</v>
      </c>
      <c r="F439" s="310">
        <v>75</v>
      </c>
      <c r="G439" s="310">
        <v>80</v>
      </c>
      <c r="H439" s="337">
        <v>69</v>
      </c>
      <c r="I439" s="327"/>
    </row>
    <row r="440" spans="1:9" s="72" customFormat="1" ht="15.75">
      <c r="A440" s="73"/>
      <c r="B440" s="112" t="s">
        <v>22</v>
      </c>
      <c r="C440" s="307" t="s">
        <v>7</v>
      </c>
      <c r="D440" s="455"/>
      <c r="E440" s="276" t="s">
        <v>5</v>
      </c>
      <c r="F440" s="276" t="s">
        <v>5</v>
      </c>
      <c r="G440" s="276" t="s">
        <v>5</v>
      </c>
      <c r="H440" s="337"/>
    </row>
    <row r="441" spans="1:9" s="72" customFormat="1" ht="16.5" thickBot="1">
      <c r="A441" s="73"/>
      <c r="B441" s="116"/>
      <c r="C441" s="135" t="s">
        <v>9</v>
      </c>
      <c r="D441" s="388"/>
      <c r="E441" s="269">
        <f>+E439</f>
        <v>70</v>
      </c>
      <c r="F441" s="269">
        <f>+F439</f>
        <v>75</v>
      </c>
      <c r="G441" s="269">
        <f>+G439</f>
        <v>80</v>
      </c>
      <c r="H441" s="337"/>
    </row>
    <row r="442" spans="1:9" s="72" customFormat="1" ht="16.5" thickBot="1">
      <c r="A442" s="73"/>
      <c r="B442" s="130"/>
      <c r="C442" s="231"/>
      <c r="D442" s="430"/>
      <c r="E442" s="257"/>
      <c r="F442" s="257"/>
      <c r="G442" s="257"/>
      <c r="H442" s="337"/>
    </row>
    <row r="443" spans="1:9" s="72" customFormat="1" ht="15.75">
      <c r="A443" s="73"/>
      <c r="B443" s="109" t="s">
        <v>23</v>
      </c>
      <c r="C443" s="309" t="s">
        <v>4</v>
      </c>
      <c r="D443" s="387">
        <v>875</v>
      </c>
      <c r="E443" s="312">
        <v>802</v>
      </c>
      <c r="F443" s="312">
        <v>817</v>
      </c>
      <c r="G443" s="312">
        <v>832</v>
      </c>
      <c r="H443" s="337">
        <v>875</v>
      </c>
      <c r="I443" s="327"/>
    </row>
    <row r="444" spans="1:9" s="72" customFormat="1" ht="15.75">
      <c r="A444" s="73"/>
      <c r="B444" s="112" t="s">
        <v>24</v>
      </c>
      <c r="C444" s="307" t="s">
        <v>7</v>
      </c>
      <c r="D444" s="455"/>
      <c r="E444" s="276" t="s">
        <v>5</v>
      </c>
      <c r="F444" s="276" t="s">
        <v>5</v>
      </c>
      <c r="G444" s="276" t="s">
        <v>5</v>
      </c>
      <c r="H444" s="337"/>
    </row>
    <row r="445" spans="1:9" s="72" customFormat="1" ht="16.5" thickBot="1">
      <c r="A445" s="73"/>
      <c r="B445" s="116"/>
      <c r="C445" s="135" t="s">
        <v>9</v>
      </c>
      <c r="D445" s="388"/>
      <c r="E445" s="269">
        <f>+E443</f>
        <v>802</v>
      </c>
      <c r="F445" s="269">
        <f>+F443</f>
        <v>817</v>
      </c>
      <c r="G445" s="269">
        <f>+G443</f>
        <v>832</v>
      </c>
      <c r="H445" s="337"/>
    </row>
    <row r="446" spans="1:9" s="72" customFormat="1" ht="16.5" thickBot="1">
      <c r="A446" s="73"/>
      <c r="B446" s="130"/>
      <c r="C446" s="231"/>
      <c r="D446" s="430"/>
      <c r="E446" s="257"/>
      <c r="F446" s="257"/>
      <c r="G446" s="257"/>
      <c r="H446" s="337"/>
    </row>
    <row r="447" spans="1:9" s="72" customFormat="1" ht="15.75">
      <c r="A447" s="73"/>
      <c r="B447" s="109" t="s">
        <v>25</v>
      </c>
      <c r="C447" s="309" t="s">
        <v>4</v>
      </c>
      <c r="D447" s="456"/>
      <c r="E447" s="311">
        <f>E431/(E439+(E443/15))</f>
        <v>54.249460043196542</v>
      </c>
      <c r="F447" s="311">
        <f>F431/(F439+(F443/15))</f>
        <v>52.507723995880532</v>
      </c>
      <c r="G447" s="311">
        <f>G431/(G439+(G443/15))</f>
        <v>50.676673228346459</v>
      </c>
      <c r="H447" s="337"/>
    </row>
    <row r="448" spans="1:9" s="72" customFormat="1" ht="15.75">
      <c r="A448" s="73"/>
      <c r="B448" s="112" t="s">
        <v>26</v>
      </c>
      <c r="C448" s="307" t="s">
        <v>7</v>
      </c>
      <c r="D448" s="455"/>
      <c r="E448" s="276" t="s">
        <v>5</v>
      </c>
      <c r="F448" s="276" t="s">
        <v>5</v>
      </c>
      <c r="G448" s="276" t="s">
        <v>5</v>
      </c>
      <c r="H448" s="337"/>
    </row>
    <row r="449" spans="1:8" s="72" customFormat="1" ht="16.5" thickBot="1">
      <c r="A449" s="73"/>
      <c r="B449" s="116" t="s">
        <v>27</v>
      </c>
      <c r="C449" s="135" t="s">
        <v>9</v>
      </c>
      <c r="D449" s="398"/>
      <c r="E449" s="268">
        <f>+E447</f>
        <v>54.249460043196542</v>
      </c>
      <c r="F449" s="268">
        <f>+F447</f>
        <v>52.507723995880532</v>
      </c>
      <c r="G449" s="268">
        <f>+G447</f>
        <v>50.676673228346459</v>
      </c>
      <c r="H449" s="337"/>
    </row>
    <row r="450" spans="1:8" s="72" customFormat="1" ht="16.5" thickBot="1">
      <c r="A450" s="73"/>
      <c r="B450" s="130"/>
      <c r="C450" s="231"/>
      <c r="D450" s="430"/>
      <c r="E450" s="257"/>
      <c r="F450" s="257"/>
      <c r="G450" s="257"/>
      <c r="H450" s="337"/>
    </row>
    <row r="451" spans="1:8" s="72" customFormat="1" ht="15.75">
      <c r="A451" s="73"/>
      <c r="B451" s="109" t="s">
        <v>25</v>
      </c>
      <c r="C451" s="309" t="s">
        <v>4</v>
      </c>
      <c r="D451" s="311" t="s">
        <v>5</v>
      </c>
      <c r="E451" s="311" t="s">
        <v>5</v>
      </c>
      <c r="F451" s="311" t="s">
        <v>5</v>
      </c>
      <c r="G451" s="311" t="s">
        <v>5</v>
      </c>
      <c r="H451" s="337"/>
    </row>
    <row r="452" spans="1:8" s="72" customFormat="1" ht="15.75">
      <c r="A452" s="73"/>
      <c r="B452" s="112" t="s">
        <v>26</v>
      </c>
      <c r="C452" s="307" t="s">
        <v>7</v>
      </c>
      <c r="D452" s="276" t="s">
        <v>5</v>
      </c>
      <c r="E452" s="276" t="s">
        <v>5</v>
      </c>
      <c r="F452" s="276" t="s">
        <v>5</v>
      </c>
      <c r="G452" s="276" t="s">
        <v>5</v>
      </c>
      <c r="H452" s="337"/>
    </row>
    <row r="453" spans="1:8" s="72" customFormat="1" ht="16.5" thickBot="1">
      <c r="A453" s="73"/>
      <c r="B453" s="116" t="s">
        <v>28</v>
      </c>
      <c r="C453" s="135" t="s">
        <v>9</v>
      </c>
      <c r="D453" s="268"/>
      <c r="E453" s="268"/>
      <c r="F453" s="268"/>
      <c r="G453" s="268"/>
      <c r="H453" s="337"/>
    </row>
    <row r="454" spans="1:8" s="72" customFormat="1" ht="16.5" thickBot="1">
      <c r="A454" s="73"/>
      <c r="B454" s="130"/>
      <c r="C454" s="231"/>
      <c r="D454" s="257"/>
      <c r="E454" s="257"/>
      <c r="F454" s="257"/>
      <c r="G454" s="257"/>
      <c r="H454" s="337"/>
    </row>
    <row r="455" spans="1:8" s="72" customFormat="1" ht="15.75">
      <c r="A455" s="73"/>
      <c r="B455" s="109" t="s">
        <v>25</v>
      </c>
      <c r="C455" s="309" t="s">
        <v>4</v>
      </c>
      <c r="D455" s="311" t="s">
        <v>5</v>
      </c>
      <c r="E455" s="311" t="s">
        <v>5</v>
      </c>
      <c r="F455" s="311" t="s">
        <v>5</v>
      </c>
      <c r="G455" s="311" t="s">
        <v>5</v>
      </c>
      <c r="H455" s="337"/>
    </row>
    <row r="456" spans="1:8" s="72" customFormat="1" ht="15.75">
      <c r="A456" s="73"/>
      <c r="B456" s="112" t="s">
        <v>56</v>
      </c>
      <c r="C456" s="307" t="s">
        <v>7</v>
      </c>
      <c r="D456" s="276" t="s">
        <v>5</v>
      </c>
      <c r="E456" s="276" t="s">
        <v>5</v>
      </c>
      <c r="F456" s="276" t="s">
        <v>5</v>
      </c>
      <c r="G456" s="276" t="s">
        <v>5</v>
      </c>
      <c r="H456" s="337"/>
    </row>
    <row r="457" spans="1:8" s="72" customFormat="1" ht="16.5" thickBot="1">
      <c r="A457" s="75"/>
      <c r="B457" s="116" t="s">
        <v>28</v>
      </c>
      <c r="C457" s="135" t="s">
        <v>9</v>
      </c>
      <c r="D457" s="268"/>
      <c r="E457" s="268"/>
      <c r="F457" s="268"/>
      <c r="G457" s="268"/>
      <c r="H457" s="337"/>
    </row>
    <row r="458" spans="1:8" s="2" customFormat="1" ht="15.75" customHeight="1">
      <c r="A458" s="325"/>
      <c r="B458" s="25"/>
      <c r="C458" s="25"/>
      <c r="D458" s="390"/>
      <c r="E458" s="67"/>
      <c r="F458" s="67"/>
      <c r="G458" s="67"/>
      <c r="H458" s="341"/>
    </row>
    <row r="459" spans="1:8" s="2" customFormat="1" ht="15.75" customHeight="1">
      <c r="A459" s="67"/>
      <c r="B459" s="3"/>
      <c r="C459" s="21"/>
      <c r="D459" s="390"/>
      <c r="E459" s="67"/>
      <c r="F459" s="67"/>
      <c r="G459" s="67"/>
      <c r="H459" s="341"/>
    </row>
    <row r="460" spans="1:8" s="2" customFormat="1" ht="24.95" customHeight="1" thickBot="1">
      <c r="A460" s="222"/>
      <c r="B460" s="5"/>
      <c r="C460" s="22"/>
      <c r="D460" s="384"/>
      <c r="E460" s="67"/>
      <c r="F460" s="67"/>
      <c r="G460" s="67"/>
      <c r="H460" s="341"/>
    </row>
    <row r="461" spans="1:8" s="2" customFormat="1" ht="16.5" thickTop="1">
      <c r="A461" s="316" t="s">
        <v>9</v>
      </c>
      <c r="B461" s="11" t="s">
        <v>3</v>
      </c>
      <c r="C461" s="47" t="s">
        <v>4</v>
      </c>
      <c r="D461" s="359">
        <f>SUM(D7,D40,D74,D114,D175,D240,D280,D315,D349,D392,D427)</f>
        <v>2004</v>
      </c>
      <c r="E461" s="359">
        <f t="shared" ref="E461:G463" si="15">SUM(E7,E40,E74,E114,E175,E240,E280,E315,E349,E392,E427)</f>
        <v>2079</v>
      </c>
      <c r="F461" s="359">
        <f t="shared" si="15"/>
        <v>2119.8000000000002</v>
      </c>
      <c r="G461" s="359">
        <f t="shared" si="15"/>
        <v>2160.88</v>
      </c>
      <c r="H461" s="341"/>
    </row>
    <row r="462" spans="1:8" s="2" customFormat="1" ht="15.75">
      <c r="A462" s="317" t="s">
        <v>66</v>
      </c>
      <c r="B462" s="12"/>
      <c r="C462" s="48" t="s">
        <v>7</v>
      </c>
      <c r="D462" s="457">
        <f>SUM(D8,D41,D75,D115,D176,D241,D281,D316,D350,D393,D428)</f>
        <v>675</v>
      </c>
      <c r="E462" s="457">
        <f t="shared" si="15"/>
        <v>895</v>
      </c>
      <c r="F462" s="457">
        <f t="shared" si="15"/>
        <v>922.9</v>
      </c>
      <c r="G462" s="457">
        <f t="shared" si="15"/>
        <v>970.80000000000018</v>
      </c>
      <c r="H462" s="341"/>
    </row>
    <row r="463" spans="1:8" s="2" customFormat="1" ht="16.5" thickBot="1">
      <c r="A463" s="317"/>
      <c r="B463" s="12"/>
      <c r="C463" s="42" t="s">
        <v>9</v>
      </c>
      <c r="D463" s="394">
        <f>SUM(D9,D42,D76,D116,D177,D242,D282,D317,D351,D394,D429)</f>
        <v>2662</v>
      </c>
      <c r="E463" s="394">
        <f t="shared" si="15"/>
        <v>2974</v>
      </c>
      <c r="F463" s="394">
        <f t="shared" si="15"/>
        <v>3034.7000000000003</v>
      </c>
      <c r="G463" s="394">
        <f t="shared" si="15"/>
        <v>3123.6800000000003</v>
      </c>
      <c r="H463" s="341"/>
    </row>
    <row r="464" spans="1:8" s="2" customFormat="1" ht="17.25" thickTop="1" thickBot="1">
      <c r="A464" s="317"/>
      <c r="B464" s="14"/>
      <c r="C464" s="50" t="s">
        <v>34</v>
      </c>
      <c r="D464" s="458">
        <f>(D461/D463)*100</f>
        <v>75.281743050338093</v>
      </c>
      <c r="E464" s="458">
        <f>(E461/E463)*100</f>
        <v>69.905850706119693</v>
      </c>
      <c r="F464" s="458">
        <f>(F461/F463)*100</f>
        <v>69.852044683164721</v>
      </c>
      <c r="G464" s="458">
        <f>(G461/G463)*100</f>
        <v>69.177380525533977</v>
      </c>
      <c r="H464" s="341"/>
    </row>
    <row r="465" spans="1:8" s="2" customFormat="1" ht="17.25" thickTop="1" thickBot="1">
      <c r="A465" s="317"/>
      <c r="B465" s="6"/>
      <c r="C465" s="27"/>
      <c r="D465" s="139"/>
      <c r="E465" s="139"/>
      <c r="F465" s="79"/>
      <c r="G465" s="79"/>
      <c r="H465" s="341"/>
    </row>
    <row r="466" spans="1:8" s="2" customFormat="1" ht="16.5" thickTop="1">
      <c r="A466" s="317"/>
      <c r="B466" s="11" t="s">
        <v>12</v>
      </c>
      <c r="C466" s="47" t="s">
        <v>4</v>
      </c>
      <c r="D466" s="359">
        <f>SUM(D11,D44,D79,D119,D180,D245,D284,D319,D353,D396,D431)</f>
        <v>404979</v>
      </c>
      <c r="E466" s="359">
        <f t="shared" ref="E466:G468" si="16">SUM(E11,E44,E79,E119,E180,E245,E284,E319,E353,E396,E431)</f>
        <v>347682</v>
      </c>
      <c r="F466" s="359">
        <f t="shared" si="16"/>
        <v>358150.2</v>
      </c>
      <c r="G466" s="359">
        <f t="shared" si="16"/>
        <v>369330.42</v>
      </c>
      <c r="H466" s="341"/>
    </row>
    <row r="467" spans="1:8" s="2" customFormat="1" ht="15.75">
      <c r="A467" s="317" t="s">
        <v>67</v>
      </c>
      <c r="B467" s="12"/>
      <c r="C467" s="48" t="s">
        <v>7</v>
      </c>
      <c r="D467" s="457">
        <f>SUM(D12,D45,D80,D120,D181,D246,D285,D320,D354,D397,D432)</f>
        <v>110268</v>
      </c>
      <c r="E467" s="457">
        <f t="shared" si="16"/>
        <v>131765.39000000001</v>
      </c>
      <c r="F467" s="457">
        <f t="shared" si="16"/>
        <v>144796.329</v>
      </c>
      <c r="G467" s="457">
        <f t="shared" si="16"/>
        <v>156909.68190000003</v>
      </c>
      <c r="H467" s="341"/>
    </row>
    <row r="468" spans="1:8" s="2" customFormat="1" ht="16.5" thickBot="1">
      <c r="A468" s="317"/>
      <c r="B468" s="12"/>
      <c r="C468" s="42" t="s">
        <v>9</v>
      </c>
      <c r="D468" s="394">
        <f>SUM(D13,D46,D81,D121,D182,D247,D286,D321,D355,D398,D433)</f>
        <v>507163</v>
      </c>
      <c r="E468" s="394">
        <f t="shared" si="16"/>
        <v>478533.39</v>
      </c>
      <c r="F468" s="394">
        <f t="shared" si="16"/>
        <v>499913.72899999999</v>
      </c>
      <c r="G468" s="394">
        <f t="shared" si="16"/>
        <v>523140.30190000002</v>
      </c>
      <c r="H468" s="341"/>
    </row>
    <row r="469" spans="1:8" s="2" customFormat="1" ht="17.25" thickTop="1" thickBot="1">
      <c r="A469" s="317"/>
      <c r="B469" s="14"/>
      <c r="C469" s="50" t="s">
        <v>34</v>
      </c>
      <c r="D469" s="458">
        <f>(D466/D468)*100</f>
        <v>79.851842504283638</v>
      </c>
      <c r="E469" s="458">
        <f>(E466/E468)*100</f>
        <v>72.655745088132718</v>
      </c>
      <c r="F469" s="458">
        <f>(F466/F468)*100</f>
        <v>71.642401323209114</v>
      </c>
      <c r="G469" s="458">
        <f>(G466/G468)*100</f>
        <v>70.598732053069526</v>
      </c>
      <c r="H469" s="341"/>
    </row>
    <row r="470" spans="1:8" s="2" customFormat="1" ht="17.25" thickTop="1" thickBot="1">
      <c r="A470" s="317"/>
      <c r="B470" s="6"/>
      <c r="C470" s="27"/>
      <c r="D470" s="66"/>
      <c r="E470" s="66"/>
      <c r="F470" s="65"/>
      <c r="G470" s="65"/>
      <c r="H470" s="341"/>
    </row>
    <row r="471" spans="1:8" s="2" customFormat="1" ht="16.5" thickTop="1">
      <c r="A471" s="317"/>
      <c r="B471" s="11" t="s">
        <v>15</v>
      </c>
      <c r="C471" s="47" t="s">
        <v>4</v>
      </c>
      <c r="D471" s="359">
        <f>SUM(D15,D48,D84,D124,D185,D250,D288,D323,D357,D400,D435)</f>
        <v>16285</v>
      </c>
      <c r="E471" s="359">
        <f t="shared" ref="E471:G473" si="17">SUM(E15,E48,E84,E124,E185,E250,E288,E323,E357,E400,E435)</f>
        <v>14189</v>
      </c>
      <c r="F471" s="359">
        <f t="shared" si="17"/>
        <v>14679</v>
      </c>
      <c r="G471" s="359">
        <f t="shared" si="17"/>
        <v>14788.8</v>
      </c>
      <c r="H471" s="341"/>
    </row>
    <row r="472" spans="1:8" s="2" customFormat="1" ht="15.75">
      <c r="A472" s="317"/>
      <c r="B472" s="12" t="s">
        <v>17</v>
      </c>
      <c r="C472" s="48" t="s">
        <v>7</v>
      </c>
      <c r="D472" s="457">
        <f>SUM(D16,D49,D85,D125,D186,D251,D289,D324,D358,D401,D436)</f>
        <v>4128</v>
      </c>
      <c r="E472" s="457">
        <f t="shared" si="17"/>
        <v>4974</v>
      </c>
      <c r="F472" s="457">
        <f t="shared" si="17"/>
        <v>5465.8</v>
      </c>
      <c r="G472" s="457">
        <f t="shared" si="17"/>
        <v>5842.0000000000009</v>
      </c>
      <c r="H472" s="341"/>
    </row>
    <row r="473" spans="1:8" s="2" customFormat="1" ht="16.5" thickBot="1">
      <c r="A473" s="317"/>
      <c r="B473" s="12"/>
      <c r="C473" s="42" t="s">
        <v>9</v>
      </c>
      <c r="D473" s="394">
        <f>SUM(D17,D50,D86,D126,D187,D252,D290,D325,D359,D402,D437)</f>
        <v>20413</v>
      </c>
      <c r="E473" s="394">
        <f t="shared" si="17"/>
        <v>19163</v>
      </c>
      <c r="F473" s="394">
        <f t="shared" si="17"/>
        <v>19995</v>
      </c>
      <c r="G473" s="394">
        <f t="shared" si="17"/>
        <v>20481</v>
      </c>
      <c r="H473" s="341"/>
    </row>
    <row r="474" spans="1:8" s="2" customFormat="1" ht="17.25" thickTop="1" thickBot="1">
      <c r="A474" s="317"/>
      <c r="B474" s="14"/>
      <c r="C474" s="50" t="s">
        <v>34</v>
      </c>
      <c r="D474" s="458">
        <f>(D471/D473)*100</f>
        <v>79.7775927105276</v>
      </c>
      <c r="E474" s="458">
        <f>(E471/E473)*100</f>
        <v>74.043730104889633</v>
      </c>
      <c r="F474" s="458">
        <f>(F471/F473)*100</f>
        <v>73.413353338334588</v>
      </c>
      <c r="G474" s="458">
        <f>(G471/G473)*100</f>
        <v>72.207411747473259</v>
      </c>
      <c r="H474" s="341"/>
    </row>
    <row r="475" spans="1:8" s="2" customFormat="1" ht="17.25" thickTop="1" thickBot="1">
      <c r="A475" s="317"/>
      <c r="B475" s="6"/>
      <c r="C475" s="27"/>
      <c r="D475" s="66"/>
      <c r="E475" s="66"/>
      <c r="F475" s="65"/>
      <c r="G475" s="65"/>
      <c r="H475" s="341"/>
    </row>
    <row r="476" spans="1:8" s="2" customFormat="1" ht="16.5" thickTop="1">
      <c r="A476" s="317"/>
      <c r="B476" s="11" t="s">
        <v>21</v>
      </c>
      <c r="C476" s="47" t="s">
        <v>4</v>
      </c>
      <c r="D476" s="359">
        <f>SUM(D19,D52,D89,D129,D190,D255,D292,D327,D361,D404,D439)</f>
        <v>21555</v>
      </c>
      <c r="E476" s="359">
        <f t="shared" ref="E476:G478" si="18">SUM(E19,E52,E89,E129,E190,E255,E292,E327,E361,E404,E439)</f>
        <v>18258</v>
      </c>
      <c r="F476" s="359">
        <f t="shared" si="18"/>
        <v>18591</v>
      </c>
      <c r="G476" s="359">
        <f t="shared" si="18"/>
        <v>19013.600000000002</v>
      </c>
      <c r="H476" s="341"/>
    </row>
    <row r="477" spans="1:8" s="2" customFormat="1" ht="15.75">
      <c r="A477" s="317"/>
      <c r="B477" s="12" t="s">
        <v>22</v>
      </c>
      <c r="C477" s="48" t="s">
        <v>7</v>
      </c>
      <c r="D477" s="457">
        <f>SUM(D20,D53,D90,D130,D191,D256,D293,D328,D362,D405,D440)</f>
        <v>5217</v>
      </c>
      <c r="E477" s="457">
        <f t="shared" si="18"/>
        <v>6428.48</v>
      </c>
      <c r="F477" s="457">
        <f t="shared" si="18"/>
        <v>7069.7279999999992</v>
      </c>
      <c r="G477" s="457">
        <f t="shared" si="18"/>
        <v>7608.1208000000006</v>
      </c>
      <c r="H477" s="341"/>
    </row>
    <row r="478" spans="1:8" s="2" customFormat="1" ht="16.5" thickBot="1">
      <c r="A478" s="317"/>
      <c r="B478" s="12"/>
      <c r="C478" s="42" t="s">
        <v>9</v>
      </c>
      <c r="D478" s="394">
        <f>SUM(D21,D54,D91,D131,D192,D257,D294,D329,D363,D406,D441)</f>
        <v>26703</v>
      </c>
      <c r="E478" s="394">
        <f t="shared" si="18"/>
        <v>24686.48</v>
      </c>
      <c r="F478" s="394">
        <f t="shared" si="18"/>
        <v>25508.928000000004</v>
      </c>
      <c r="G478" s="394">
        <f t="shared" si="18"/>
        <v>26469.9208</v>
      </c>
      <c r="H478" s="341"/>
    </row>
    <row r="479" spans="1:8" s="2" customFormat="1" ht="17.25" thickTop="1" thickBot="1">
      <c r="A479" s="317"/>
      <c r="B479" s="14"/>
      <c r="C479" s="50" t="s">
        <v>34</v>
      </c>
      <c r="D479" s="458">
        <f>(D476/D478)*100</f>
        <v>80.721267273340075</v>
      </c>
      <c r="E479" s="458">
        <f>(E476/E478)*100</f>
        <v>73.959511441080309</v>
      </c>
      <c r="F479" s="458">
        <f>(F476/F478)*100</f>
        <v>72.88036565080273</v>
      </c>
      <c r="G479" s="458">
        <f>(G476/G478)*100</f>
        <v>71.830966717512808</v>
      </c>
      <c r="H479" s="341"/>
    </row>
    <row r="480" spans="1:8" s="2" customFormat="1" ht="17.25" thickTop="1" thickBot="1">
      <c r="A480" s="317"/>
      <c r="B480" s="6"/>
      <c r="C480" s="27"/>
      <c r="D480" s="66"/>
      <c r="E480" s="66"/>
      <c r="F480" s="98"/>
      <c r="G480" s="98"/>
      <c r="H480" s="341"/>
    </row>
    <row r="481" spans="1:8" s="2" customFormat="1" ht="16.5" thickTop="1">
      <c r="A481" s="317"/>
      <c r="B481" s="11" t="s">
        <v>23</v>
      </c>
      <c r="C481" s="47" t="s">
        <v>4</v>
      </c>
      <c r="D481" s="359">
        <f t="shared" ref="D481:F483" si="19">SUM(E23,D94,D134,D195,D260,D296,D331,D365,D408,D443)</f>
        <v>248785</v>
      </c>
      <c r="E481" s="359">
        <f t="shared" si="19"/>
        <v>115652</v>
      </c>
      <c r="F481" s="359">
        <f t="shared" si="19"/>
        <v>120993</v>
      </c>
      <c r="G481" s="359">
        <f>SUM(G23,G94,G134,G195,G260,G296,G331,G365,G408,G443)</f>
        <v>126812</v>
      </c>
      <c r="H481" s="341"/>
    </row>
    <row r="482" spans="1:8" s="2" customFormat="1" ht="15.75">
      <c r="A482" s="317"/>
      <c r="B482" s="12" t="s">
        <v>24</v>
      </c>
      <c r="C482" s="48" t="s">
        <v>7</v>
      </c>
      <c r="D482" s="457">
        <f t="shared" si="19"/>
        <v>65575</v>
      </c>
      <c r="E482" s="457">
        <f t="shared" si="19"/>
        <v>59787.92</v>
      </c>
      <c r="F482" s="457">
        <f t="shared" si="19"/>
        <v>65704.312000000005</v>
      </c>
      <c r="G482" s="457">
        <f>SUM(G24,G95,G135,G196,G261,G297,G332,G366,G409,G444)</f>
        <v>72212.343200000003</v>
      </c>
      <c r="H482" s="341"/>
    </row>
    <row r="483" spans="1:8" s="2" customFormat="1" ht="16.5" thickBot="1">
      <c r="A483" s="317"/>
      <c r="B483" s="12"/>
      <c r="C483" s="42" t="s">
        <v>9</v>
      </c>
      <c r="D483" s="394">
        <f t="shared" si="19"/>
        <v>313485</v>
      </c>
      <c r="E483" s="394">
        <f t="shared" si="19"/>
        <v>175439.91999999998</v>
      </c>
      <c r="F483" s="394">
        <f t="shared" si="19"/>
        <v>186697.31199999998</v>
      </c>
      <c r="G483" s="394">
        <f>SUM(G25,G96,G136,G197,G262,G298,G333,G367,G410,G445)</f>
        <v>199024.34320000003</v>
      </c>
      <c r="H483" s="341"/>
    </row>
    <row r="484" spans="1:8" s="2" customFormat="1" ht="17.25" thickTop="1" thickBot="1">
      <c r="A484" s="317"/>
      <c r="B484" s="14"/>
      <c r="C484" s="50" t="s">
        <v>34</v>
      </c>
      <c r="D484" s="458">
        <f>(D481/D483)*100</f>
        <v>79.361053957924625</v>
      </c>
      <c r="E484" s="458">
        <f>(E481/E483)*100</f>
        <v>65.921142690899543</v>
      </c>
      <c r="F484" s="458">
        <f>(F481/F483)*100</f>
        <v>64.807039107236861</v>
      </c>
      <c r="G484" s="458">
        <f>(G481/G483)*100</f>
        <v>63.716828786399425</v>
      </c>
      <c r="H484" s="341"/>
    </row>
    <row r="485" spans="1:8" s="2" customFormat="1" ht="17.25" thickTop="1" thickBot="1">
      <c r="A485" s="317"/>
      <c r="B485" s="6"/>
      <c r="C485" s="27"/>
      <c r="D485" s="139"/>
      <c r="E485" s="139"/>
      <c r="F485" s="101"/>
      <c r="G485" s="101"/>
      <c r="H485" s="341"/>
    </row>
    <row r="486" spans="1:8" s="2" customFormat="1" ht="15.75">
      <c r="A486" s="317"/>
      <c r="B486" s="8" t="s">
        <v>25</v>
      </c>
      <c r="C486" s="49" t="s">
        <v>4</v>
      </c>
      <c r="D486" s="102">
        <f>D466/(D476+(D481/15))</f>
        <v>10.618036741186135</v>
      </c>
      <c r="E486" s="102">
        <f t="shared" ref="E486:G488" si="20">E466/(E476+(E481/15))</f>
        <v>13.388794471172361</v>
      </c>
      <c r="F486" s="102">
        <f t="shared" si="20"/>
        <v>13.435402067734046</v>
      </c>
      <c r="G486" s="102">
        <f t="shared" si="20"/>
        <v>13.44597370005048</v>
      </c>
      <c r="H486" s="341"/>
    </row>
    <row r="487" spans="1:8" s="2" customFormat="1" ht="16.5" thickBot="1">
      <c r="A487" s="317"/>
      <c r="B487" s="9" t="s">
        <v>26</v>
      </c>
      <c r="C487" s="48" t="s">
        <v>7</v>
      </c>
      <c r="D487" s="100">
        <f>D467/(D477+(D482/15))</f>
        <v>11.499826183689075</v>
      </c>
      <c r="E487" s="100">
        <f t="shared" si="20"/>
        <v>12.652301838644044</v>
      </c>
      <c r="F487" s="100">
        <f t="shared" si="20"/>
        <v>12.645950516095956</v>
      </c>
      <c r="G487" s="100">
        <f t="shared" si="20"/>
        <v>12.63131402814335</v>
      </c>
      <c r="H487" s="341"/>
    </row>
    <row r="488" spans="1:8" s="2" customFormat="1" ht="16.5" thickBot="1">
      <c r="A488" s="317"/>
      <c r="B488" s="10" t="s">
        <v>27</v>
      </c>
      <c r="C488" s="37" t="s">
        <v>9</v>
      </c>
      <c r="D488" s="198">
        <f>D468/(D478+(D483/15))</f>
        <v>10.654237216923658</v>
      </c>
      <c r="E488" s="198">
        <f t="shared" si="20"/>
        <v>13.152854344963746</v>
      </c>
      <c r="F488" s="104">
        <f t="shared" si="20"/>
        <v>13.171077772525921</v>
      </c>
      <c r="G488" s="104">
        <f t="shared" si="20"/>
        <v>13.164666887015013</v>
      </c>
      <c r="H488" s="341"/>
    </row>
    <row r="489" spans="1:8" s="2" customFormat="1" ht="16.5" thickBot="1">
      <c r="A489" s="317"/>
      <c r="B489" s="6"/>
      <c r="C489" s="27"/>
      <c r="D489" s="139"/>
      <c r="E489" s="139"/>
      <c r="F489" s="105"/>
      <c r="G489" s="105"/>
      <c r="H489" s="341"/>
    </row>
    <row r="490" spans="1:8" s="2" customFormat="1" ht="16.5" thickTop="1">
      <c r="A490" s="317"/>
      <c r="B490" s="11" t="s">
        <v>25</v>
      </c>
      <c r="C490" s="47" t="s">
        <v>4</v>
      </c>
      <c r="D490" s="99">
        <f>(D466/D471)</f>
        <v>24.868222290451335</v>
      </c>
      <c r="E490" s="99">
        <f t="shared" ref="E490:G492" si="21">(E466/E471)</f>
        <v>24.50362957220382</v>
      </c>
      <c r="F490" s="99">
        <f t="shared" si="21"/>
        <v>24.398814633149399</v>
      </c>
      <c r="G490" s="99">
        <f t="shared" si="21"/>
        <v>24.973657091853294</v>
      </c>
      <c r="H490" s="341"/>
    </row>
    <row r="491" spans="1:8" s="2" customFormat="1" ht="16.5" thickBot="1">
      <c r="A491" s="317"/>
      <c r="B491" s="12" t="s">
        <v>26</v>
      </c>
      <c r="C491" s="48" t="s">
        <v>7</v>
      </c>
      <c r="D491" s="100">
        <f>(D467/D472)</f>
        <v>26.712209302325583</v>
      </c>
      <c r="E491" s="100">
        <f t="shared" si="21"/>
        <v>26.490830317651792</v>
      </c>
      <c r="F491" s="100">
        <f t="shared" si="21"/>
        <v>26.491333199165719</v>
      </c>
      <c r="G491" s="100">
        <f t="shared" si="21"/>
        <v>26.858897963026362</v>
      </c>
      <c r="H491" s="341"/>
    </row>
    <row r="492" spans="1:8" s="2" customFormat="1" ht="16.5" thickBot="1">
      <c r="A492" s="317"/>
      <c r="B492" s="13" t="s">
        <v>28</v>
      </c>
      <c r="C492" s="42" t="s">
        <v>9</v>
      </c>
      <c r="D492" s="104">
        <f>(D468/D473)</f>
        <v>24.845098711605349</v>
      </c>
      <c r="E492" s="104">
        <f t="shared" si="21"/>
        <v>24.971736680060534</v>
      </c>
      <c r="F492" s="104">
        <f t="shared" si="21"/>
        <v>25.001936934233559</v>
      </c>
      <c r="G492" s="104">
        <f t="shared" si="21"/>
        <v>25.542712850935015</v>
      </c>
      <c r="H492" s="341"/>
    </row>
    <row r="493" spans="1:8" s="2" customFormat="1" ht="17.25" thickTop="1" thickBot="1">
      <c r="A493" s="317"/>
      <c r="B493" s="6"/>
      <c r="C493" s="27"/>
      <c r="D493" s="139"/>
      <c r="E493" s="139"/>
      <c r="F493" s="79"/>
      <c r="G493" s="79"/>
      <c r="H493" s="341"/>
    </row>
    <row r="494" spans="1:8" s="2" customFormat="1" ht="16.5" thickTop="1">
      <c r="A494" s="317"/>
      <c r="B494" s="11" t="s">
        <v>25</v>
      </c>
      <c r="C494" s="47" t="s">
        <v>4</v>
      </c>
      <c r="D494" s="99">
        <f>(D476+(D481/15))/D471</f>
        <v>2.342073482755092</v>
      </c>
      <c r="E494" s="99">
        <f t="shared" ref="E494:G496" si="22">(E476+(E481/15))/E471</f>
        <v>1.8301595132379542</v>
      </c>
      <c r="F494" s="99">
        <f t="shared" si="22"/>
        <v>1.8160092649363035</v>
      </c>
      <c r="G494" s="99">
        <f t="shared" si="22"/>
        <v>1.8573334775866426</v>
      </c>
      <c r="H494" s="341"/>
    </row>
    <row r="495" spans="1:8" s="2" customFormat="1" ht="16.5" thickBot="1">
      <c r="A495" s="317"/>
      <c r="B495" s="12" t="s">
        <v>56</v>
      </c>
      <c r="C495" s="48" t="s">
        <v>7</v>
      </c>
      <c r="D495" s="100">
        <f>(D477+(D482/15))/D472</f>
        <v>2.3228359173126618</v>
      </c>
      <c r="E495" s="100">
        <f t="shared" si="22"/>
        <v>2.0937557968100791</v>
      </c>
      <c r="F495" s="100">
        <f t="shared" si="22"/>
        <v>2.0948471343017792</v>
      </c>
      <c r="G495" s="100">
        <f t="shared" si="22"/>
        <v>2.1263740180303548</v>
      </c>
      <c r="H495" s="341"/>
    </row>
    <row r="496" spans="1:8" s="2" customFormat="1" ht="16.5" thickBot="1">
      <c r="A496" s="317"/>
      <c r="B496" s="13" t="s">
        <v>28</v>
      </c>
      <c r="C496" s="42" t="s">
        <v>9</v>
      </c>
      <c r="D496" s="199">
        <f>(D478+(D483/15))/D473</f>
        <v>2.3319453289570373</v>
      </c>
      <c r="E496" s="199">
        <f t="shared" si="22"/>
        <v>1.8985792760354152</v>
      </c>
      <c r="F496" s="106">
        <f t="shared" si="22"/>
        <v>1.8982453346670003</v>
      </c>
      <c r="G496" s="106">
        <f t="shared" si="22"/>
        <v>1.9402475634327752</v>
      </c>
      <c r="H496" s="341"/>
    </row>
    <row r="497" spans="1:8" s="2" customFormat="1" ht="16.5" thickTop="1" thickBot="1">
      <c r="A497" s="326"/>
      <c r="B497" s="4"/>
      <c r="C497" s="24"/>
      <c r="D497" s="139"/>
      <c r="E497" s="139"/>
      <c r="F497" s="79"/>
      <c r="G497" s="79"/>
      <c r="H497" s="341"/>
    </row>
    <row r="498" spans="1:8" s="2" customFormat="1" ht="16.5" thickTop="1">
      <c r="A498" s="317"/>
      <c r="B498" s="11" t="s">
        <v>25</v>
      </c>
      <c r="C498" s="47" t="s">
        <v>4</v>
      </c>
      <c r="D498" s="99">
        <f>(D476+(D481/15))/D466</f>
        <v>9.4179368971395241E-2</v>
      </c>
      <c r="E498" s="99">
        <f t="shared" ref="E498:G500" si="23">(E476+(E481/15))/E466</f>
        <v>7.4689323385545792E-2</v>
      </c>
      <c r="F498" s="99">
        <f t="shared" si="23"/>
        <v>7.4430225084336124E-2</v>
      </c>
      <c r="G498" s="99">
        <f t="shared" si="23"/>
        <v>7.4371705784033001E-2</v>
      </c>
      <c r="H498" s="341"/>
    </row>
    <row r="499" spans="1:8" s="2" customFormat="1" ht="16.5" thickBot="1">
      <c r="A499" s="317"/>
      <c r="B499" s="12" t="s">
        <v>56</v>
      </c>
      <c r="C499" s="48" t="s">
        <v>7</v>
      </c>
      <c r="D499" s="100">
        <f>(D477+(D482/15))/D467</f>
        <v>8.6957836060023469E-2</v>
      </c>
      <c r="E499" s="100">
        <f t="shared" si="23"/>
        <v>7.9037001547472618E-2</v>
      </c>
      <c r="F499" s="100">
        <f t="shared" si="23"/>
        <v>7.9076697218385048E-2</v>
      </c>
      <c r="G499" s="100">
        <f t="shared" si="23"/>
        <v>7.9168327045938222E-2</v>
      </c>
      <c r="H499" s="341"/>
    </row>
    <row r="500" spans="1:8" s="2" customFormat="1" ht="16.5" thickBot="1">
      <c r="A500" s="317"/>
      <c r="B500" s="13" t="s">
        <v>68</v>
      </c>
      <c r="C500" s="42" t="s">
        <v>9</v>
      </c>
      <c r="D500" s="199">
        <f>(D478+(D483/15))/D468</f>
        <v>9.3859370655982391E-2</v>
      </c>
      <c r="E500" s="199">
        <f t="shared" si="23"/>
        <v>7.6029124460190042E-2</v>
      </c>
      <c r="F500" s="106">
        <f t="shared" si="23"/>
        <v>7.5923931000235992E-2</v>
      </c>
      <c r="G500" s="106">
        <f t="shared" si="23"/>
        <v>7.5960904182570038E-2</v>
      </c>
      <c r="H500" s="341"/>
    </row>
    <row r="501" spans="1:8" s="2" customFormat="1" ht="16.5" thickTop="1" thickBot="1">
      <c r="A501" s="326"/>
      <c r="B501" s="4"/>
      <c r="C501" s="24"/>
      <c r="D501" s="139"/>
      <c r="E501" s="139"/>
      <c r="F501" s="79"/>
      <c r="G501" s="79"/>
      <c r="H501" s="341"/>
    </row>
    <row r="502" spans="1:8" s="2" customFormat="1" ht="16.5" thickTop="1">
      <c r="A502" s="317"/>
      <c r="B502" s="11" t="s">
        <v>25</v>
      </c>
      <c r="C502" s="47" t="s">
        <v>4</v>
      </c>
      <c r="D502" s="99">
        <f>(D466/D461)</f>
        <v>202.08532934131736</v>
      </c>
      <c r="E502" s="99">
        <f t="shared" ref="E502:G504" si="24">(E466/E461)</f>
        <v>167.23520923520923</v>
      </c>
      <c r="F502" s="99">
        <f t="shared" si="24"/>
        <v>168.95471270874609</v>
      </c>
      <c r="G502" s="99">
        <f t="shared" si="24"/>
        <v>170.91667283699232</v>
      </c>
      <c r="H502" s="341"/>
    </row>
    <row r="503" spans="1:8" s="2" customFormat="1" ht="16.5" thickBot="1">
      <c r="A503" s="317"/>
      <c r="B503" s="12" t="s">
        <v>26</v>
      </c>
      <c r="C503" s="48" t="s">
        <v>7</v>
      </c>
      <c r="D503" s="100">
        <f>(D467/D462)</f>
        <v>163.36000000000001</v>
      </c>
      <c r="E503" s="100">
        <f t="shared" si="24"/>
        <v>147.22389944134079</v>
      </c>
      <c r="F503" s="100">
        <f t="shared" si="24"/>
        <v>156.89276086249865</v>
      </c>
      <c r="G503" s="100">
        <f t="shared" si="24"/>
        <v>161.62925618046972</v>
      </c>
      <c r="H503" s="341"/>
    </row>
    <row r="504" spans="1:8" s="2" customFormat="1" ht="16.5" thickBot="1">
      <c r="A504" s="318"/>
      <c r="B504" s="13" t="s">
        <v>69</v>
      </c>
      <c r="C504" s="42" t="s">
        <v>9</v>
      </c>
      <c r="D504" s="107">
        <f>(D468/D463)</f>
        <v>190.51953418482344</v>
      </c>
      <c r="E504" s="107">
        <f t="shared" si="24"/>
        <v>160.90564559515803</v>
      </c>
      <c r="F504" s="107">
        <f t="shared" si="24"/>
        <v>164.73250370712094</v>
      </c>
      <c r="G504" s="107">
        <f t="shared" si="24"/>
        <v>167.47563831762537</v>
      </c>
      <c r="H504" s="341"/>
    </row>
    <row r="505" spans="1:8" s="2" customFormat="1" ht="15.75" customHeight="1">
      <c r="A505" s="21"/>
      <c r="B505" s="21"/>
      <c r="C505" s="21"/>
      <c r="D505" s="390"/>
      <c r="E505" s="67"/>
      <c r="F505" s="67"/>
      <c r="G505" s="67"/>
      <c r="H505" s="341"/>
    </row>
    <row r="506" spans="1:8" s="2" customFormat="1" ht="12.75" customHeight="1">
      <c r="A506" s="465"/>
      <c r="B506" s="465"/>
      <c r="C506" s="465"/>
      <c r="D506" s="465"/>
      <c r="E506" s="465"/>
      <c r="F506" s="465"/>
      <c r="G506" s="67"/>
      <c r="H506" s="341"/>
    </row>
    <row r="507" spans="1:8" s="2" customFormat="1" ht="15.75" customHeight="1">
      <c r="A507" s="465"/>
      <c r="B507" s="465"/>
      <c r="C507" s="465"/>
      <c r="D507" s="390"/>
      <c r="E507" s="67"/>
      <c r="F507" s="67"/>
      <c r="G507" s="67"/>
      <c r="H507" s="341"/>
    </row>
    <row r="508" spans="1:8" s="2" customFormat="1">
      <c r="A508" s="465"/>
      <c r="B508" s="465"/>
      <c r="C508" s="465"/>
      <c r="D508" s="390"/>
      <c r="E508" s="67"/>
      <c r="F508" s="67"/>
      <c r="G508" s="67"/>
      <c r="H508" s="341"/>
    </row>
    <row r="509" spans="1:8" s="2" customFormat="1" ht="12.75" customHeight="1">
      <c r="A509" s="465"/>
      <c r="B509" s="465"/>
      <c r="C509" s="465"/>
      <c r="D509" s="465"/>
      <c r="E509" s="465"/>
      <c r="F509" s="465"/>
      <c r="G509" s="67"/>
      <c r="H509" s="341"/>
    </row>
    <row r="510" spans="1:8" s="2" customFormat="1" ht="39" customHeight="1">
      <c r="A510" s="466"/>
      <c r="B510" s="466"/>
      <c r="C510" s="466"/>
      <c r="D510" s="466"/>
      <c r="E510" s="466"/>
      <c r="F510" s="466"/>
      <c r="G510" s="67"/>
      <c r="H510" s="341"/>
    </row>
    <row r="511" spans="1:8" s="2" customFormat="1" ht="12.75" customHeight="1">
      <c r="A511" s="469"/>
      <c r="B511" s="469"/>
      <c r="C511" s="469"/>
      <c r="D511" s="469"/>
      <c r="E511" s="469"/>
      <c r="F511" s="469"/>
      <c r="G511" s="67"/>
      <c r="H511" s="341"/>
    </row>
    <row r="512" spans="1:8" s="2" customFormat="1" ht="18.75" customHeight="1">
      <c r="A512" s="465"/>
      <c r="B512" s="465"/>
      <c r="C512" s="465"/>
      <c r="D512" s="465"/>
      <c r="E512" s="465"/>
      <c r="F512" s="465"/>
      <c r="G512" s="67"/>
      <c r="H512" s="341"/>
    </row>
    <row r="551" ht="11.25" customHeight="1"/>
  </sheetData>
  <mergeCells count="17">
    <mergeCell ref="A112:C112"/>
    <mergeCell ref="A72:F72"/>
    <mergeCell ref="A171:C171"/>
    <mergeCell ref="A511:F511"/>
    <mergeCell ref="A5:C5"/>
    <mergeCell ref="A506:F506"/>
    <mergeCell ref="A38:C38"/>
    <mergeCell ref="A71:C71"/>
    <mergeCell ref="A237:B237"/>
    <mergeCell ref="A389:C389"/>
    <mergeCell ref="A172:C172"/>
    <mergeCell ref="A512:F512"/>
    <mergeCell ref="A510:F510"/>
    <mergeCell ref="A390:B390"/>
    <mergeCell ref="A509:F509"/>
    <mergeCell ref="A508:C508"/>
    <mergeCell ref="A507:C507"/>
  </mergeCells>
  <phoneticPr fontId="0" type="noConversion"/>
  <pageMargins left="0.17" right="0.15748031496062992" top="0.19685039370078741" bottom="0.74803149606299213" header="0.15748031496062992" footer="0"/>
  <pageSetup paperSize="5" scale="80" orientation="portrait" r:id="rId1"/>
  <headerFooter alignWithMargins="0">
    <oddHeader>&amp;LIndicadores y Metas del Sistema Educativo
Jurisdicción: 14
Dirección General de Escuelas
Gobierno de Mendoza&amp;REvolución de las principales variables e indicadores del sitema por años, según tipo de Educación y Sector</oddHeader>
    <oddFooter xml:space="preserve">&amp;C&amp;P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NOVIEMBRE 2010</vt:lpstr>
      <vt:lpstr>'NOVIEMBRE 2010'!Área_de_impresión</vt:lpstr>
      <vt:lpstr>'NOVIEMBRE 2010'!Títulos_a_imprimir</vt:lpstr>
    </vt:vector>
  </TitlesOfParts>
  <Company>DGE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Dirección General de Escuelas</dc:creator>
  <cp:lastModifiedBy>GPerez</cp:lastModifiedBy>
  <cp:lastPrinted>2010-08-25T14:41:30Z</cp:lastPrinted>
  <dcterms:created xsi:type="dcterms:W3CDTF">2008-05-03T04:22:13Z</dcterms:created>
  <dcterms:modified xsi:type="dcterms:W3CDTF">2010-11-30T13:32:41Z</dcterms:modified>
</cp:coreProperties>
</file>