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4"/>
  </bookViews>
  <sheets>
    <sheet name="10601" sheetId="6" r:id="rId1"/>
    <sheet name="10602 " sheetId="49" r:id="rId2"/>
    <sheet name="10610" sheetId="50" r:id="rId3"/>
    <sheet name="50603" sheetId="51" r:id="rId4"/>
    <sheet name="50604" sheetId="52" r:id="rId5"/>
  </sheets>
  <definedNames>
    <definedName name="_xlnm.Print_Area" localSheetId="0">'10601'!$A$1:$N$46</definedName>
    <definedName name="_xlnm.Print_Area" localSheetId="1">'10602 '!$A$1:$G$16</definedName>
    <definedName name="_xlnm.Print_Area" localSheetId="2">'10610'!$A$1:$P$42</definedName>
    <definedName name="_xlnm.Print_Area" localSheetId="4">'50604'!$B$1:$L$121</definedName>
    <definedName name="_xlnm.Print_Titles" localSheetId="4">'50604'!$1:$15</definedName>
  </definedNames>
  <calcPr calcId="144525"/>
</workbook>
</file>

<file path=xl/calcChain.xml><?xml version="1.0" encoding="utf-8"?>
<calcChain xmlns="http://schemas.openxmlformats.org/spreadsheetml/2006/main">
  <c r="K121" i="52" l="1"/>
  <c r="H121" i="52"/>
  <c r="L121" i="52" s="1"/>
  <c r="E121" i="52"/>
  <c r="K115" i="52"/>
  <c r="H115" i="52"/>
  <c r="L115" i="52" s="1"/>
  <c r="E115" i="52"/>
  <c r="K114" i="52"/>
  <c r="H114" i="52"/>
  <c r="L114" i="52" s="1"/>
  <c r="E114" i="52"/>
  <c r="L113" i="52"/>
  <c r="K113" i="52"/>
  <c r="H113" i="52"/>
  <c r="E113" i="52"/>
  <c r="L109" i="52"/>
  <c r="H109" i="52"/>
  <c r="E109" i="52"/>
  <c r="K108" i="52"/>
  <c r="H108" i="52"/>
  <c r="E108" i="52"/>
  <c r="L108" i="52" s="1"/>
  <c r="K107" i="52"/>
  <c r="H107" i="52"/>
  <c r="E107" i="52"/>
  <c r="L107" i="52" s="1"/>
  <c r="K103" i="52"/>
  <c r="H103" i="52"/>
  <c r="E103" i="52"/>
  <c r="L103" i="52" s="1"/>
  <c r="K102" i="52"/>
  <c r="H102" i="52"/>
  <c r="E102" i="52"/>
  <c r="L102" i="52" s="1"/>
  <c r="K101" i="52"/>
  <c r="H101" i="52"/>
  <c r="E101" i="52"/>
  <c r="L101" i="52" s="1"/>
  <c r="K97" i="52"/>
  <c r="H97" i="52"/>
  <c r="E97" i="52"/>
  <c r="L97" i="52" s="1"/>
  <c r="K96" i="52"/>
  <c r="H96" i="52"/>
  <c r="E96" i="52"/>
  <c r="L96" i="52" s="1"/>
  <c r="K95" i="52"/>
  <c r="H95" i="52"/>
  <c r="E95" i="52"/>
  <c r="L95" i="52" s="1"/>
  <c r="K94" i="52"/>
  <c r="H94" i="52"/>
  <c r="E94" i="52"/>
  <c r="L94" i="52" s="1"/>
  <c r="K89" i="52"/>
  <c r="H89" i="52"/>
  <c r="E89" i="52"/>
  <c r="L89" i="52" s="1"/>
  <c r="K88" i="52"/>
  <c r="H88" i="52"/>
  <c r="E88" i="52"/>
  <c r="L88" i="52" s="1"/>
  <c r="K87" i="52"/>
  <c r="H87" i="52"/>
  <c r="E87" i="52"/>
  <c r="L87" i="52" s="1"/>
  <c r="K86" i="52"/>
  <c r="H86" i="52"/>
  <c r="E86" i="52"/>
  <c r="L86" i="52" s="1"/>
  <c r="K85" i="52"/>
  <c r="H85" i="52"/>
  <c r="E85" i="52"/>
  <c r="L85" i="52" s="1"/>
  <c r="K81" i="52"/>
  <c r="H81" i="52"/>
  <c r="E81" i="52"/>
  <c r="L81" i="52" s="1"/>
  <c r="K80" i="52"/>
  <c r="H80" i="52"/>
  <c r="E80" i="52"/>
  <c r="L80" i="52" s="1"/>
  <c r="K79" i="52"/>
  <c r="H79" i="52"/>
  <c r="E79" i="52"/>
  <c r="L79" i="52" s="1"/>
  <c r="K78" i="52"/>
  <c r="H78" i="52"/>
  <c r="E78" i="52"/>
  <c r="L78" i="52" s="1"/>
  <c r="K77" i="52"/>
  <c r="H77" i="52"/>
  <c r="E77" i="52"/>
  <c r="L77" i="52" s="1"/>
  <c r="K73" i="52"/>
  <c r="H73" i="52"/>
  <c r="E73" i="52"/>
  <c r="L73" i="52" s="1"/>
  <c r="K72" i="52"/>
  <c r="J72" i="52"/>
  <c r="I72" i="52"/>
  <c r="G72" i="52"/>
  <c r="H72" i="52" s="1"/>
  <c r="F72" i="52"/>
  <c r="D72" i="52"/>
  <c r="C72" i="52"/>
  <c r="E72" i="52" s="1"/>
  <c r="K68" i="52"/>
  <c r="H68" i="52"/>
  <c r="E68" i="52"/>
  <c r="L68" i="52" s="1"/>
  <c r="K67" i="52"/>
  <c r="H67" i="52"/>
  <c r="E67" i="52"/>
  <c r="L67" i="52" s="1"/>
  <c r="K66" i="52"/>
  <c r="H66" i="52"/>
  <c r="E66" i="52"/>
  <c r="L66" i="52" s="1"/>
  <c r="K65" i="52"/>
  <c r="H65" i="52"/>
  <c r="E65" i="52"/>
  <c r="L65" i="52" s="1"/>
  <c r="K64" i="52"/>
  <c r="H64" i="52"/>
  <c r="E64" i="52"/>
  <c r="L64" i="52" s="1"/>
  <c r="K63" i="52"/>
  <c r="H63" i="52"/>
  <c r="E63" i="52"/>
  <c r="L63" i="52" s="1"/>
  <c r="K62" i="52"/>
  <c r="H62" i="52"/>
  <c r="E62" i="52"/>
  <c r="L62" i="52" s="1"/>
  <c r="K61" i="52"/>
  <c r="F61" i="52"/>
  <c r="E61" i="52"/>
  <c r="L61" i="52" s="1"/>
  <c r="K60" i="52"/>
  <c r="F60" i="52"/>
  <c r="E60" i="52"/>
  <c r="L60" i="52" s="1"/>
  <c r="K59" i="52"/>
  <c r="F59" i="52"/>
  <c r="E59" i="52"/>
  <c r="L59" i="52" s="1"/>
  <c r="K58" i="52"/>
  <c r="F58" i="52"/>
  <c r="E58" i="52"/>
  <c r="L58" i="52" s="1"/>
  <c r="K54" i="52"/>
  <c r="F54" i="52"/>
  <c r="E54" i="52"/>
  <c r="L54" i="52" s="1"/>
  <c r="K53" i="52"/>
  <c r="F53" i="52"/>
  <c r="E53" i="52"/>
  <c r="L53" i="52" s="1"/>
  <c r="K52" i="52"/>
  <c r="I52" i="52"/>
  <c r="F52" i="52"/>
  <c r="C52" i="52"/>
  <c r="E52" i="52" s="1"/>
  <c r="L52" i="52" s="1"/>
  <c r="K51" i="52"/>
  <c r="I51" i="52"/>
  <c r="F51" i="52"/>
  <c r="C51" i="52"/>
  <c r="E51" i="52" s="1"/>
  <c r="L51" i="52" s="1"/>
  <c r="K50" i="52"/>
  <c r="F50" i="52"/>
  <c r="E50" i="52"/>
  <c r="L50" i="52" s="1"/>
  <c r="K49" i="52"/>
  <c r="F49" i="52"/>
  <c r="E49" i="52"/>
  <c r="L49" i="52" s="1"/>
  <c r="K48" i="52"/>
  <c r="F48" i="52"/>
  <c r="E48" i="52"/>
  <c r="L48" i="52" s="1"/>
  <c r="K47" i="52"/>
  <c r="F47" i="52"/>
  <c r="E47" i="52"/>
  <c r="L47" i="52" s="1"/>
  <c r="K46" i="52"/>
  <c r="F46" i="52"/>
  <c r="E46" i="52"/>
  <c r="L46" i="52" s="1"/>
  <c r="K45" i="52"/>
  <c r="F45" i="52"/>
  <c r="E45" i="52"/>
  <c r="L45" i="52" s="1"/>
  <c r="K44" i="52"/>
  <c r="F44" i="52"/>
  <c r="E44" i="52"/>
  <c r="L44" i="52" s="1"/>
  <c r="K43" i="52"/>
  <c r="F43" i="52"/>
  <c r="E43" i="52"/>
  <c r="L43" i="52" s="1"/>
  <c r="K42" i="52"/>
  <c r="I42" i="52"/>
  <c r="F42" i="52"/>
  <c r="E42" i="52"/>
  <c r="L42" i="52" s="1"/>
  <c r="K41" i="52"/>
  <c r="F41" i="52"/>
  <c r="C41" i="52"/>
  <c r="E41" i="52" s="1"/>
  <c r="L41" i="52" s="1"/>
  <c r="K40" i="52"/>
  <c r="F40" i="52"/>
  <c r="E40" i="52"/>
  <c r="L40" i="52" s="1"/>
  <c r="C40" i="52"/>
  <c r="L39" i="52"/>
  <c r="K39" i="52"/>
  <c r="F39" i="52"/>
  <c r="E39" i="52"/>
  <c r="L38" i="52"/>
  <c r="K38" i="52"/>
  <c r="F38" i="52"/>
  <c r="E38" i="52"/>
  <c r="L37" i="52"/>
  <c r="K37" i="52"/>
  <c r="F37" i="52"/>
  <c r="K36" i="52"/>
  <c r="F36" i="52"/>
  <c r="E36" i="52"/>
  <c r="L36" i="52" s="1"/>
  <c r="K35" i="52"/>
  <c r="F35" i="52"/>
  <c r="E35" i="52"/>
  <c r="L35" i="52" s="1"/>
  <c r="K34" i="52"/>
  <c r="F34" i="52"/>
  <c r="E34" i="52"/>
  <c r="L34" i="52" s="1"/>
  <c r="K33" i="52"/>
  <c r="F33" i="52"/>
  <c r="E33" i="52"/>
  <c r="L33" i="52" s="1"/>
  <c r="K32" i="52"/>
  <c r="F32" i="52"/>
  <c r="E32" i="52"/>
  <c r="L32" i="52" s="1"/>
  <c r="K31" i="52"/>
  <c r="F31" i="52"/>
  <c r="E31" i="52"/>
  <c r="L31" i="52" s="1"/>
  <c r="K30" i="52"/>
  <c r="F30" i="52"/>
  <c r="E30" i="52"/>
  <c r="L30" i="52" s="1"/>
  <c r="K29" i="52"/>
  <c r="F29" i="52"/>
  <c r="E29" i="52"/>
  <c r="L29" i="52" s="1"/>
  <c r="K28" i="52"/>
  <c r="F28" i="52"/>
  <c r="E28" i="52"/>
  <c r="L28" i="52" s="1"/>
  <c r="K27" i="52"/>
  <c r="F27" i="52"/>
  <c r="E27" i="52"/>
  <c r="L27" i="52" s="1"/>
  <c r="K26" i="52"/>
  <c r="F26" i="52"/>
  <c r="E26" i="52"/>
  <c r="L26" i="52" s="1"/>
  <c r="K25" i="52"/>
  <c r="H25" i="52"/>
  <c r="E25" i="52"/>
  <c r="L25" i="52" s="1"/>
  <c r="K24" i="52"/>
  <c r="H24" i="52"/>
  <c r="E24" i="52"/>
  <c r="L24" i="52" s="1"/>
  <c r="K23" i="52"/>
  <c r="H23" i="52"/>
  <c r="E23" i="52"/>
  <c r="L23" i="52" s="1"/>
  <c r="H22" i="52"/>
  <c r="E22" i="52"/>
  <c r="L22" i="52" s="1"/>
  <c r="L21" i="52"/>
  <c r="K21" i="52"/>
  <c r="H21" i="52"/>
  <c r="E21" i="52"/>
  <c r="L20" i="52"/>
  <c r="K20" i="52"/>
  <c r="H20" i="52"/>
  <c r="E20" i="52"/>
  <c r="L19" i="52"/>
  <c r="K19" i="52"/>
  <c r="H19" i="52"/>
  <c r="E19" i="52"/>
  <c r="L18" i="52"/>
  <c r="K18" i="52"/>
  <c r="H18" i="52"/>
  <c r="E18" i="52"/>
  <c r="L72" i="52" l="1"/>
  <c r="F42" i="51"/>
  <c r="Q30" i="51"/>
  <c r="P22" i="51"/>
  <c r="K42" i="50" l="1"/>
  <c r="K41" i="50"/>
  <c r="K30" i="50"/>
  <c r="M24" i="50"/>
  <c r="M23" i="50" s="1"/>
  <c r="L24" i="50"/>
  <c r="L23" i="50" s="1"/>
  <c r="K24" i="50"/>
  <c r="K23" i="50" s="1"/>
  <c r="M19" i="50"/>
  <c r="H15" i="49" l="1"/>
  <c r="G15" i="49"/>
  <c r="F15" i="49"/>
  <c r="E15" i="49"/>
  <c r="K15" i="49" s="1"/>
  <c r="D15" i="49"/>
  <c r="K14" i="49"/>
  <c r="K13" i="49"/>
  <c r="K12" i="49"/>
  <c r="F12" i="6" l="1"/>
  <c r="D27" i="6" l="1"/>
  <c r="D29" i="6" s="1"/>
  <c r="B33" i="6"/>
  <c r="B32" i="6"/>
  <c r="D28" i="6"/>
  <c r="D25" i="6"/>
</calcChain>
</file>

<file path=xl/sharedStrings.xml><?xml version="1.0" encoding="utf-8"?>
<sst xmlns="http://schemas.openxmlformats.org/spreadsheetml/2006/main" count="490" uniqueCount="256">
  <si>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</si>
  <si>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</si>
  <si>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</si>
  <si>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</si>
  <si>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</si>
  <si>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</si>
  <si>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</si>
  <si>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</si>
  <si>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</si>
  <si>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</si>
  <si>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</si>
  <si>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</si>
  <si>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</si>
  <si>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</si>
  <si>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</si>
  <si>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</si>
  <si>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</si>
  <si>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</si>
  <si>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</si>
  <si>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</si>
  <si>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</si>
  <si>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</si>
  <si>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</si>
  <si>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</si>
  <si>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</si>
  <si>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</si>
  <si>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</si>
  <si>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</si>
  <si>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</si>
  <si>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</si>
  <si>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</si>
  <si>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</si>
  <si>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</si>
  <si>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</si>
  <si>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</si>
  <si>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</si>
  <si>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</si>
  <si>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</si>
  <si>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</si>
  <si>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</si>
  <si>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</si>
  <si>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</si>
  <si>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</si>
  <si>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</si>
  <si>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</si>
  <si>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</si>
  <si>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</si>
  <si>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</si>
  <si>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</si>
  <si>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</si>
  <si>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</si>
  <si>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</si>
  <si>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</si>
  <si>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</si>
  <si>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</si>
  <si>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</si>
  <si>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</si>
  <si>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</si>
  <si>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</si>
  <si>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</si>
  <si>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</si>
  <si>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</si>
  <si>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</si>
  <si>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</si>
  <si>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</si>
  <si>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</si>
  <si>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</si>
  <si>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</si>
  <si>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</si>
  <si>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</si>
  <si>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</si>
  <si>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</si>
  <si>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</si>
  <si>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H30667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</si>
  <si>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</si>
  <si>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</si>
  <si>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</si>
  <si>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</si>
  <si>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</si>
  <si>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</si>
  <si>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</si>
  <si>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</si>
  <si>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</si>
  <si>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</si>
  <si>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</si>
  <si>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</si>
  <si>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</si>
  <si>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</si>
  <si>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</si>
  <si>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</si>
  <si>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</si>
  <si>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</si>
  <si>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</si>
  <si>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</si>
  <si>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</si>
  <si>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</si>
  <si>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</si>
  <si>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</si>
  <si>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</si>
  <si>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</si>
  <si>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</si>
  <si>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</si>
  <si>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</si>
  <si>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</si>
  <si>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</si>
  <si>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</si>
  <si>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</si>
  <si>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</si>
  <si>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</si>
  <si>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</si>
  <si>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</si>
  <si>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</si>
  <si>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</si>
  <si>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</si>
  <si>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</si>
  <si>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</si>
  <si>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</si>
  <si>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</si>
  <si>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</si>
  <si>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</si>
  <si>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</si>
  <si>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</si>
  <si>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</si>
  <si>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</si>
  <si>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</si>
  <si>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</si>
  <si>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</si>
  <si>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</si>
  <si>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</si>
  <si>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</si>
  <si>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</si>
  <si>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</si>
  <si>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</si>
  <si>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</si>
  <si>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</si>
  <si>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</si>
  <si>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</si>
  <si>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</si>
  <si>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</si>
  <si>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</si>
  <si>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</si>
  <si>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</si>
  <si>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</si>
  <si>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</si>
  <si>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</si>
  <si>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</si>
  <si>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</si>
  <si>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</si>
  <si>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</si>
  <si>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</si>
  <si>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</si>
  <si>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</si>
  <si>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</si>
  <si>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</si>
  <si>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</si>
  <si>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</si>
  <si>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</si>
  <si>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</si>
  <si>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</si>
  <si>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</si>
  <si>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</si>
  <si>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-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</si>
  <si>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</si>
  <si>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</si>
  <si>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</si>
  <si>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</si>
  <si>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</si>
  <si>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</si>
  <si>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</si>
  <si>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</si>
  <si>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</si>
  <si>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</si>
  <si>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</si>
  <si>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</si>
  <si>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</si>
  <si>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</si>
  <si>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</si>
  <si>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</si>
  <si>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</si>
  <si>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</si>
  <si>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</si>
  <si>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</si>
  <si>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</si>
  <si>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</si>
  <si>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</si>
  <si>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</si>
  <si>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</si>
  <si>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</si>
  <si>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</si>
  <si>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</si>
  <si>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</si>
  <si>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</si>
  <si>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</si>
  <si>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</si>
  <si>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</si>
  <si>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</si>
  <si>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</si>
  <si>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</si>
  <si>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</si>
  <si>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</si>
  <si>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</si>
  <si>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</si>
  <si>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t>CUADRO DE INDICADORES Y METAS  - META ANUAL y  1er TRIMESTRE 2018</t>
  </si>
  <si>
    <t>2018</t>
  </si>
  <si>
    <t>Meta 2017</t>
  </si>
  <si>
    <t>Real 2017</t>
  </si>
  <si>
    <t>1º T. Anualiz.18</t>
  </si>
  <si>
    <t>C.J.U.O. 1 - 06 - 10 - 1º TRIMESTE 2018</t>
  </si>
  <si>
    <t>Dictamenes Emitidos en el Periodo  (1)</t>
  </si>
  <si>
    <t>Consultas por asistencia jurídica en el Periodo (1)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</si>
  <si>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</si>
  <si>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LRF LEY Nº 7.314 - ANEXO 30 - ART. 44 Y 45  - 1º TRIMESTRE 2018</t>
  </si>
  <si>
    <t>RESOLUCIÓN INTERNA ATM Nº 61/16 - INDICADORES DE GESTIÓN</t>
  </si>
  <si>
    <t>AREA</t>
  </si>
  <si>
    <t>ENERO</t>
  </si>
  <si>
    <t>FEBRERO</t>
  </si>
  <si>
    <t>MARZO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</si>
  <si>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</si>
  <si>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</si>
  <si>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</si>
  <si>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</si>
  <si>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</si>
  <si>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 - ACTIVIDADES ECONÓMICAS</t>
  </si>
  <si>
    <t>DEPARTAMENTO ATENCIÓN CONTRIBUYENTES - PATRIMONIALES</t>
  </si>
  <si>
    <t>DEPARTAMENTO ATENCIÓN CONTRIBUYENTES - SELLOS Y TASA DE JUSTICIA</t>
  </si>
  <si>
    <t>DEPARTAMENTO PATRIMONIALES E INGRESOS VARIOS</t>
  </si>
  <si>
    <t xml:space="preserve">DEPARTAMENTO ACTIVIDADES ECONÓMICAS - </t>
  </si>
  <si>
    <t>DEPARTAMENTO GRANDES CONTRIBUYENTES</t>
  </si>
  <si>
    <t xml:space="preserve">DEPARTAMENTO DETERMINACIÓN DE OFICIO - </t>
  </si>
  <si>
    <t>DEPARTAMENTO CONTACT CENTER</t>
  </si>
  <si>
    <t>RECEPTORIA MAIPU</t>
  </si>
  <si>
    <t xml:space="preserve"> CONSEJO PROFESIONAL</t>
  </si>
  <si>
    <t>DELEGACION SAN RAFAEL</t>
  </si>
  <si>
    <t xml:space="preserve"> RECEPTORIA VILLA ATUEL</t>
  </si>
  <si>
    <t>RECEPTORIA MALARGUE</t>
  </si>
  <si>
    <t>DELEGACION VALLE DE UCO</t>
  </si>
  <si>
    <t>RECEPTORIA JUNIN</t>
  </si>
  <si>
    <t xml:space="preserve">DELEGACION CIUDAD AUT DE BUENOS AIRES 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</si>
  <si>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</si>
  <si>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</si>
  <si>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</si>
  <si>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</si>
  <si>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</si>
  <si>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</si>
  <si>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</si>
  <si>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</si>
  <si>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</si>
  <si>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</si>
  <si>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</si>
  <si>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</si>
  <si>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 xml:space="preserve"> OPERACIONES E INFRAESTRUCTURA </t>
  </si>
  <si>
    <t>CALIDAD Y GESTION DE PROYECTOS</t>
  </si>
  <si>
    <t>SUBDIRECCIÓN SECRETARÍA GENERAL</t>
  </si>
  <si>
    <t>GESTION DE CALIDAD</t>
  </si>
  <si>
    <t>DEPARTAMENTO CONSEJO LOTEOS</t>
  </si>
  <si>
    <t>CONSEJO DE LOTEOS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</si>
</sst>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1" formatCode="0.0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16"/>
      <color indexed="8"/>
      <name val="Calibri"/>
      <family val="2"/>
    </font>
    <font>
      <b/>
      <u/>
      <sz val="9"/>
      <name val="Arial"/>
      <family val="2"/>
    </font>
    <font>
      <sz val="10"/>
      <name val="Verdana"/>
      <family val="2"/>
    </font>
    <font>
      <b/>
      <sz val="11"/>
      <color indexed="16"/>
      <name val="Arial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color indexed="8"/>
      <name val="Arial"/>
      <family val="2"/>
    </font>
    <font>
      <b/>
      <sz val="9"/>
      <color indexed="9"/>
      <name val="Verdana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19"/>
      </patternFill>
    </fill>
    <fill>
      <patternFill patternType="solid">
        <fgColor indexed="44"/>
        <bgColor indexed="49"/>
      </patternFill>
    </fill>
    <fill>
      <patternFill patternType="solid">
        <fgColor indexed="40"/>
        <bgColor indexed="49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8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4" borderId="0" applyNumberFormat="0" applyBorder="0" applyAlignment="0" applyProtection="0"/>
    <xf numFmtId="0" fontId="26" fillId="16" borderId="1" applyNumberFormat="0" applyAlignment="0" applyProtection="0"/>
    <xf numFmtId="0" fontId="27" fillId="17" borderId="2" applyNumberFormat="0" applyAlignment="0" applyProtection="0"/>
    <xf numFmtId="0" fontId="28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30" fillId="7" borderId="1" applyNumberFormat="0" applyAlignment="0" applyProtection="0"/>
    <xf numFmtId="0" fontId="31" fillId="3" borderId="0" applyNumberFormat="0" applyBorder="0" applyAlignment="0" applyProtection="0"/>
    <xf numFmtId="165" fontId="14" fillId="0" borderId="0" applyFont="0" applyFill="0" applyBorder="0" applyAlignment="0" applyProtection="0"/>
    <xf numFmtId="0" fontId="32" fillId="22" borderId="0" applyNumberFormat="0" applyBorder="0" applyAlignment="0" applyProtection="0"/>
    <xf numFmtId="0" fontId="14" fillId="23" borderId="4" applyNumberFormat="0" applyFont="0" applyAlignment="0" applyProtection="0"/>
    <xf numFmtId="0" fontId="33" fillId="16" borderId="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29" fillId="0" borderId="8" applyNumberFormat="0" applyFill="0" applyAlignment="0" applyProtection="0"/>
    <xf numFmtId="0" fontId="39" fillId="0" borderId="9" applyNumberFormat="0" applyFill="0" applyAlignment="0" applyProtection="0"/>
    <xf numFmtId="0" fontId="19" fillId="0" borderId="0"/>
    <xf numFmtId="165" fontId="1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3" fillId="0" borderId="0"/>
    <xf numFmtId="9" fontId="23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4" fillId="0" borderId="0"/>
    <xf numFmtId="0" fontId="14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50" fillId="0" borderId="0"/>
    <xf numFmtId="9" fontId="14" fillId="0" borderId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8">
    <xf numFmtId="0" fontId="0" fillId="0" borderId="0" xfId="0"/>
    <xf numFmtId="0" fontId="18" fillId="0" borderId="0" xfId="0" applyFont="1"/>
    <xf numFmtId="0" fontId="19" fillId="0" borderId="0" xfId="0" applyFont="1"/>
    <xf numFmtId="1" fontId="21" fillId="24" borderId="11" xfId="32" applyNumberFormat="1" applyFont="1" applyFill="1" applyBorder="1" applyAlignment="1">
      <alignment horizontal="center" vertical="center"/>
    </xf>
    <xf numFmtId="0" fontId="15" fillId="24" borderId="14" xfId="0" applyFont="1" applyFill="1" applyBorder="1"/>
    <xf numFmtId="1" fontId="21" fillId="24" borderId="15" xfId="32" applyNumberFormat="1" applyFont="1" applyFill="1" applyBorder="1" applyAlignment="1">
      <alignment horizontal="center" vertical="center"/>
    </xf>
    <xf numFmtId="0" fontId="21" fillId="24" borderId="16" xfId="0" applyFont="1" applyFill="1" applyBorder="1" applyAlignment="1">
      <alignment horizontal="center" vertical="center" wrapText="1"/>
    </xf>
    <xf numFmtId="0" fontId="18" fillId="0" borderId="0" xfId="0" applyFont="1" applyBorder="1"/>
    <xf numFmtId="0" fontId="22" fillId="0" borderId="17" xfId="0" applyFont="1" applyBorder="1" applyAlignment="1"/>
    <xf numFmtId="0" fontId="22" fillId="0" borderId="11" xfId="0" applyFont="1" applyBorder="1"/>
    <xf numFmtId="0" fontId="22" fillId="0" borderId="0" xfId="0" applyFont="1"/>
    <xf numFmtId="0" fontId="22" fillId="0" borderId="17" xfId="0" applyFont="1" applyFill="1" applyBorder="1" applyAlignment="1"/>
    <xf numFmtId="0" fontId="22" fillId="0" borderId="0" xfId="0" applyFont="1" applyFill="1"/>
    <xf numFmtId="0" fontId="22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2" fillId="26" borderId="15" xfId="0" applyFont="1" applyFill="1" applyBorder="1"/>
    <xf numFmtId="1" fontId="22" fillId="26" borderId="15" xfId="0" applyNumberFormat="1" applyFont="1" applyFill="1" applyBorder="1"/>
    <xf numFmtId="0" fontId="19" fillId="26" borderId="15" xfId="0" applyFont="1" applyFill="1" applyBorder="1"/>
    <xf numFmtId="0" fontId="19" fillId="26" borderId="16" xfId="0" applyFont="1" applyFill="1" applyBorder="1"/>
    <xf numFmtId="0" fontId="22" fillId="0" borderId="24" xfId="0" applyFont="1" applyBorder="1"/>
    <xf numFmtId="0" fontId="22" fillId="0" borderId="25" xfId="0" applyFont="1" applyBorder="1"/>
    <xf numFmtId="0" fontId="22" fillId="26" borderId="26" xfId="0" applyFont="1" applyFill="1" applyBorder="1"/>
    <xf numFmtId="0" fontId="22" fillId="0" borderId="11" xfId="0" applyFont="1" applyFill="1" applyBorder="1"/>
    <xf numFmtId="0" fontId="22" fillId="0" borderId="20" xfId="0" applyFont="1" applyBorder="1"/>
    <xf numFmtId="0" fontId="22" fillId="0" borderId="27" xfId="0" applyFont="1" applyBorder="1"/>
    <xf numFmtId="0" fontId="19" fillId="26" borderId="30" xfId="0" applyFont="1" applyFill="1" applyBorder="1"/>
    <xf numFmtId="0" fontId="18" fillId="0" borderId="0" xfId="0" applyFont="1" applyBorder="1" applyAlignment="1"/>
    <xf numFmtId="0" fontId="18" fillId="0" borderId="32" xfId="0" applyFont="1" applyBorder="1"/>
    <xf numFmtId="0" fontId="16" fillId="0" borderId="0" xfId="0" applyFont="1" applyBorder="1" applyAlignment="1">
      <alignment horizontal="center"/>
    </xf>
    <xf numFmtId="0" fontId="16" fillId="0" borderId="31" xfId="0" applyFont="1" applyBorder="1" applyAlignment="1">
      <alignment vertical="center"/>
    </xf>
    <xf numFmtId="0" fontId="22" fillId="0" borderId="17" xfId="0" applyFont="1" applyBorder="1"/>
    <xf numFmtId="0" fontId="22" fillId="0" borderId="34" xfId="0" applyFont="1" applyBorder="1" applyAlignment="1"/>
    <xf numFmtId="0" fontId="22" fillId="0" borderId="29" xfId="0" applyFont="1" applyBorder="1"/>
    <xf numFmtId="0" fontId="22" fillId="0" borderId="35" xfId="0" applyFont="1" applyBorder="1"/>
    <xf numFmtId="0" fontId="22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9" fillId="26" borderId="23" xfId="0" applyFont="1" applyFill="1" applyBorder="1"/>
    <xf numFmtId="0" fontId="15" fillId="25" borderId="37" xfId="0" applyFont="1" applyFill="1" applyBorder="1"/>
    <xf numFmtId="0" fontId="15" fillId="25" borderId="38" xfId="0" applyFont="1" applyFill="1" applyBorder="1"/>
    <xf numFmtId="0" fontId="19" fillId="26" borderId="26" xfId="0" applyFont="1" applyFill="1" applyBorder="1"/>
    <xf numFmtId="0" fontId="21" fillId="25" borderId="42" xfId="0" applyFont="1" applyFill="1" applyBorder="1" applyAlignment="1"/>
    <xf numFmtId="0" fontId="22" fillId="25" borderId="37" xfId="0" applyFont="1" applyFill="1" applyBorder="1"/>
    <xf numFmtId="0" fontId="21" fillId="25" borderId="43" xfId="0" applyFont="1" applyFill="1" applyBorder="1"/>
    <xf numFmtId="0" fontId="22" fillId="25" borderId="44" xfId="0" applyFont="1" applyFill="1" applyBorder="1"/>
    <xf numFmtId="0" fontId="22" fillId="25" borderId="39" xfId="0" applyFont="1" applyFill="1" applyBorder="1"/>
    <xf numFmtId="0" fontId="22" fillId="0" borderId="34" xfId="0" applyFont="1" applyBorder="1"/>
    <xf numFmtId="0" fontId="22" fillId="0" borderId="19" xfId="0" applyFont="1" applyBorder="1"/>
    <xf numFmtId="0" fontId="22" fillId="0" borderId="12" xfId="0" applyFont="1" applyFill="1" applyBorder="1"/>
    <xf numFmtId="0" fontId="22" fillId="0" borderId="12" xfId="0" applyFont="1" applyBorder="1"/>
    <xf numFmtId="0" fontId="22" fillId="0" borderId="21" xfId="0" applyFont="1" applyBorder="1"/>
    <xf numFmtId="0" fontId="21" fillId="25" borderId="42" xfId="0" applyFont="1" applyFill="1" applyBorder="1"/>
    <xf numFmtId="0" fontId="22" fillId="0" borderId="34" xfId="0" applyFont="1" applyFill="1" applyBorder="1"/>
    <xf numFmtId="3" fontId="22" fillId="26" borderId="10" xfId="0" applyNumberFormat="1" applyFont="1" applyFill="1" applyBorder="1"/>
    <xf numFmtId="3" fontId="22" fillId="26" borderId="29" xfId="0" applyNumberFormat="1" applyFont="1" applyFill="1" applyBorder="1"/>
    <xf numFmtId="3" fontId="22" fillId="0" borderId="29" xfId="0" applyNumberFormat="1" applyFont="1" applyFill="1" applyBorder="1"/>
    <xf numFmtId="0" fontId="22" fillId="0" borderId="24" xfId="0" applyFont="1" applyFill="1" applyBorder="1"/>
    <xf numFmtId="3" fontId="22" fillId="26" borderId="47" xfId="0" applyNumberFormat="1" applyFont="1" applyFill="1" applyBorder="1"/>
    <xf numFmtId="3" fontId="22" fillId="26" borderId="25" xfId="0" applyNumberFormat="1" applyFont="1" applyFill="1" applyBorder="1"/>
    <xf numFmtId="3" fontId="22" fillId="0" borderId="25" xfId="0" applyNumberFormat="1" applyFont="1" applyFill="1" applyBorder="1"/>
    <xf numFmtId="4" fontId="19" fillId="0" borderId="0" xfId="0" applyNumberFormat="1" applyFont="1"/>
    <xf numFmtId="0" fontId="21" fillId="24" borderId="50" xfId="0" applyFont="1" applyFill="1" applyBorder="1" applyAlignment="1">
      <alignment horizontal="center" vertical="center" wrapText="1"/>
    </xf>
    <xf numFmtId="0" fontId="0" fillId="0" borderId="51" xfId="0" applyBorder="1" applyAlignment="1"/>
    <xf numFmtId="0" fontId="0" fillId="0" borderId="52" xfId="0" applyBorder="1" applyAlignment="1"/>
    <xf numFmtId="0" fontId="0" fillId="0" borderId="52" xfId="0" applyBorder="1"/>
    <xf numFmtId="0" fontId="0" fillId="0" borderId="49" xfId="0" applyBorder="1"/>
    <xf numFmtId="0" fontId="18" fillId="0" borderId="31" xfId="0" applyFont="1" applyBorder="1"/>
    <xf numFmtId="0" fontId="0" fillId="0" borderId="53" xfId="0" applyBorder="1"/>
    <xf numFmtId="0" fontId="0" fillId="0" borderId="31" xfId="0" applyBorder="1"/>
    <xf numFmtId="0" fontId="16" fillId="0" borderId="0" xfId="0" applyFont="1" applyBorder="1" applyAlignment="1"/>
    <xf numFmtId="0" fontId="21" fillId="24" borderId="1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1" fontId="21" fillId="24" borderId="54" xfId="32" applyNumberFormat="1" applyFont="1" applyFill="1" applyBorder="1" applyAlignment="1">
      <alignment horizontal="center" vertical="center"/>
    </xf>
    <xf numFmtId="0" fontId="21" fillId="24" borderId="56" xfId="0" applyFont="1" applyFill="1" applyBorder="1" applyAlignment="1">
      <alignment horizontal="center"/>
    </xf>
    <xf numFmtId="0" fontId="22" fillId="0" borderId="57" xfId="0" applyFont="1" applyFill="1" applyBorder="1"/>
    <xf numFmtId="1" fontId="22" fillId="0" borderId="54" xfId="0" applyNumberFormat="1" applyFont="1" applyFill="1" applyBorder="1"/>
    <xf numFmtId="0" fontId="22" fillId="0" borderId="54" xfId="0" applyFont="1" applyFill="1" applyBorder="1"/>
    <xf numFmtId="0" fontId="22" fillId="0" borderId="58" xfId="0" applyFont="1" applyFill="1" applyBorder="1"/>
    <xf numFmtId="0" fontId="0" fillId="25" borderId="57" xfId="0" applyFill="1" applyBorder="1"/>
    <xf numFmtId="0" fontId="0" fillId="25" borderId="54" xfId="0" applyFill="1" applyBorder="1"/>
    <xf numFmtId="0" fontId="19" fillId="0" borderId="54" xfId="0" applyFont="1" applyFill="1" applyBorder="1"/>
    <xf numFmtId="3" fontId="19" fillId="0" borderId="54" xfId="0" applyNumberFormat="1" applyFont="1" applyFill="1" applyBorder="1"/>
    <xf numFmtId="0" fontId="19" fillId="0" borderId="61" xfId="0" applyFont="1" applyFill="1" applyBorder="1"/>
    <xf numFmtId="3" fontId="19" fillId="0" borderId="57" xfId="0" applyNumberFormat="1" applyFont="1" applyFill="1" applyBorder="1"/>
    <xf numFmtId="3" fontId="19" fillId="0" borderId="58" xfId="0" applyNumberFormat="1" applyFont="1" applyFill="1" applyBorder="1"/>
    <xf numFmtId="0" fontId="19" fillId="0" borderId="57" xfId="0" applyFont="1" applyFill="1" applyBorder="1"/>
    <xf numFmtId="0" fontId="19" fillId="0" borderId="52" xfId="0" applyFont="1" applyFill="1" applyBorder="1"/>
    <xf numFmtId="0" fontId="16" fillId="0" borderId="62" xfId="0" applyFont="1" applyBorder="1" applyAlignment="1"/>
    <xf numFmtId="0" fontId="16" fillId="0" borderId="13" xfId="0" applyFont="1" applyBorder="1" applyAlignment="1"/>
    <xf numFmtId="0" fontId="18" fillId="0" borderId="13" xfId="0" applyFont="1" applyBorder="1" applyAlignment="1"/>
    <xf numFmtId="0" fontId="18" fillId="0" borderId="13" xfId="0" applyFont="1" applyBorder="1"/>
    <xf numFmtId="0" fontId="18" fillId="0" borderId="55" xfId="0" applyFont="1" applyBorder="1"/>
    <xf numFmtId="0" fontId="22" fillId="25" borderId="38" xfId="0" applyFont="1" applyFill="1" applyBorder="1"/>
    <xf numFmtId="3" fontId="22" fillId="0" borderId="15" xfId="0" applyNumberFormat="1" applyFont="1" applyFill="1" applyBorder="1"/>
    <xf numFmtId="3" fontId="22" fillId="0" borderId="23" xfId="0" applyNumberFormat="1" applyFont="1" applyFill="1" applyBorder="1"/>
    <xf numFmtId="3" fontId="22" fillId="0" borderId="26" xfId="0" applyNumberFormat="1" applyFont="1" applyFill="1" applyBorder="1"/>
    <xf numFmtId="3" fontId="22" fillId="26" borderId="36" xfId="0" applyNumberFormat="1" applyFont="1" applyFill="1" applyBorder="1"/>
    <xf numFmtId="3" fontId="22" fillId="26" borderId="11" xfId="0" applyNumberFormat="1" applyFont="1" applyFill="1" applyBorder="1"/>
    <xf numFmtId="3" fontId="22" fillId="26" borderId="28" xfId="0" applyNumberFormat="1" applyFont="1" applyFill="1" applyBorder="1"/>
    <xf numFmtId="3" fontId="22" fillId="0" borderId="11" xfId="0" applyNumberFormat="1" applyFont="1" applyFill="1" applyBorder="1"/>
    <xf numFmtId="3" fontId="22" fillId="26" borderId="33" xfId="0" applyNumberFormat="1" applyFont="1" applyFill="1" applyBorder="1"/>
    <xf numFmtId="3" fontId="22" fillId="25" borderId="44" xfId="0" applyNumberFormat="1" applyFont="1" applyFill="1" applyBorder="1"/>
    <xf numFmtId="3" fontId="22" fillId="25" borderId="45" xfId="0" applyNumberFormat="1" applyFont="1" applyFill="1" applyBorder="1"/>
    <xf numFmtId="3" fontId="21" fillId="25" borderId="45" xfId="0" applyNumberFormat="1" applyFont="1" applyFill="1" applyBorder="1"/>
    <xf numFmtId="3" fontId="21" fillId="25" borderId="44" xfId="0" applyNumberFormat="1" applyFont="1" applyFill="1" applyBorder="1"/>
    <xf numFmtId="3" fontId="22" fillId="25" borderId="40" xfId="0" applyNumberFormat="1" applyFont="1" applyFill="1" applyBorder="1"/>
    <xf numFmtId="3" fontId="22" fillId="0" borderId="36" xfId="0" applyNumberFormat="1" applyFont="1" applyBorder="1"/>
    <xf numFmtId="3" fontId="21" fillId="25" borderId="36" xfId="0" applyNumberFormat="1" applyFont="1" applyFill="1" applyBorder="1"/>
    <xf numFmtId="3" fontId="21" fillId="25" borderId="29" xfId="0" applyNumberFormat="1" applyFont="1" applyFill="1" applyBorder="1"/>
    <xf numFmtId="3" fontId="22" fillId="25" borderId="23" xfId="0" applyNumberFormat="1" applyFont="1" applyFill="1" applyBorder="1"/>
    <xf numFmtId="3" fontId="22" fillId="0" borderId="28" xfId="0" applyNumberFormat="1" applyFont="1" applyBorder="1"/>
    <xf numFmtId="3" fontId="21" fillId="25" borderId="28" xfId="0" applyNumberFormat="1" applyFont="1" applyFill="1" applyBorder="1"/>
    <xf numFmtId="3" fontId="21" fillId="25" borderId="11" xfId="0" applyNumberFormat="1" applyFont="1" applyFill="1" applyBorder="1"/>
    <xf numFmtId="3" fontId="22" fillId="25" borderId="15" xfId="0" applyNumberFormat="1" applyFont="1" applyFill="1" applyBorder="1"/>
    <xf numFmtId="3" fontId="22" fillId="26" borderId="12" xfId="0" applyNumberFormat="1" applyFont="1" applyFill="1" applyBorder="1"/>
    <xf numFmtId="3" fontId="22" fillId="0" borderId="12" xfId="0" applyNumberFormat="1" applyFont="1" applyFill="1" applyBorder="1"/>
    <xf numFmtId="3" fontId="22" fillId="0" borderId="16" xfId="0" applyNumberFormat="1" applyFont="1" applyFill="1" applyBorder="1"/>
    <xf numFmtId="3" fontId="22" fillId="25" borderId="37" xfId="0" applyNumberFormat="1" applyFont="1" applyFill="1" applyBorder="1"/>
    <xf numFmtId="3" fontId="21" fillId="25" borderId="37" xfId="0" applyNumberFormat="1" applyFont="1" applyFill="1" applyBorder="1"/>
    <xf numFmtId="3" fontId="21" fillId="25" borderId="38" xfId="0" applyNumberFormat="1" applyFont="1" applyFill="1" applyBorder="1"/>
    <xf numFmtId="0" fontId="20" fillId="0" borderId="0" xfId="53" applyFont="1" applyAlignment="1">
      <alignment horizontal="left" vertical="center"/>
    </xf>
    <xf numFmtId="0" fontId="14" fillId="0" borderId="0" xfId="53" applyAlignment="1">
      <alignment horizontal="center" vertical="center"/>
    </xf>
    <xf numFmtId="0" fontId="15" fillId="0" borderId="0" xfId="53" applyFont="1" applyAlignment="1">
      <alignment horizontal="center" vertical="center"/>
    </xf>
    <xf numFmtId="0" fontId="16" fillId="0" borderId="0" xfId="53" applyFont="1" applyAlignment="1">
      <alignment horizontal="left" vertical="center"/>
    </xf>
    <xf numFmtId="0" fontId="18" fillId="0" borderId="0" xfId="53" applyFont="1" applyAlignment="1">
      <alignment horizontal="center" vertical="center"/>
    </xf>
    <xf numFmtId="0" fontId="16" fillId="0" borderId="0" xfId="53" applyFont="1" applyBorder="1" applyAlignment="1">
      <alignment horizontal="left" vertical="center"/>
    </xf>
    <xf numFmtId="0" fontId="14" fillId="0" borderId="13" xfId="53" applyBorder="1"/>
    <xf numFmtId="0" fontId="21" fillId="24" borderId="11" xfId="53" applyFont="1" applyFill="1" applyBorder="1" applyAlignment="1">
      <alignment horizontal="center" vertical="center"/>
    </xf>
    <xf numFmtId="0" fontId="21" fillId="24" borderId="20" xfId="53" applyFont="1" applyFill="1" applyBorder="1" applyAlignment="1">
      <alignment horizontal="center" vertical="center" wrapText="1"/>
    </xf>
    <xf numFmtId="0" fontId="21" fillId="24" borderId="21" xfId="53" applyFont="1" applyFill="1" applyBorder="1" applyAlignment="1">
      <alignment horizontal="center" vertical="center" wrapText="1"/>
    </xf>
    <xf numFmtId="0" fontId="21" fillId="24" borderId="50" xfId="53" applyFont="1" applyFill="1" applyBorder="1" applyAlignment="1">
      <alignment horizontal="center" vertical="center" wrapText="1"/>
    </xf>
    <xf numFmtId="0" fontId="22" fillId="0" borderId="17" xfId="53" applyFont="1" applyBorder="1" applyAlignment="1">
      <alignment horizontal="left" vertical="center"/>
    </xf>
    <xf numFmtId="0" fontId="22" fillId="0" borderId="11" xfId="53" applyFont="1" applyBorder="1" applyAlignment="1">
      <alignment horizontal="center" vertical="center"/>
    </xf>
    <xf numFmtId="0" fontId="22" fillId="0" borderId="11" xfId="53" quotePrefix="1" applyFont="1" applyBorder="1" applyAlignment="1">
      <alignment horizontal="center" vertical="center" wrapText="1"/>
    </xf>
    <xf numFmtId="0" fontId="21" fillId="0" borderId="18" xfId="53" applyFont="1" applyBorder="1" applyAlignment="1">
      <alignment horizontal="center" vertical="center"/>
    </xf>
    <xf numFmtId="0" fontId="22" fillId="26" borderId="11" xfId="53" applyFont="1" applyFill="1" applyBorder="1" applyAlignment="1">
      <alignment horizontal="right" vertical="center"/>
    </xf>
    <xf numFmtId="0" fontId="22" fillId="28" borderId="15" xfId="53" applyFont="1" applyFill="1" applyBorder="1" applyAlignment="1">
      <alignment horizontal="center" vertical="center"/>
    </xf>
    <xf numFmtId="0" fontId="22" fillId="26" borderId="11" xfId="53" quotePrefix="1" applyFont="1" applyFill="1" applyBorder="1" applyAlignment="1">
      <alignment horizontal="right" vertical="center" wrapText="1"/>
    </xf>
    <xf numFmtId="0" fontId="22" fillId="28" borderId="15" xfId="53" quotePrefix="1" applyFont="1" applyFill="1" applyBorder="1" applyAlignment="1">
      <alignment horizontal="center" vertical="center" wrapText="1"/>
    </xf>
    <xf numFmtId="0" fontId="21" fillId="0" borderId="18" xfId="53" quotePrefix="1" applyFont="1" applyBorder="1" applyAlignment="1">
      <alignment horizontal="center" vertical="center" wrapText="1"/>
    </xf>
    <xf numFmtId="0" fontId="22" fillId="26" borderId="11" xfId="53" applyFont="1" applyFill="1" applyBorder="1" applyAlignment="1">
      <alignment horizontal="right" vertical="center" wrapText="1"/>
    </xf>
    <xf numFmtId="0" fontId="22" fillId="28" borderId="15" xfId="53" applyFont="1" applyFill="1" applyBorder="1" applyAlignment="1">
      <alignment horizontal="center" vertical="center" wrapText="1"/>
    </xf>
    <xf numFmtId="3" fontId="22" fillId="0" borderId="11" xfId="55" quotePrefix="1" applyNumberFormat="1" applyFont="1" applyBorder="1" applyAlignment="1">
      <alignment horizontal="right" vertical="center" wrapText="1"/>
    </xf>
    <xf numFmtId="3" fontId="22" fillId="0" borderId="11" xfId="55" applyNumberFormat="1" applyFont="1" applyBorder="1" applyAlignment="1">
      <alignment horizontal="right" vertical="center"/>
    </xf>
    <xf numFmtId="4" fontId="22" fillId="26" borderId="11" xfId="55" applyNumberFormat="1" applyFont="1" applyFill="1" applyBorder="1" applyAlignment="1">
      <alignment horizontal="right" vertical="center"/>
    </xf>
    <xf numFmtId="4" fontId="22" fillId="28" borderId="15" xfId="55" applyNumberFormat="1" applyFont="1" applyFill="1" applyBorder="1" applyAlignment="1">
      <alignment horizontal="right" vertical="center"/>
    </xf>
    <xf numFmtId="3" fontId="21" fillId="0" borderId="18" xfId="53" applyNumberFormat="1" applyFont="1" applyBorder="1" applyAlignment="1">
      <alignment horizontal="center" vertical="center"/>
    </xf>
    <xf numFmtId="3" fontId="22" fillId="0" borderId="11" xfId="53" quotePrefix="1" applyNumberFormat="1" applyFont="1" applyBorder="1" applyAlignment="1">
      <alignment horizontal="right" vertical="center" wrapText="1"/>
    </xf>
    <xf numFmtId="3" fontId="22" fillId="0" borderId="11" xfId="53" applyNumberFormat="1" applyFont="1" applyBorder="1" applyAlignment="1">
      <alignment horizontal="right" vertical="center"/>
    </xf>
    <xf numFmtId="3" fontId="22" fillId="26" borderId="11" xfId="53" applyNumberFormat="1" applyFont="1" applyFill="1" applyBorder="1" applyAlignment="1">
      <alignment horizontal="right" vertical="center"/>
    </xf>
    <xf numFmtId="3" fontId="22" fillId="28" borderId="15" xfId="53" applyNumberFormat="1" applyFont="1" applyFill="1" applyBorder="1" applyAlignment="1">
      <alignment horizontal="right" vertical="center"/>
    </xf>
    <xf numFmtId="167" fontId="22" fillId="26" borderId="11" xfId="53" applyNumberFormat="1" applyFont="1" applyFill="1" applyBorder="1" applyAlignment="1">
      <alignment horizontal="right" vertical="center" wrapText="1"/>
    </xf>
    <xf numFmtId="166" fontId="22" fillId="26" borderId="11" xfId="53" quotePrefix="1" applyNumberFormat="1" applyFont="1" applyFill="1" applyBorder="1" applyAlignment="1">
      <alignment horizontal="right" vertical="center" wrapText="1"/>
    </xf>
    <xf numFmtId="167" fontId="22" fillId="28" borderId="15" xfId="53" quotePrefix="1" applyNumberFormat="1" applyFont="1" applyFill="1" applyBorder="1" applyAlignment="1">
      <alignment horizontal="right" vertical="center" wrapText="1"/>
    </xf>
    <xf numFmtId="166" fontId="21" fillId="0" borderId="18" xfId="53" applyNumberFormat="1" applyFont="1" applyBorder="1" applyAlignment="1">
      <alignment horizontal="right" vertical="center"/>
    </xf>
    <xf numFmtId="0" fontId="22" fillId="26" borderId="12" xfId="53" applyFont="1" applyFill="1" applyBorder="1" applyAlignment="1">
      <alignment horizontal="right" vertical="center"/>
    </xf>
    <xf numFmtId="0" fontId="22" fillId="26" borderId="12" xfId="53" applyFont="1" applyFill="1" applyBorder="1" applyAlignment="1">
      <alignment horizontal="center" vertical="center"/>
    </xf>
    <xf numFmtId="0" fontId="22" fillId="28" borderId="16" xfId="53" applyFont="1" applyFill="1" applyBorder="1" applyAlignment="1">
      <alignment horizontal="center" vertical="center"/>
    </xf>
    <xf numFmtId="0" fontId="21" fillId="25" borderId="17" xfId="53" applyFont="1" applyFill="1" applyBorder="1" applyAlignment="1">
      <alignment horizontal="left" vertical="center"/>
    </xf>
    <xf numFmtId="0" fontId="22" fillId="25" borderId="11" xfId="53" applyFont="1" applyFill="1" applyBorder="1" applyAlignment="1">
      <alignment horizontal="center" vertical="center"/>
    </xf>
    <xf numFmtId="0" fontId="22" fillId="25" borderId="22" xfId="53" applyFont="1" applyFill="1" applyBorder="1" applyAlignment="1">
      <alignment horizontal="center" vertical="center"/>
    </xf>
    <xf numFmtId="0" fontId="22" fillId="25" borderId="10" xfId="53" applyFont="1" applyFill="1" applyBorder="1" applyAlignment="1">
      <alignment horizontal="center" vertical="center"/>
    </xf>
    <xf numFmtId="0" fontId="22" fillId="25" borderId="14" xfId="53" applyFont="1" applyFill="1" applyBorder="1" applyAlignment="1">
      <alignment horizontal="center" vertical="center"/>
    </xf>
    <xf numFmtId="0" fontId="21" fillId="25" borderId="18" xfId="53" applyFont="1" applyFill="1" applyBorder="1" applyAlignment="1">
      <alignment horizontal="center" vertical="center"/>
    </xf>
    <xf numFmtId="0" fontId="21" fillId="0" borderId="17" xfId="53" applyFont="1" applyBorder="1" applyAlignment="1">
      <alignment horizontal="left" vertical="center"/>
    </xf>
    <xf numFmtId="0" fontId="22" fillId="28" borderId="17" xfId="53" applyFont="1" applyFill="1" applyBorder="1" applyAlignment="1">
      <alignment horizontal="center" vertical="center"/>
    </xf>
    <xf numFmtId="0" fontId="22" fillId="26" borderId="28" xfId="53" applyFont="1" applyFill="1" applyBorder="1" applyAlignment="1">
      <alignment horizontal="center" vertical="center"/>
    </xf>
    <xf numFmtId="0" fontId="22" fillId="26" borderId="11" xfId="53" applyFont="1" applyFill="1" applyBorder="1" applyAlignment="1">
      <alignment horizontal="center" vertical="center"/>
    </xf>
    <xf numFmtId="0" fontId="22" fillId="25" borderId="17" xfId="53" applyFont="1" applyFill="1" applyBorder="1" applyAlignment="1">
      <alignment horizontal="center" vertical="center"/>
    </xf>
    <xf numFmtId="0" fontId="22" fillId="25" borderId="28" xfId="53" applyFont="1" applyFill="1" applyBorder="1" applyAlignment="1">
      <alignment horizontal="center" vertical="center"/>
    </xf>
    <xf numFmtId="0" fontId="22" fillId="25" borderId="18" xfId="53" applyFont="1" applyFill="1" applyBorder="1" applyAlignment="1">
      <alignment horizontal="center" vertical="center"/>
    </xf>
    <xf numFmtId="0" fontId="22" fillId="0" borderId="20" xfId="53" applyFont="1" applyBorder="1" applyAlignment="1">
      <alignment horizontal="center" vertical="center"/>
    </xf>
    <xf numFmtId="0" fontId="22" fillId="26" borderId="0" xfId="53" applyFont="1" applyFill="1" applyBorder="1" applyAlignment="1">
      <alignment horizontal="center" vertical="center"/>
    </xf>
    <xf numFmtId="0" fontId="22" fillId="0" borderId="19" xfId="53" applyFont="1" applyBorder="1" applyAlignment="1">
      <alignment horizontal="left" vertical="center"/>
    </xf>
    <xf numFmtId="0" fontId="22" fillId="0" borderId="12" xfId="53" applyFont="1" applyBorder="1" applyAlignment="1">
      <alignment horizontal="center" vertical="center"/>
    </xf>
    <xf numFmtId="0" fontId="22" fillId="0" borderId="21" xfId="53" applyFont="1" applyBorder="1" applyAlignment="1">
      <alignment horizontal="center" vertical="center"/>
    </xf>
    <xf numFmtId="0" fontId="22" fillId="28" borderId="19" xfId="53" applyFont="1" applyFill="1" applyBorder="1" applyAlignment="1">
      <alignment horizontal="center" vertical="center"/>
    </xf>
    <xf numFmtId="0" fontId="22" fillId="26" borderId="46" xfId="53" applyFont="1" applyFill="1" applyBorder="1" applyAlignment="1">
      <alignment horizontal="center" vertical="center"/>
    </xf>
    <xf numFmtId="0" fontId="21" fillId="0" borderId="50" xfId="53" applyFont="1" applyBorder="1" applyAlignment="1">
      <alignment horizontal="center" vertical="center"/>
    </xf>
    <xf numFmtId="0" fontId="42" fillId="0" borderId="0" xfId="0" applyFont="1"/>
    <xf numFmtId="0" fontId="42" fillId="0" borderId="0" xfId="0" applyFont="1" applyAlignment="1"/>
    <xf numFmtId="0" fontId="41" fillId="0" borderId="0" xfId="0" applyFont="1" applyAlignment="1">
      <alignment vertical="center"/>
    </xf>
    <xf numFmtId="0" fontId="43" fillId="0" borderId="0" xfId="0" applyFont="1" applyAlignment="1"/>
    <xf numFmtId="0" fontId="44" fillId="0" borderId="0" xfId="0" applyFont="1" applyAlignment="1"/>
    <xf numFmtId="0" fontId="44" fillId="0" borderId="0" xfId="0" applyFont="1"/>
    <xf numFmtId="0" fontId="43" fillId="24" borderId="48" xfId="0" applyFont="1" applyFill="1" applyBorder="1" applyAlignment="1">
      <alignment horizontal="center" vertical="center" wrapText="1"/>
    </xf>
    <xf numFmtId="0" fontId="43" fillId="24" borderId="40" xfId="0" applyFont="1" applyFill="1" applyBorder="1" applyAlignment="1">
      <alignment horizontal="center" vertical="center" wrapText="1"/>
    </xf>
    <xf numFmtId="0" fontId="40" fillId="0" borderId="34" xfId="0" applyFont="1" applyBorder="1" applyAlignment="1"/>
    <xf numFmtId="0" fontId="40" fillId="0" borderId="29" xfId="0" applyFont="1" applyBorder="1" applyAlignment="1">
      <alignment horizontal="center"/>
    </xf>
    <xf numFmtId="1" fontId="40" fillId="0" borderId="29" xfId="0" applyNumberFormat="1" applyFont="1" applyBorder="1"/>
    <xf numFmtId="1" fontId="40" fillId="26" borderId="29" xfId="0" applyNumberFormat="1" applyFont="1" applyFill="1" applyBorder="1"/>
    <xf numFmtId="1" fontId="40" fillId="0" borderId="29" xfId="0" applyNumberFormat="1" applyFont="1" applyFill="1" applyBorder="1"/>
    <xf numFmtId="0" fontId="45" fillId="0" borderId="0" xfId="0" applyFont="1"/>
    <xf numFmtId="0" fontId="40" fillId="0" borderId="17" xfId="0" applyFont="1" applyBorder="1" applyAlignment="1"/>
    <xf numFmtId="0" fontId="40" fillId="0" borderId="11" xfId="0" applyFont="1" applyBorder="1" applyAlignment="1">
      <alignment horizontal="center"/>
    </xf>
    <xf numFmtId="1" fontId="40" fillId="0" borderId="11" xfId="0" applyNumberFormat="1" applyFont="1" applyBorder="1"/>
    <xf numFmtId="1" fontId="40" fillId="26" borderId="11" xfId="0" applyNumberFormat="1" applyFont="1" applyFill="1" applyBorder="1"/>
    <xf numFmtId="1" fontId="40" fillId="0" borderId="11" xfId="0" applyNumberFormat="1" applyFont="1" applyFill="1" applyBorder="1"/>
    <xf numFmtId="0" fontId="40" fillId="0" borderId="17" xfId="0" applyFont="1" applyFill="1" applyBorder="1" applyAlignment="1"/>
    <xf numFmtId="1" fontId="46" fillId="0" borderId="11" xfId="0" applyNumberFormat="1" applyFont="1" applyBorder="1"/>
    <xf numFmtId="0" fontId="40" fillId="0" borderId="19" xfId="0" applyFont="1" applyFill="1" applyBorder="1"/>
    <xf numFmtId="0" fontId="40" fillId="0" borderId="12" xfId="0" applyFont="1" applyBorder="1"/>
    <xf numFmtId="0" fontId="40" fillId="26" borderId="12" xfId="0" applyFont="1" applyFill="1" applyBorder="1"/>
    <xf numFmtId="0" fontId="40" fillId="0" borderId="12" xfId="0" applyFont="1" applyFill="1" applyBorder="1"/>
    <xf numFmtId="0" fontId="22" fillId="28" borderId="26" xfId="53" applyFont="1" applyFill="1" applyBorder="1" applyAlignment="1">
      <alignment horizontal="center" vertical="center"/>
    </xf>
    <xf numFmtId="0" fontId="22" fillId="28" borderId="23" xfId="53" applyFont="1" applyFill="1" applyBorder="1" applyAlignment="1">
      <alignment horizontal="center" vertical="center"/>
    </xf>
    <xf numFmtId="0" fontId="22" fillId="0" borderId="20" xfId="53" quotePrefix="1" applyFont="1" applyBorder="1" applyAlignment="1">
      <alignment horizontal="center" vertical="center" wrapText="1"/>
    </xf>
    <xf numFmtId="0" fontId="22" fillId="0" borderId="63" xfId="53" applyFont="1" applyBorder="1" applyAlignment="1">
      <alignment horizontal="center" vertical="center"/>
    </xf>
    <xf numFmtId="0" fontId="22" fillId="0" borderId="64" xfId="53" applyFont="1" applyBorder="1" applyAlignment="1">
      <alignment horizontal="center" vertical="center"/>
    </xf>
    <xf numFmtId="0" fontId="22" fillId="0" borderId="17" xfId="53" applyFont="1" applyBorder="1" applyAlignment="1">
      <alignment horizontal="right" vertical="center"/>
    </xf>
    <xf numFmtId="0" fontId="22" fillId="0" borderId="64" xfId="53" quotePrefix="1" applyFont="1" applyBorder="1" applyAlignment="1">
      <alignment horizontal="center" vertical="center" wrapText="1"/>
    </xf>
    <xf numFmtId="0" fontId="22" fillId="0" borderId="17" xfId="53" quotePrefix="1" applyFont="1" applyBorder="1" applyAlignment="1">
      <alignment horizontal="right" vertical="center" wrapText="1"/>
    </xf>
    <xf numFmtId="3" fontId="22" fillId="0" borderId="20" xfId="55" applyNumberFormat="1" applyFont="1" applyBorder="1" applyAlignment="1">
      <alignment horizontal="right" vertical="center"/>
    </xf>
    <xf numFmtId="3" fontId="22" fillId="0" borderId="65" xfId="53" applyNumberFormat="1" applyFont="1" applyBorder="1" applyAlignment="1">
      <alignment horizontal="center" vertical="center"/>
    </xf>
    <xf numFmtId="4" fontId="22" fillId="0" borderId="65" xfId="53" applyNumberFormat="1" applyFont="1" applyBorder="1" applyAlignment="1">
      <alignment horizontal="center" vertical="center"/>
    </xf>
    <xf numFmtId="3" fontId="22" fillId="0" borderId="20" xfId="53" applyNumberFormat="1" applyFont="1" applyBorder="1" applyAlignment="1">
      <alignment horizontal="right" vertical="center"/>
    </xf>
    <xf numFmtId="3" fontId="22" fillId="0" borderId="64" xfId="53" applyNumberFormat="1" applyFont="1" applyBorder="1" applyAlignment="1">
      <alignment horizontal="center" vertical="center"/>
    </xf>
    <xf numFmtId="3" fontId="22" fillId="0" borderId="17" xfId="53" applyNumberFormat="1" applyFont="1" applyBorder="1" applyAlignment="1">
      <alignment horizontal="right" vertical="center"/>
    </xf>
    <xf numFmtId="166" fontId="22" fillId="0" borderId="20" xfId="53" quotePrefix="1" applyNumberFormat="1" applyFont="1" applyBorder="1" applyAlignment="1">
      <alignment horizontal="right" vertical="center" wrapText="1"/>
    </xf>
    <xf numFmtId="166" fontId="22" fillId="0" borderId="64" xfId="53" applyNumberFormat="1" applyFont="1" applyBorder="1" applyAlignment="1">
      <alignment horizontal="right" vertical="center"/>
    </xf>
    <xf numFmtId="167" fontId="22" fillId="0" borderId="64" xfId="53" applyNumberFormat="1" applyFont="1" applyBorder="1" applyAlignment="1">
      <alignment horizontal="right" vertical="center"/>
    </xf>
    <xf numFmtId="166" fontId="22" fillId="0" borderId="17" xfId="53" applyNumberFormat="1" applyFont="1" applyBorder="1" applyAlignment="1">
      <alignment horizontal="right" vertical="center" wrapText="1"/>
    </xf>
    <xf numFmtId="0" fontId="22" fillId="0" borderId="66" xfId="53" applyFont="1" applyBorder="1" applyAlignment="1">
      <alignment horizontal="center" vertical="center"/>
    </xf>
    <xf numFmtId="0" fontId="22" fillId="0" borderId="19" xfId="53" applyFont="1" applyBorder="1" applyAlignment="1">
      <alignment horizontal="center" vertical="center"/>
    </xf>
    <xf numFmtId="0" fontId="22" fillId="26" borderId="25" xfId="53" applyFont="1" applyFill="1" applyBorder="1" applyAlignment="1">
      <alignment horizontal="center" vertical="center"/>
    </xf>
    <xf numFmtId="0" fontId="22" fillId="28" borderId="18" xfId="53" applyFont="1" applyFill="1" applyBorder="1" applyAlignment="1">
      <alignment horizontal="center" vertical="center"/>
    </xf>
    <xf numFmtId="0" fontId="22" fillId="26" borderId="29" xfId="53" applyFont="1" applyFill="1" applyBorder="1" applyAlignment="1">
      <alignment horizontal="center" vertical="center"/>
    </xf>
    <xf numFmtId="0" fontId="14" fillId="0" borderId="0" xfId="53"/>
    <xf numFmtId="0" fontId="52" fillId="0" borderId="0" xfId="53" applyFont="1" applyFill="1" applyAlignment="1">
      <alignment vertical="center"/>
    </xf>
    <xf numFmtId="0" fontId="53" fillId="0" borderId="0" xfId="53" applyFont="1" applyAlignment="1">
      <alignment vertical="center" wrapText="1"/>
    </xf>
    <xf numFmtId="0" fontId="54" fillId="0" borderId="0" xfId="53" applyFont="1" applyAlignment="1">
      <alignment vertical="center"/>
    </xf>
    <xf numFmtId="0" fontId="52" fillId="0" borderId="0" xfId="53" applyFont="1" applyFill="1" applyAlignment="1">
      <alignment horizontal="center" vertical="center"/>
    </xf>
    <xf numFmtId="0" fontId="51" fillId="0" borderId="0" xfId="53" applyFont="1" applyFill="1" applyBorder="1" applyAlignment="1">
      <alignment horizontal="center" vertical="center"/>
    </xf>
    <xf numFmtId="0" fontId="52" fillId="29" borderId="0" xfId="53" applyFont="1" applyFill="1" applyBorder="1" applyAlignment="1">
      <alignment vertical="center"/>
    </xf>
    <xf numFmtId="1" fontId="21" fillId="24" borderId="60" xfId="54" applyNumberFormat="1" applyFont="1" applyFill="1" applyBorder="1" applyAlignment="1">
      <alignment horizontal="center" vertical="center"/>
    </xf>
    <xf numFmtId="1" fontId="21" fillId="24" borderId="67" xfId="54" applyNumberFormat="1" applyFont="1" applyFill="1" applyBorder="1" applyAlignment="1">
      <alignment horizontal="center" vertical="center"/>
    </xf>
    <xf numFmtId="0" fontId="21" fillId="24" borderId="69" xfId="53" applyFont="1" applyFill="1" applyBorder="1" applyAlignment="1">
      <alignment horizontal="center" vertical="center" wrapText="1"/>
    </xf>
    <xf numFmtId="0" fontId="21" fillId="24" borderId="43" xfId="53" applyFont="1" applyFill="1" applyBorder="1" applyAlignment="1">
      <alignment horizontal="center" vertical="center" wrapText="1"/>
    </xf>
    <xf numFmtId="0" fontId="21" fillId="24" borderId="44" xfId="53" applyFont="1" applyFill="1" applyBorder="1" applyAlignment="1">
      <alignment horizontal="center" vertical="center" wrapText="1"/>
    </xf>
    <xf numFmtId="0" fontId="21" fillId="24" borderId="40" xfId="53" applyFont="1" applyFill="1" applyBorder="1" applyAlignment="1">
      <alignment horizontal="center" vertical="center" wrapText="1"/>
    </xf>
    <xf numFmtId="0" fontId="22" fillId="0" borderId="11" xfId="53" applyFont="1" applyBorder="1" applyAlignment="1">
      <alignment horizontal="center" vertical="center" wrapText="1"/>
    </xf>
    <xf numFmtId="0" fontId="22" fillId="0" borderId="20" xfId="53" applyFont="1" applyBorder="1" applyAlignment="1">
      <alignment horizontal="center" vertical="center" wrapText="1"/>
    </xf>
    <xf numFmtId="0" fontId="22" fillId="0" borderId="22" xfId="53" quotePrefix="1" applyFont="1" applyBorder="1" applyAlignment="1">
      <alignment horizontal="right" vertical="center" wrapText="1"/>
    </xf>
    <xf numFmtId="0" fontId="22" fillId="26" borderId="10" xfId="53" quotePrefix="1" applyFont="1" applyFill="1" applyBorder="1" applyAlignment="1">
      <alignment horizontal="right" vertical="center" wrapText="1"/>
    </xf>
    <xf numFmtId="0" fontId="22" fillId="28" borderId="14" xfId="53" quotePrefix="1" applyFont="1" applyFill="1" applyBorder="1" applyAlignment="1">
      <alignment horizontal="center" vertical="center" wrapText="1"/>
    </xf>
    <xf numFmtId="4" fontId="22" fillId="0" borderId="17" xfId="55" applyNumberFormat="1" applyFont="1" applyBorder="1" applyAlignment="1">
      <alignment horizontal="right" vertical="center"/>
    </xf>
    <xf numFmtId="0" fontId="22" fillId="25" borderId="57" xfId="53" applyFont="1" applyFill="1" applyBorder="1" applyAlignment="1">
      <alignment horizontal="center" vertical="center"/>
    </xf>
    <xf numFmtId="0" fontId="22" fillId="25" borderId="54" xfId="53" applyFont="1" applyFill="1" applyBorder="1" applyAlignment="1">
      <alignment horizontal="center" vertical="center"/>
    </xf>
    <xf numFmtId="0" fontId="41" fillId="0" borderId="0" xfId="0" applyFont="1" applyAlignment="1"/>
    <xf numFmtId="0" fontId="16" fillId="0" borderId="0" xfId="53" applyFont="1" applyAlignment="1">
      <alignment horizontal="center" vertical="center"/>
    </xf>
    <xf numFmtId="0" fontId="21" fillId="24" borderId="12" xfId="53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3" fontId="45" fillId="0" borderId="0" xfId="0" applyNumberFormat="1" applyFont="1"/>
    <xf numFmtId="3" fontId="44" fillId="0" borderId="0" xfId="0" applyNumberFormat="1" applyFont="1" applyFill="1"/>
    <xf numFmtId="0" fontId="18" fillId="0" borderId="0" xfId="53" applyFont="1" applyAlignment="1">
      <alignment horizontal="left"/>
    </xf>
    <xf numFmtId="0" fontId="2" fillId="0" borderId="0" xfId="73"/>
    <xf numFmtId="0" fontId="14" fillId="0" borderId="0" xfId="53" applyAlignment="1">
      <alignment horizontal="left"/>
    </xf>
    <xf numFmtId="0" fontId="22" fillId="0" borderId="0" xfId="53" applyFont="1" applyAlignment="1">
      <alignment horizontal="left" vertical="center"/>
    </xf>
    <xf numFmtId="0" fontId="21" fillId="0" borderId="62" xfId="53" applyFont="1" applyBorder="1" applyAlignment="1">
      <alignment vertical="center"/>
    </xf>
    <xf numFmtId="0" fontId="21" fillId="0" borderId="13" xfId="53" applyFont="1" applyBorder="1" applyAlignment="1">
      <alignment vertical="center"/>
    </xf>
    <xf numFmtId="0" fontId="21" fillId="0" borderId="55" xfId="53" applyFont="1" applyBorder="1" applyAlignment="1">
      <alignment vertical="center"/>
    </xf>
    <xf numFmtId="44" fontId="22" fillId="0" borderId="65" xfId="74" applyFont="1" applyBorder="1" applyAlignment="1">
      <alignment horizontal="right" vertical="center"/>
    </xf>
    <xf numFmtId="3" fontId="22" fillId="0" borderId="64" xfId="53" applyNumberFormat="1" applyFont="1" applyBorder="1" applyAlignment="1">
      <alignment horizontal="right" vertical="center"/>
    </xf>
    <xf numFmtId="44" fontId="22" fillId="0" borderId="64" xfId="74" applyFont="1" applyBorder="1" applyAlignment="1">
      <alignment vertical="center"/>
    </xf>
    <xf numFmtId="0" fontId="21" fillId="0" borderId="31" xfId="53" applyFont="1" applyBorder="1" applyAlignment="1">
      <alignment vertical="center" wrapText="1"/>
    </xf>
    <xf numFmtId="0" fontId="21" fillId="0" borderId="0" xfId="53" applyFont="1" applyBorder="1" applyAlignment="1">
      <alignment vertical="center" wrapText="1"/>
    </xf>
    <xf numFmtId="0" fontId="21" fillId="0" borderId="32" xfId="53" applyFont="1" applyBorder="1" applyAlignment="1">
      <alignment vertical="center" wrapText="1"/>
    </xf>
    <xf numFmtId="0" fontId="22" fillId="0" borderId="71" xfId="0" applyFont="1" applyFill="1" applyBorder="1"/>
    <xf numFmtId="0" fontId="22" fillId="0" borderId="72" xfId="0" applyFont="1" applyBorder="1"/>
    <xf numFmtId="0" fontId="22" fillId="0" borderId="73" xfId="0" applyFont="1" applyBorder="1"/>
    <xf numFmtId="3" fontId="22" fillId="26" borderId="72" xfId="0" applyNumberFormat="1" applyFont="1" applyFill="1" applyBorder="1"/>
    <xf numFmtId="3" fontId="22" fillId="0" borderId="72" xfId="0" applyNumberFormat="1" applyFont="1" applyFill="1" applyBorder="1"/>
    <xf numFmtId="3" fontId="22" fillId="0" borderId="74" xfId="0" applyNumberFormat="1" applyFont="1" applyFill="1" applyBorder="1"/>
    <xf numFmtId="0" fontId="48" fillId="25" borderId="11" xfId="73" applyFont="1" applyFill="1" applyBorder="1" applyAlignment="1">
      <alignment horizontal="center" vertical="center" wrapText="1"/>
    </xf>
    <xf numFmtId="0" fontId="47" fillId="0" borderId="11" xfId="73" applyFont="1" applyFill="1" applyBorder="1"/>
    <xf numFmtId="0" fontId="48" fillId="0" borderId="11" xfId="73" applyFont="1" applyFill="1" applyBorder="1" applyAlignment="1">
      <alignment horizontal="center"/>
    </xf>
    <xf numFmtId="3" fontId="48" fillId="0" borderId="11" xfId="73" applyNumberFormat="1" applyFont="1" applyFill="1" applyBorder="1" applyAlignment="1">
      <alignment horizontal="center"/>
    </xf>
    <xf numFmtId="0" fontId="49" fillId="27" borderId="11" xfId="73" applyFont="1" applyFill="1" applyBorder="1"/>
    <xf numFmtId="0" fontId="48" fillId="27" borderId="11" xfId="73" applyFont="1" applyFill="1" applyBorder="1" applyAlignment="1">
      <alignment horizontal="center"/>
    </xf>
    <xf numFmtId="3" fontId="48" fillId="27" borderId="11" xfId="73" applyNumberFormat="1" applyFont="1" applyFill="1" applyBorder="1" applyAlignment="1">
      <alignment horizontal="center"/>
    </xf>
    <xf numFmtId="4" fontId="48" fillId="0" borderId="11" xfId="73" applyNumberFormat="1" applyFont="1" applyFill="1" applyBorder="1" applyAlignment="1">
      <alignment horizontal="center"/>
    </xf>
    <xf numFmtId="169" fontId="48" fillId="0" borderId="11" xfId="73" applyNumberFormat="1" applyFont="1" applyFill="1" applyBorder="1" applyAlignment="1">
      <alignment horizontal="center"/>
    </xf>
    <xf numFmtId="0" fontId="47" fillId="0" borderId="11" xfId="73" applyFont="1" applyFill="1" applyBorder="1" applyAlignment="1">
      <alignment horizontal="center"/>
    </xf>
    <xf numFmtId="3" fontId="47" fillId="0" borderId="11" xfId="73" applyNumberFormat="1" applyFont="1" applyFill="1" applyBorder="1" applyAlignment="1">
      <alignment horizontal="center"/>
    </xf>
    <xf numFmtId="0" fontId="48" fillId="27" borderId="11" xfId="73" applyFont="1" applyFill="1" applyBorder="1"/>
    <xf numFmtId="3" fontId="2" fillId="0" borderId="0" xfId="73" applyNumberFormat="1"/>
    <xf numFmtId="168" fontId="48" fillId="0" borderId="11" xfId="73" applyNumberFormat="1" applyFont="1" applyFill="1" applyBorder="1" applyAlignment="1">
      <alignment horizontal="center"/>
    </xf>
    <xf numFmtId="9" fontId="48" fillId="0" borderId="11" xfId="75" applyFont="1" applyFill="1" applyBorder="1" applyAlignment="1">
      <alignment horizontal="center"/>
    </xf>
    <xf numFmtId="0" fontId="22" fillId="0" borderId="42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6" fillId="0" borderId="42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center"/>
    </xf>
    <xf numFmtId="0" fontId="21" fillId="24" borderId="14" xfId="0" applyFont="1" applyFill="1" applyBorder="1" applyAlignment="1">
      <alignment horizontal="center"/>
    </xf>
    <xf numFmtId="0" fontId="16" fillId="0" borderId="31" xfId="0" applyFont="1" applyBorder="1" applyAlignment="1"/>
    <xf numFmtId="0" fontId="16" fillId="0" borderId="0" xfId="0" applyFont="1" applyBorder="1" applyAlignment="1"/>
    <xf numFmtId="0" fontId="21" fillId="24" borderId="22" xfId="0" applyFont="1" applyFill="1" applyBorder="1" applyAlignment="1">
      <alignment horizontal="center" vertical="center"/>
    </xf>
    <xf numFmtId="0" fontId="21" fillId="24" borderId="17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1" fontId="21" fillId="24" borderId="20" xfId="32" applyNumberFormat="1" applyFont="1" applyFill="1" applyBorder="1" applyAlignment="1">
      <alignment horizontal="center" vertical="center"/>
    </xf>
    <xf numFmtId="1" fontId="21" fillId="24" borderId="54" xfId="32" applyNumberFormat="1" applyFont="1" applyFill="1" applyBorder="1" applyAlignment="1">
      <alignment horizontal="center" vertical="center"/>
    </xf>
    <xf numFmtId="1" fontId="21" fillId="24" borderId="18" xfId="32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Alignment="1"/>
    <xf numFmtId="0" fontId="41" fillId="24" borderId="22" xfId="0" applyFont="1" applyFill="1" applyBorder="1" applyAlignment="1">
      <alignment horizontal="center" vertical="center"/>
    </xf>
    <xf numFmtId="0" fontId="41" fillId="24" borderId="17" xfId="0" applyFont="1" applyFill="1" applyBorder="1" applyAlignment="1">
      <alignment horizontal="center" vertical="center"/>
    </xf>
    <xf numFmtId="0" fontId="41" fillId="24" borderId="19" xfId="0" applyFont="1" applyFill="1" applyBorder="1" applyAlignment="1">
      <alignment horizontal="center" vertical="center"/>
    </xf>
    <xf numFmtId="0" fontId="41" fillId="24" borderId="59" xfId="0" applyFont="1" applyFill="1" applyBorder="1" applyAlignment="1">
      <alignment horizontal="center" vertical="center" wrapText="1"/>
    </xf>
    <xf numFmtId="0" fontId="41" fillId="24" borderId="28" xfId="0" applyFont="1" applyFill="1" applyBorder="1" applyAlignment="1">
      <alignment horizontal="center" vertical="center" wrapText="1"/>
    </xf>
    <xf numFmtId="0" fontId="41" fillId="24" borderId="46" xfId="0" applyFont="1" applyFill="1" applyBorder="1" applyAlignment="1">
      <alignment horizontal="center" vertical="center" wrapText="1"/>
    </xf>
    <xf numFmtId="0" fontId="43" fillId="24" borderId="41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2" xfId="0" applyFont="1" applyFill="1" applyBorder="1" applyAlignment="1">
      <alignment horizontal="center" vertical="center" wrapText="1"/>
    </xf>
    <xf numFmtId="2" fontId="0" fillId="0" borderId="42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41" fillId="24" borderId="42" xfId="32" quotePrefix="1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6" fillId="0" borderId="0" xfId="53" applyFont="1" applyAlignment="1">
      <alignment horizontal="center" vertical="center"/>
    </xf>
    <xf numFmtId="0" fontId="21" fillId="24" borderId="22" xfId="53" applyFont="1" applyFill="1" applyBorder="1" applyAlignment="1">
      <alignment horizontal="center" vertical="center" wrapText="1"/>
    </xf>
    <xf numFmtId="0" fontId="21" fillId="24" borderId="17" xfId="53" applyFont="1" applyFill="1" applyBorder="1" applyAlignment="1">
      <alignment horizontal="center" vertical="center" wrapText="1"/>
    </xf>
    <xf numFmtId="0" fontId="21" fillId="24" borderId="19" xfId="53" applyFont="1" applyFill="1" applyBorder="1" applyAlignment="1">
      <alignment horizontal="center" vertical="center" wrapText="1"/>
    </xf>
    <xf numFmtId="0" fontId="21" fillId="24" borderId="10" xfId="53" applyFont="1" applyFill="1" applyBorder="1" applyAlignment="1">
      <alignment horizontal="center" vertical="center" wrapText="1"/>
    </xf>
    <xf numFmtId="0" fontId="21" fillId="24" borderId="11" xfId="53" applyFont="1" applyFill="1" applyBorder="1" applyAlignment="1">
      <alignment horizontal="center" vertical="center" wrapText="1"/>
    </xf>
    <xf numFmtId="0" fontId="21" fillId="24" borderId="12" xfId="53" applyFont="1" applyFill="1" applyBorder="1" applyAlignment="1">
      <alignment horizontal="center" vertical="center" wrapText="1"/>
    </xf>
    <xf numFmtId="1" fontId="21" fillId="24" borderId="37" xfId="54" applyNumberFormat="1" applyFont="1" applyFill="1" applyBorder="1" applyAlignment="1">
      <alignment horizontal="center" vertical="center"/>
    </xf>
    <xf numFmtId="1" fontId="21" fillId="24" borderId="38" xfId="54" applyNumberFormat="1" applyFont="1" applyFill="1" applyBorder="1" applyAlignment="1">
      <alignment horizontal="center" vertical="center"/>
    </xf>
    <xf numFmtId="1" fontId="21" fillId="24" borderId="62" xfId="54" applyNumberFormat="1" applyFont="1" applyFill="1" applyBorder="1" applyAlignment="1">
      <alignment horizontal="center" vertical="center"/>
    </xf>
    <xf numFmtId="1" fontId="21" fillId="24" borderId="13" xfId="54" applyNumberFormat="1" applyFont="1" applyFill="1" applyBorder="1" applyAlignment="1">
      <alignment horizontal="center" vertical="center"/>
    </xf>
    <xf numFmtId="1" fontId="21" fillId="24" borderId="55" xfId="54" applyNumberFormat="1" applyFont="1" applyFill="1" applyBorder="1" applyAlignment="1">
      <alignment horizontal="center" vertical="center"/>
    </xf>
    <xf numFmtId="0" fontId="47" fillId="25" borderId="25" xfId="73" applyFont="1" applyFill="1" applyBorder="1" applyAlignment="1">
      <alignment horizontal="center" vertical="center"/>
    </xf>
    <xf numFmtId="0" fontId="47" fillId="25" borderId="29" xfId="73" applyFont="1" applyFill="1" applyBorder="1" applyAlignment="1">
      <alignment horizontal="center" vertical="center"/>
    </xf>
    <xf numFmtId="0" fontId="47" fillId="25" borderId="17" xfId="73" applyFont="1" applyFill="1" applyBorder="1" applyAlignment="1">
      <alignment horizontal="center" vertical="center" wrapText="1"/>
    </xf>
    <xf numFmtId="0" fontId="47" fillId="25" borderId="17" xfId="73" applyFont="1" applyFill="1" applyBorder="1" applyAlignment="1"/>
    <xf numFmtId="0" fontId="47" fillId="25" borderId="11" xfId="73" applyFont="1" applyFill="1" applyBorder="1" applyAlignment="1"/>
    <xf numFmtId="0" fontId="47" fillId="25" borderId="27" xfId="73" applyFont="1" applyFill="1" applyBorder="1" applyAlignment="1">
      <alignment horizontal="center" vertical="center"/>
    </xf>
    <xf numFmtId="0" fontId="47" fillId="25" borderId="58" xfId="73" applyFont="1" applyFill="1" applyBorder="1" applyAlignment="1">
      <alignment horizontal="center" vertical="center"/>
    </xf>
    <xf numFmtId="0" fontId="47" fillId="25" borderId="33" xfId="73" applyFont="1" applyFill="1" applyBorder="1" applyAlignment="1">
      <alignment horizontal="center" vertical="center"/>
    </xf>
    <xf numFmtId="0" fontId="47" fillId="25" borderId="73" xfId="73" applyFont="1" applyFill="1" applyBorder="1" applyAlignment="1">
      <alignment horizontal="center" vertical="center"/>
    </xf>
    <xf numFmtId="0" fontId="47" fillId="25" borderId="0" xfId="73" applyFont="1" applyFill="1" applyBorder="1" applyAlignment="1">
      <alignment horizontal="center" vertical="center"/>
    </xf>
    <xf numFmtId="0" fontId="47" fillId="25" borderId="47" xfId="73" applyFont="1" applyFill="1" applyBorder="1" applyAlignment="1">
      <alignment horizontal="center" vertical="center"/>
    </xf>
    <xf numFmtId="0" fontId="47" fillId="25" borderId="35" xfId="73" applyFont="1" applyFill="1" applyBorder="1" applyAlignment="1">
      <alignment horizontal="center" vertical="center"/>
    </xf>
    <xf numFmtId="0" fontId="47" fillId="25" borderId="57" xfId="73" applyFont="1" applyFill="1" applyBorder="1" applyAlignment="1">
      <alignment horizontal="center" vertical="center"/>
    </xf>
    <xf numFmtId="0" fontId="47" fillId="25" borderId="36" xfId="73" applyFont="1" applyFill="1" applyBorder="1" applyAlignment="1">
      <alignment horizontal="center" vertical="center"/>
    </xf>
    <xf numFmtId="0" fontId="47" fillId="25" borderId="11" xfId="73" applyFont="1" applyFill="1" applyBorder="1" applyAlignment="1">
      <alignment wrapText="1"/>
    </xf>
    <xf numFmtId="0" fontId="47" fillId="25" borderId="17" xfId="73" applyFont="1" applyFill="1" applyBorder="1" applyAlignment="1">
      <alignment wrapText="1"/>
    </xf>
    <xf numFmtId="0" fontId="48" fillId="25" borderId="29" xfId="73" applyFont="1" applyFill="1" applyBorder="1" applyAlignment="1">
      <alignment horizontal="center" vertical="center" wrapText="1"/>
    </xf>
    <xf numFmtId="0" fontId="48" fillId="25" borderId="11" xfId="73" applyFont="1" applyFill="1" applyBorder="1" applyAlignment="1"/>
    <xf numFmtId="0" fontId="48" fillId="25" borderId="11" xfId="73" applyFont="1" applyFill="1" applyBorder="1" applyAlignment="1">
      <alignment wrapText="1"/>
    </xf>
    <xf numFmtId="0" fontId="48" fillId="25" borderId="17" xfId="73" applyFont="1" applyFill="1" applyBorder="1" applyAlignment="1">
      <alignment horizontal="center" vertical="center" wrapText="1"/>
    </xf>
    <xf numFmtId="0" fontId="48" fillId="25" borderId="17" xfId="73" applyFont="1" applyFill="1" applyBorder="1" applyAlignment="1">
      <alignment wrapText="1"/>
    </xf>
    <xf numFmtId="0" fontId="48" fillId="25" borderId="19" xfId="73" applyFont="1" applyFill="1" applyBorder="1" applyAlignment="1">
      <alignment wrapText="1"/>
    </xf>
    <xf numFmtId="0" fontId="47" fillId="25" borderId="11" xfId="73" applyFont="1" applyFill="1" applyBorder="1" applyAlignment="1">
      <alignment horizontal="center" vertical="center"/>
    </xf>
    <xf numFmtId="0" fontId="56" fillId="0" borderId="0" xfId="53" applyFont="1"/>
    <xf numFmtId="0" fontId="56" fillId="0" borderId="0" xfId="53" applyFont="1" applyAlignment="1">
      <alignment horizontal="center"/>
    </xf>
    <xf numFmtId="0" fontId="56" fillId="0" borderId="0" xfId="53" applyFont="1" applyAlignment="1">
      <alignment horizontal="center" vertical="center"/>
    </xf>
    <xf numFmtId="0" fontId="56" fillId="29" borderId="0" xfId="53" applyFont="1" applyFill="1" applyAlignment="1">
      <alignment horizontal="center" vertical="center"/>
    </xf>
    <xf numFmtId="10" fontId="57" fillId="0" borderId="0" xfId="53" applyNumberFormat="1" applyFont="1" applyBorder="1" applyAlignment="1">
      <alignment horizontal="center" vertical="center"/>
    </xf>
    <xf numFmtId="0" fontId="58" fillId="0" borderId="0" xfId="53" applyFont="1" applyAlignment="1">
      <alignment horizontal="center" vertical="center"/>
    </xf>
    <xf numFmtId="10" fontId="58" fillId="0" borderId="0" xfId="53" applyNumberFormat="1" applyFont="1" applyAlignment="1">
      <alignment horizontal="center" vertical="center"/>
    </xf>
    <xf numFmtId="10" fontId="58" fillId="29" borderId="0" xfId="53" applyNumberFormat="1" applyFont="1" applyFill="1" applyAlignment="1">
      <alignment horizontal="center" vertical="center"/>
    </xf>
    <xf numFmtId="0" fontId="59" fillId="0" borderId="0" xfId="53" applyFont="1" applyBorder="1" applyAlignment="1">
      <alignment horizontal="center" vertical="center" wrapText="1"/>
    </xf>
    <xf numFmtId="0" fontId="59" fillId="0" borderId="0" xfId="53" applyFont="1" applyBorder="1" applyAlignment="1">
      <alignment horizontal="center" vertical="center" wrapText="1"/>
    </xf>
    <xf numFmtId="10" fontId="60" fillId="0" borderId="0" xfId="53" applyNumberFormat="1" applyFont="1" applyAlignment="1">
      <alignment horizontal="center" vertical="center"/>
    </xf>
    <xf numFmtId="10" fontId="60" fillId="29" borderId="0" xfId="53" applyNumberFormat="1" applyFont="1" applyFill="1" applyAlignment="1">
      <alignment horizontal="center" vertical="center"/>
    </xf>
    <xf numFmtId="0" fontId="59" fillId="29" borderId="0" xfId="53" applyFont="1" applyFill="1" applyBorder="1" applyAlignment="1">
      <alignment horizontal="center" vertical="center" wrapText="1"/>
    </xf>
    <xf numFmtId="0" fontId="60" fillId="0" borderId="0" xfId="53" applyFont="1" applyAlignment="1">
      <alignment horizontal="center" vertical="center"/>
    </xf>
    <xf numFmtId="0" fontId="61" fillId="0" borderId="0" xfId="53" applyFont="1" applyAlignment="1">
      <alignment horizontal="center"/>
    </xf>
    <xf numFmtId="0" fontId="59" fillId="30" borderId="68" xfId="53" applyFont="1" applyFill="1" applyBorder="1" applyAlignment="1">
      <alignment horizontal="center" vertical="center" wrapText="1"/>
    </xf>
    <xf numFmtId="10" fontId="62" fillId="29" borderId="70" xfId="53" applyNumberFormat="1" applyFont="1" applyFill="1" applyBorder="1" applyAlignment="1">
      <alignment horizontal="center" vertical="center" wrapText="1"/>
    </xf>
    <xf numFmtId="10" fontId="62" fillId="30" borderId="68" xfId="53" applyNumberFormat="1" applyFont="1" applyFill="1" applyBorder="1" applyAlignment="1">
      <alignment horizontal="center" vertical="center" wrapText="1"/>
    </xf>
    <xf numFmtId="10" fontId="62" fillId="29" borderId="68" xfId="53" applyNumberFormat="1" applyFont="1" applyFill="1" applyBorder="1" applyAlignment="1">
      <alignment horizontal="center" vertical="center" wrapText="1"/>
    </xf>
    <xf numFmtId="10" fontId="62" fillId="29" borderId="70" xfId="53" applyNumberFormat="1" applyFont="1" applyFill="1" applyBorder="1" applyAlignment="1">
      <alignment horizontal="center" vertical="center" wrapText="1"/>
    </xf>
    <xf numFmtId="10" fontId="62" fillId="30" borderId="68" xfId="53" applyNumberFormat="1" applyFont="1" applyFill="1" applyBorder="1" applyAlignment="1">
      <alignment horizontal="center" vertical="center" wrapText="1"/>
    </xf>
    <xf numFmtId="10" fontId="62" fillId="29" borderId="68" xfId="53" applyNumberFormat="1" applyFont="1" applyFill="1" applyBorder="1" applyAlignment="1">
      <alignment horizontal="center" vertical="center" wrapText="1"/>
    </xf>
    <xf numFmtId="0" fontId="62" fillId="0" borderId="0" xfId="53" applyFont="1" applyFill="1" applyBorder="1" applyAlignment="1">
      <alignment horizontal="center" vertical="center"/>
    </xf>
    <xf numFmtId="0" fontId="62" fillId="29" borderId="70" xfId="53" applyFont="1" applyFill="1" applyBorder="1" applyAlignment="1">
      <alignment horizontal="center" vertical="center"/>
    </xf>
    <xf numFmtId="10" fontId="62" fillId="0" borderId="0" xfId="53" applyNumberFormat="1" applyFont="1" applyFill="1" applyBorder="1" applyAlignment="1">
      <alignment horizontal="center" vertical="center" wrapText="1"/>
    </xf>
    <xf numFmtId="10" fontId="62" fillId="29" borderId="0" xfId="53" applyNumberFormat="1" applyFont="1" applyFill="1" applyBorder="1" applyAlignment="1">
      <alignment horizontal="center" vertical="center" wrapText="1"/>
    </xf>
    <xf numFmtId="0" fontId="51" fillId="30" borderId="0" xfId="53" applyFont="1" applyFill="1" applyBorder="1" applyAlignment="1">
      <alignment horizontal="center" vertical="center"/>
    </xf>
    <xf numFmtId="0" fontId="62" fillId="30" borderId="0" xfId="53" applyFont="1" applyFill="1" applyBorder="1" applyAlignment="1">
      <alignment horizontal="center" vertical="center"/>
    </xf>
    <xf numFmtId="0" fontId="62" fillId="30" borderId="70" xfId="53" applyFont="1" applyFill="1" applyBorder="1" applyAlignment="1">
      <alignment horizontal="center" vertical="center"/>
    </xf>
    <xf numFmtId="10" fontId="62" fillId="30" borderId="70" xfId="53" applyNumberFormat="1" applyFont="1" applyFill="1" applyBorder="1" applyAlignment="1">
      <alignment horizontal="center" vertical="center" wrapText="1"/>
    </xf>
    <xf numFmtId="10" fontId="62" fillId="30" borderId="0" xfId="53" applyNumberFormat="1" applyFont="1" applyFill="1" applyBorder="1" applyAlignment="1">
      <alignment horizontal="center" vertical="center" wrapText="1"/>
    </xf>
    <xf numFmtId="0" fontId="61" fillId="30" borderId="0" xfId="53" applyFont="1" applyFill="1" applyAlignment="1">
      <alignment horizontal="center"/>
    </xf>
    <xf numFmtId="0" fontId="14" fillId="30" borderId="0" xfId="53" applyFill="1"/>
    <xf numFmtId="0" fontId="52" fillId="31" borderId="0" xfId="53" applyFont="1" applyFill="1" applyAlignment="1">
      <alignment horizontal="center" vertical="center"/>
    </xf>
    <xf numFmtId="0" fontId="60" fillId="31" borderId="68" xfId="53" applyFont="1" applyFill="1" applyBorder="1" applyAlignment="1">
      <alignment horizontal="left" vertical="center" wrapText="1"/>
    </xf>
    <xf numFmtId="0" fontId="60" fillId="31" borderId="70" xfId="53" applyNumberFormat="1" applyFont="1" applyFill="1" applyBorder="1" applyAlignment="1">
      <alignment horizontal="center" vertical="center"/>
    </xf>
    <xf numFmtId="0" fontId="61" fillId="31" borderId="70" xfId="53" applyNumberFormat="1" applyFont="1" applyFill="1" applyBorder="1" applyAlignment="1">
      <alignment horizontal="center" vertical="center"/>
    </xf>
    <xf numFmtId="171" fontId="61" fillId="31" borderId="70" xfId="53" applyNumberFormat="1" applyFont="1" applyFill="1" applyBorder="1" applyAlignment="1">
      <alignment horizontal="center" vertical="center"/>
    </xf>
    <xf numFmtId="0" fontId="61" fillId="31" borderId="68" xfId="53" applyNumberFormat="1" applyFont="1" applyFill="1" applyBorder="1" applyAlignment="1">
      <alignment horizontal="center" vertical="center"/>
    </xf>
    <xf numFmtId="171" fontId="61" fillId="31" borderId="68" xfId="53" applyNumberFormat="1" applyFont="1" applyFill="1" applyBorder="1" applyAlignment="1">
      <alignment horizontal="center" vertical="center"/>
    </xf>
    <xf numFmtId="0" fontId="61" fillId="31" borderId="0" xfId="53" applyFont="1" applyFill="1" applyAlignment="1">
      <alignment horizontal="center"/>
    </xf>
    <xf numFmtId="1" fontId="62" fillId="31" borderId="68" xfId="53" applyNumberFormat="1" applyFont="1" applyFill="1" applyBorder="1" applyAlignment="1">
      <alignment horizontal="center"/>
    </xf>
    <xf numFmtId="0" fontId="14" fillId="31" borderId="0" xfId="53" applyFill="1" applyAlignment="1">
      <alignment horizontal="center"/>
    </xf>
    <xf numFmtId="0" fontId="60" fillId="0" borderId="68" xfId="53" applyFont="1" applyBorder="1" applyAlignment="1">
      <alignment horizontal="left" vertical="center" wrapText="1"/>
    </xf>
    <xf numFmtId="0" fontId="60" fillId="29" borderId="70" xfId="53" applyNumberFormat="1" applyFont="1" applyFill="1" applyBorder="1" applyAlignment="1">
      <alignment horizontal="center" vertical="center"/>
    </xf>
    <xf numFmtId="0" fontId="60" fillId="29" borderId="70" xfId="58" applyNumberFormat="1" applyFont="1" applyFill="1" applyBorder="1" applyAlignment="1">
      <alignment horizontal="center" vertical="center"/>
    </xf>
    <xf numFmtId="171" fontId="61" fillId="29" borderId="70" xfId="53" applyNumberFormat="1" applyFont="1" applyFill="1" applyBorder="1" applyAlignment="1">
      <alignment horizontal="center" vertical="center"/>
    </xf>
    <xf numFmtId="0" fontId="60" fillId="0" borderId="68" xfId="58" applyNumberFormat="1" applyFont="1" applyBorder="1" applyAlignment="1">
      <alignment horizontal="center" vertical="center"/>
    </xf>
    <xf numFmtId="171" fontId="61" fillId="0" borderId="68" xfId="53" applyNumberFormat="1" applyFont="1" applyFill="1" applyBorder="1" applyAlignment="1">
      <alignment horizontal="center" vertical="center"/>
    </xf>
    <xf numFmtId="0" fontId="60" fillId="29" borderId="68" xfId="58" applyNumberFormat="1" applyFont="1" applyFill="1" applyBorder="1" applyAlignment="1">
      <alignment horizontal="center" vertical="center"/>
    </xf>
    <xf numFmtId="171" fontId="61" fillId="29" borderId="68" xfId="53" applyNumberFormat="1" applyFont="1" applyFill="1" applyBorder="1" applyAlignment="1">
      <alignment horizontal="center" vertical="center"/>
    </xf>
    <xf numFmtId="1" fontId="62" fillId="0" borderId="68" xfId="53" applyNumberFormat="1" applyFont="1" applyFill="1" applyBorder="1" applyAlignment="1">
      <alignment horizontal="center"/>
    </xf>
    <xf numFmtId="0" fontId="52" fillId="31" borderId="0" xfId="53" applyFont="1" applyFill="1" applyAlignment="1">
      <alignment vertical="center"/>
    </xf>
    <xf numFmtId="0" fontId="60" fillId="31" borderId="70" xfId="59" applyNumberFormat="1" applyFont="1" applyFill="1" applyBorder="1" applyAlignment="1" applyProtection="1">
      <alignment horizontal="center" vertical="center"/>
    </xf>
    <xf numFmtId="0" fontId="60" fillId="31" borderId="68" xfId="59" applyNumberFormat="1" applyFont="1" applyFill="1" applyBorder="1" applyAlignment="1" applyProtection="1">
      <alignment horizontal="center" vertical="center"/>
    </xf>
    <xf numFmtId="0" fontId="14" fillId="31" borderId="0" xfId="53" applyFill="1"/>
    <xf numFmtId="0" fontId="60" fillId="29" borderId="70" xfId="59" applyNumberFormat="1" applyFont="1" applyFill="1" applyBorder="1" applyAlignment="1" applyProtection="1">
      <alignment horizontal="center" vertical="center"/>
    </xf>
    <xf numFmtId="0" fontId="60" fillId="0" borderId="68" xfId="59" applyNumberFormat="1" applyFont="1" applyFill="1" applyBorder="1" applyAlignment="1" applyProtection="1">
      <alignment horizontal="center" vertical="center"/>
    </xf>
    <xf numFmtId="0" fontId="60" fillId="29" borderId="68" xfId="59" applyNumberFormat="1" applyFont="1" applyFill="1" applyBorder="1" applyAlignment="1" applyProtection="1">
      <alignment horizontal="center" vertical="center"/>
    </xf>
    <xf numFmtId="0" fontId="60" fillId="29" borderId="0" xfId="53" applyFont="1" applyFill="1" applyBorder="1" applyAlignment="1">
      <alignment horizontal="left" wrapText="1"/>
    </xf>
    <xf numFmtId="0" fontId="60" fillId="31" borderId="70" xfId="53" applyFont="1" applyFill="1" applyBorder="1" applyAlignment="1">
      <alignment horizontal="left" wrapText="1"/>
    </xf>
    <xf numFmtId="0" fontId="52" fillId="29" borderId="0" xfId="53" applyFont="1" applyFill="1" applyAlignment="1">
      <alignment vertical="center"/>
    </xf>
    <xf numFmtId="0" fontId="60" fillId="29" borderId="68" xfId="53" applyFont="1" applyFill="1" applyBorder="1" applyAlignment="1">
      <alignment horizontal="left" vertical="center" wrapText="1"/>
    </xf>
    <xf numFmtId="0" fontId="61" fillId="29" borderId="70" xfId="53" applyFont="1" applyFill="1" applyBorder="1" applyAlignment="1">
      <alignment horizontal="center"/>
    </xf>
    <xf numFmtId="0" fontId="61" fillId="29" borderId="70" xfId="53" applyFont="1" applyFill="1" applyBorder="1"/>
    <xf numFmtId="1" fontId="62" fillId="29" borderId="68" xfId="53" applyNumberFormat="1" applyFont="1" applyFill="1" applyBorder="1" applyAlignment="1">
      <alignment horizontal="center"/>
    </xf>
    <xf numFmtId="0" fontId="14" fillId="29" borderId="0" xfId="53" applyFill="1"/>
    <xf numFmtId="0" fontId="52" fillId="31" borderId="70" xfId="53" applyFont="1" applyFill="1" applyBorder="1" applyAlignment="1">
      <alignment vertical="center"/>
    </xf>
    <xf numFmtId="0" fontId="60" fillId="31" borderId="70" xfId="53" applyFont="1" applyFill="1" applyBorder="1" applyAlignment="1">
      <alignment horizontal="left" vertical="center" wrapText="1"/>
    </xf>
    <xf numFmtId="0" fontId="61" fillId="31" borderId="70" xfId="53" applyFont="1" applyFill="1" applyBorder="1" applyAlignment="1">
      <alignment horizontal="center"/>
    </xf>
    <xf numFmtId="0" fontId="61" fillId="31" borderId="70" xfId="53" applyFont="1" applyFill="1" applyBorder="1"/>
    <xf numFmtId="1" fontId="62" fillId="31" borderId="70" xfId="53" applyNumberFormat="1" applyFont="1" applyFill="1" applyBorder="1" applyAlignment="1">
      <alignment horizontal="center"/>
    </xf>
    <xf numFmtId="0" fontId="14" fillId="31" borderId="70" xfId="53" applyFill="1" applyBorder="1"/>
    <xf numFmtId="171" fontId="60" fillId="31" borderId="70" xfId="53" applyNumberFormat="1" applyFont="1" applyFill="1" applyBorder="1" applyAlignment="1">
      <alignment horizontal="center" vertical="center"/>
    </xf>
    <xf numFmtId="171" fontId="60" fillId="31" borderId="68" xfId="53" applyNumberFormat="1" applyFont="1" applyFill="1" applyBorder="1" applyAlignment="1">
      <alignment horizontal="center" vertical="center"/>
    </xf>
    <xf numFmtId="1" fontId="59" fillId="31" borderId="68" xfId="53" applyNumberFormat="1" applyFont="1" applyFill="1" applyBorder="1" applyAlignment="1">
      <alignment horizontal="center"/>
    </xf>
    <xf numFmtId="0" fontId="63" fillId="31" borderId="0" xfId="53" applyFont="1" applyFill="1"/>
    <xf numFmtId="0" fontId="61" fillId="29" borderId="70" xfId="59" applyNumberFormat="1" applyFont="1" applyFill="1" applyBorder="1" applyAlignment="1" applyProtection="1">
      <alignment horizontal="center" vertical="center"/>
    </xf>
    <xf numFmtId="0" fontId="61" fillId="29" borderId="68" xfId="59" applyNumberFormat="1" applyFont="1" applyFill="1" applyBorder="1" applyAlignment="1" applyProtection="1">
      <alignment horizontal="center" vertical="center"/>
    </xf>
    <xf numFmtId="0" fontId="61" fillId="31" borderId="70" xfId="59" applyNumberFormat="1" applyFont="1" applyFill="1" applyBorder="1" applyAlignment="1" applyProtection="1">
      <alignment horizontal="center" vertical="center"/>
    </xf>
    <xf numFmtId="0" fontId="61" fillId="31" borderId="68" xfId="59" applyNumberFormat="1" applyFont="1" applyFill="1" applyBorder="1" applyAlignment="1" applyProtection="1">
      <alignment horizontal="center" vertical="center"/>
    </xf>
    <xf numFmtId="0" fontId="51" fillId="29" borderId="0" xfId="53" applyFont="1" applyFill="1" applyAlignment="1">
      <alignment vertical="center"/>
    </xf>
    <xf numFmtId="0" fontId="61" fillId="29" borderId="68" xfId="53" applyFont="1" applyFill="1" applyBorder="1" applyAlignment="1">
      <alignment horizontal="left" vertical="center" wrapText="1"/>
    </xf>
    <xf numFmtId="0" fontId="61" fillId="29" borderId="70" xfId="53" applyNumberFormat="1" applyFont="1" applyFill="1" applyBorder="1" applyAlignment="1">
      <alignment horizontal="center" vertical="center"/>
    </xf>
    <xf numFmtId="0" fontId="14" fillId="29" borderId="0" xfId="53" applyFont="1" applyFill="1"/>
    <xf numFmtId="0" fontId="60" fillId="31" borderId="68" xfId="53" applyNumberFormat="1" applyFont="1" applyFill="1" applyBorder="1" applyAlignment="1">
      <alignment horizontal="center" vertical="center"/>
    </xf>
    <xf numFmtId="0" fontId="60" fillId="29" borderId="68" xfId="53" applyNumberFormat="1" applyFont="1" applyFill="1" applyBorder="1" applyAlignment="1">
      <alignment horizontal="center" vertical="center"/>
    </xf>
    <xf numFmtId="0" fontId="60" fillId="0" borderId="0" xfId="53" applyFont="1" applyBorder="1" applyAlignment="1">
      <alignment horizontal="center" vertical="center" wrapText="1"/>
    </xf>
    <xf numFmtId="0" fontId="60" fillId="29" borderId="70" xfId="53" applyFont="1" applyFill="1" applyBorder="1" applyAlignment="1">
      <alignment horizontal="center" vertical="center"/>
    </xf>
    <xf numFmtId="0" fontId="60" fillId="0" borderId="0" xfId="53" applyNumberFormat="1" applyFont="1" applyBorder="1" applyAlignment="1">
      <alignment horizontal="center" vertical="center"/>
    </xf>
    <xf numFmtId="0" fontId="60" fillId="29" borderId="0" xfId="53" applyNumberFormat="1" applyFont="1" applyFill="1" applyBorder="1" applyAlignment="1">
      <alignment horizontal="center" vertical="center"/>
    </xf>
    <xf numFmtId="0" fontId="62" fillId="30" borderId="0" xfId="53" applyFont="1" applyFill="1" applyBorder="1" applyAlignment="1">
      <alignment horizontal="center" vertical="center" wrapText="1"/>
    </xf>
    <xf numFmtId="0" fontId="62" fillId="30" borderId="70" xfId="53" applyNumberFormat="1" applyFont="1" applyFill="1" applyBorder="1" applyAlignment="1">
      <alignment horizontal="center" vertical="center" wrapText="1"/>
    </xf>
    <xf numFmtId="0" fontId="62" fillId="30" borderId="0" xfId="53" applyNumberFormat="1" applyFont="1" applyFill="1" applyBorder="1" applyAlignment="1">
      <alignment horizontal="center" vertical="center" wrapText="1"/>
    </xf>
    <xf numFmtId="0" fontId="61" fillId="31" borderId="70" xfId="53" applyFont="1" applyFill="1" applyBorder="1" applyAlignment="1">
      <alignment horizontal="center" wrapText="1"/>
    </xf>
    <xf numFmtId="0" fontId="60" fillId="0" borderId="68" xfId="53" applyFont="1" applyFill="1" applyBorder="1" applyAlignment="1">
      <alignment horizontal="left" vertical="center" wrapText="1"/>
    </xf>
    <xf numFmtId="0" fontId="61" fillId="29" borderId="70" xfId="53" applyFont="1" applyFill="1" applyBorder="1" applyAlignment="1">
      <alignment horizontal="center" wrapText="1"/>
    </xf>
    <xf numFmtId="0" fontId="61" fillId="0" borderId="68" xfId="59" applyNumberFormat="1" applyFont="1" applyFill="1" applyBorder="1" applyAlignment="1" applyProtection="1">
      <alignment horizontal="center" vertical="center"/>
    </xf>
    <xf numFmtId="0" fontId="60" fillId="31" borderId="70" xfId="53" applyFont="1" applyFill="1" applyBorder="1" applyAlignment="1">
      <alignment horizontal="center" wrapText="1"/>
    </xf>
    <xf numFmtId="0" fontId="60" fillId="31" borderId="70" xfId="53" applyFont="1" applyFill="1" applyBorder="1" applyAlignment="1">
      <alignment horizontal="center" vertical="center"/>
    </xf>
    <xf numFmtId="0" fontId="60" fillId="0" borderId="0" xfId="53" applyFont="1" applyFill="1" applyBorder="1" applyAlignment="1">
      <alignment horizontal="center" vertical="center" wrapText="1"/>
    </xf>
    <xf numFmtId="0" fontId="60" fillId="0" borderId="0" xfId="59" applyNumberFormat="1" applyFont="1" applyFill="1" applyBorder="1" applyAlignment="1" applyProtection="1">
      <alignment horizontal="center" vertical="center"/>
    </xf>
    <xf numFmtId="0" fontId="60" fillId="29" borderId="0" xfId="59" applyNumberFormat="1" applyFont="1" applyFill="1" applyBorder="1" applyAlignment="1" applyProtection="1">
      <alignment horizontal="center" vertical="center"/>
    </xf>
    <xf numFmtId="0" fontId="52" fillId="30" borderId="0" xfId="53" applyFont="1" applyFill="1" applyAlignment="1">
      <alignment vertical="center"/>
    </xf>
    <xf numFmtId="0" fontId="61" fillId="0" borderId="0" xfId="59" applyNumberFormat="1" applyFont="1" applyFill="1" applyBorder="1" applyAlignment="1" applyProtection="1">
      <alignment horizontal="center" vertical="center"/>
    </xf>
    <xf numFmtId="0" fontId="61" fillId="29" borderId="0" xfId="59" applyNumberFormat="1" applyFont="1" applyFill="1" applyBorder="1" applyAlignment="1" applyProtection="1">
      <alignment horizontal="center" vertical="center"/>
    </xf>
    <xf numFmtId="0" fontId="60" fillId="0" borderId="0" xfId="53" applyFont="1" applyFill="1" applyAlignment="1">
      <alignment vertical="center"/>
    </xf>
    <xf numFmtId="0" fontId="60" fillId="29" borderId="70" xfId="53" applyFont="1" applyFill="1" applyBorder="1" applyAlignment="1">
      <alignment vertical="center"/>
    </xf>
    <xf numFmtId="0" fontId="60" fillId="29" borderId="0" xfId="53" applyFont="1" applyFill="1" applyAlignment="1">
      <alignment vertical="center"/>
    </xf>
    <xf numFmtId="0" fontId="60" fillId="0" borderId="0" xfId="53" applyFont="1" applyFill="1" applyAlignment="1">
      <alignment horizontal="center" vertical="center"/>
    </xf>
    <xf numFmtId="0" fontId="59" fillId="30" borderId="0" xfId="53" applyFont="1" applyFill="1" applyBorder="1" applyAlignment="1">
      <alignment horizontal="center" vertical="center" wrapText="1"/>
    </xf>
    <xf numFmtId="0" fontId="59" fillId="30" borderId="70" xfId="53" applyFont="1" applyFill="1" applyBorder="1" applyAlignment="1">
      <alignment horizontal="center" vertical="center"/>
    </xf>
    <xf numFmtId="0" fontId="64" fillId="30" borderId="70" xfId="59" applyNumberFormat="1" applyFont="1" applyFill="1" applyBorder="1" applyAlignment="1" applyProtection="1">
      <alignment horizontal="center" vertical="center"/>
    </xf>
    <xf numFmtId="0" fontId="64" fillId="30" borderId="0" xfId="59" applyNumberFormat="1" applyFont="1" applyFill="1" applyBorder="1" applyAlignment="1" applyProtection="1">
      <alignment horizontal="center" vertical="center"/>
    </xf>
    <xf numFmtId="0" fontId="60" fillId="0" borderId="0" xfId="53" applyFont="1" applyAlignment="1">
      <alignment horizontal="center" vertical="center" wrapText="1"/>
    </xf>
    <xf numFmtId="0" fontId="61" fillId="29" borderId="70" xfId="53" applyFont="1" applyFill="1" applyBorder="1" applyAlignment="1">
      <alignment wrapText="1"/>
    </xf>
    <xf numFmtId="0" fontId="60" fillId="31" borderId="70" xfId="53" applyFont="1" applyFill="1" applyBorder="1" applyAlignment="1">
      <alignment wrapText="1"/>
    </xf>
    <xf numFmtId="0" fontId="61" fillId="0" borderId="68" xfId="53" applyFont="1" applyFill="1" applyBorder="1" applyAlignment="1">
      <alignment horizontal="left" vertical="center" wrapText="1"/>
    </xf>
    <xf numFmtId="0" fontId="61" fillId="29" borderId="70" xfId="53" applyFont="1" applyFill="1" applyBorder="1" applyAlignment="1">
      <alignment horizontal="center" vertical="center"/>
    </xf>
    <xf numFmtId="0" fontId="60" fillId="30" borderId="70" xfId="59" applyNumberFormat="1" applyFont="1" applyFill="1" applyBorder="1" applyAlignment="1" applyProtection="1">
      <alignment horizontal="center" vertical="center"/>
    </xf>
    <xf numFmtId="0" fontId="60" fillId="30" borderId="0" xfId="59" applyNumberFormat="1" applyFont="1" applyFill="1" applyBorder="1" applyAlignment="1" applyProtection="1">
      <alignment horizontal="center" vertical="center"/>
    </xf>
    <xf numFmtId="0" fontId="52" fillId="31" borderId="0" xfId="53" applyFont="1" applyFill="1" applyBorder="1" applyAlignment="1">
      <alignment vertical="center"/>
    </xf>
    <xf numFmtId="0" fontId="60" fillId="29" borderId="0" xfId="53" applyFont="1" applyFill="1" applyBorder="1" applyAlignment="1">
      <alignment horizontal="center" vertical="center" wrapText="1"/>
    </xf>
    <xf numFmtId="171" fontId="61" fillId="32" borderId="68" xfId="53" applyNumberFormat="1" applyFont="1" applyFill="1" applyBorder="1" applyAlignment="1">
      <alignment horizontal="center" vertical="center"/>
    </xf>
    <xf numFmtId="0" fontId="60" fillId="29" borderId="68" xfId="53" applyFont="1" applyFill="1" applyBorder="1" applyAlignment="1">
      <alignment horizontal="center" vertical="center"/>
    </xf>
    <xf numFmtId="0" fontId="60" fillId="31" borderId="68" xfId="53" applyFont="1" applyFill="1" applyBorder="1" applyAlignment="1">
      <alignment horizontal="center" vertical="center"/>
    </xf>
    <xf numFmtId="0" fontId="60" fillId="30" borderId="0" xfId="53" applyFont="1" applyFill="1" applyAlignment="1">
      <alignment horizontal="center"/>
    </xf>
    <xf numFmtId="0" fontId="63" fillId="30" borderId="0" xfId="53" applyFont="1" applyFill="1"/>
    <xf numFmtId="0" fontId="61" fillId="31" borderId="70" xfId="53" applyFont="1" applyFill="1" applyBorder="1" applyAlignment="1">
      <alignment wrapText="1"/>
    </xf>
    <xf numFmtId="0" fontId="60" fillId="0" borderId="0" xfId="53" applyFont="1" applyFill="1" applyAlignment="1">
      <alignment horizontal="center" vertical="center" wrapText="1"/>
    </xf>
    <xf numFmtId="10" fontId="60" fillId="29" borderId="70" xfId="53" applyNumberFormat="1" applyFont="1" applyFill="1" applyBorder="1" applyAlignment="1">
      <alignment horizontal="center" vertical="center"/>
    </xf>
    <xf numFmtId="0" fontId="52" fillId="30" borderId="0" xfId="53" applyFont="1" applyFill="1" applyBorder="1" applyAlignment="1">
      <alignment vertical="center"/>
    </xf>
    <xf numFmtId="0" fontId="61" fillId="0" borderId="0" xfId="53" applyFont="1" applyAlignment="1">
      <alignment wrapText="1"/>
    </xf>
    <xf numFmtId="0" fontId="61" fillId="0" borderId="0" xfId="53" applyFont="1"/>
    <xf numFmtId="0" fontId="61" fillId="29" borderId="0" xfId="53" applyFont="1" applyFill="1"/>
    <xf numFmtId="0" fontId="60" fillId="31" borderId="70" xfId="53" applyFont="1" applyFill="1" applyBorder="1"/>
  </cellXfs>
  <cellStyles count="7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1</xdr:col>
      <xdr:colOff>2686050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5250"/>
          <a:ext cx="2667000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75" zoomScaleSheetLayoutView="100" workbookViewId="0">
      <selection sqref="A1:N46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294" t="s">
        <v>86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6"/>
      <c r="O1" s="68"/>
    </row>
    <row r="2" spans="1:16" s="1" customFormat="1" ht="15" customHeight="1" x14ac:dyDescent="0.25">
      <c r="A2" s="90"/>
      <c r="B2" s="91"/>
      <c r="C2" s="92"/>
      <c r="D2" s="93"/>
      <c r="E2" s="93"/>
      <c r="F2" s="93"/>
      <c r="G2" s="93"/>
      <c r="H2" s="93"/>
      <c r="I2" s="93"/>
      <c r="J2" s="93"/>
      <c r="K2" s="94"/>
      <c r="L2" s="7"/>
      <c r="M2" s="7"/>
      <c r="N2" s="7"/>
      <c r="O2" s="68"/>
    </row>
    <row r="3" spans="1:16" s="1" customFormat="1" ht="15" customHeight="1" x14ac:dyDescent="0.25">
      <c r="A3" s="299" t="s">
        <v>147</v>
      </c>
      <c r="B3" s="300"/>
      <c r="C3" s="300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68"/>
    </row>
    <row r="4" spans="1:16" s="1" customFormat="1" ht="15" customHeight="1" x14ac:dyDescent="0.25">
      <c r="A4" s="30" t="s">
        <v>201</v>
      </c>
      <c r="B4" s="71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68"/>
    </row>
    <row r="5" spans="1:16" s="1" customFormat="1" ht="15" customHeight="1" x14ac:dyDescent="0.25">
      <c r="A5" s="30" t="s">
        <v>82</v>
      </c>
      <c r="B5" s="71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68"/>
    </row>
    <row r="6" spans="1:16" s="1" customFormat="1" ht="15" customHeight="1" x14ac:dyDescent="0.25">
      <c r="A6" s="30" t="s">
        <v>202</v>
      </c>
      <c r="B6" s="71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68"/>
    </row>
    <row r="7" spans="1:16" ht="13.5" thickBot="1" x14ac:dyDescent="0.25">
      <c r="A7" s="64"/>
      <c r="B7" s="65"/>
      <c r="C7" s="65"/>
      <c r="D7" s="66"/>
      <c r="E7" s="66"/>
      <c r="F7" s="66"/>
      <c r="G7" s="66"/>
      <c r="H7" s="66"/>
      <c r="I7" s="66"/>
      <c r="J7" s="66"/>
      <c r="K7" s="69"/>
      <c r="L7" s="66"/>
      <c r="M7" s="66"/>
      <c r="N7" s="67"/>
    </row>
    <row r="8" spans="1:16" x14ac:dyDescent="0.2">
      <c r="A8" s="301" t="s">
        <v>3</v>
      </c>
      <c r="B8" s="304" t="s">
        <v>0</v>
      </c>
      <c r="C8" s="304" t="s">
        <v>1</v>
      </c>
      <c r="D8" s="72"/>
      <c r="E8" s="72"/>
      <c r="F8" s="297"/>
      <c r="G8" s="297"/>
      <c r="H8" s="297"/>
      <c r="I8" s="297"/>
      <c r="J8" s="297"/>
      <c r="K8" s="298"/>
      <c r="L8" s="76"/>
      <c r="M8" s="4"/>
      <c r="N8" s="4"/>
      <c r="O8" s="70"/>
    </row>
    <row r="9" spans="1:16" x14ac:dyDescent="0.2">
      <c r="A9" s="302"/>
      <c r="B9" s="305"/>
      <c r="C9" s="305"/>
      <c r="D9" s="73"/>
      <c r="E9" s="73">
        <v>2006</v>
      </c>
      <c r="F9" s="3">
        <v>2017</v>
      </c>
      <c r="G9" s="3">
        <v>2018</v>
      </c>
      <c r="H9" s="307">
        <v>2018</v>
      </c>
      <c r="I9" s="308"/>
      <c r="J9" s="308"/>
      <c r="K9" s="309"/>
      <c r="L9" s="75">
        <v>2015</v>
      </c>
      <c r="M9" s="5">
        <v>2016</v>
      </c>
      <c r="N9" s="5"/>
      <c r="O9" s="70"/>
    </row>
    <row r="10" spans="1:16" ht="33.75" customHeight="1" thickBot="1" x14ac:dyDescent="0.25">
      <c r="A10" s="303"/>
      <c r="B10" s="306"/>
      <c r="C10" s="306"/>
      <c r="D10" s="74"/>
      <c r="E10" s="74" t="s">
        <v>79</v>
      </c>
      <c r="F10" s="74" t="s">
        <v>79</v>
      </c>
      <c r="G10" s="74" t="s">
        <v>2</v>
      </c>
      <c r="H10" s="74" t="s">
        <v>80</v>
      </c>
      <c r="I10" s="74" t="s">
        <v>83</v>
      </c>
      <c r="J10" s="74" t="s">
        <v>85</v>
      </c>
      <c r="K10" s="6" t="s">
        <v>88</v>
      </c>
      <c r="L10" s="63" t="s">
        <v>2</v>
      </c>
      <c r="M10" s="6" t="s">
        <v>2</v>
      </c>
      <c r="N10" s="6"/>
    </row>
    <row r="11" spans="1:16" ht="13.5" thickBot="1" x14ac:dyDescent="0.25">
      <c r="A11" s="43" t="s">
        <v>54</v>
      </c>
      <c r="B11" s="44"/>
      <c r="C11" s="44"/>
      <c r="D11" s="44"/>
      <c r="E11" s="44"/>
      <c r="F11" s="44"/>
      <c r="G11" s="44"/>
      <c r="H11" s="44"/>
      <c r="I11" s="44"/>
      <c r="J11" s="44"/>
      <c r="K11" s="95"/>
      <c r="L11" s="36"/>
      <c r="M11" s="37"/>
      <c r="N11" s="37"/>
    </row>
    <row r="12" spans="1:16" s="10" customFormat="1" ht="12" x14ac:dyDescent="0.2">
      <c r="A12" s="32" t="s">
        <v>55</v>
      </c>
      <c r="B12" s="33" t="s">
        <v>5</v>
      </c>
      <c r="C12" s="33" t="s">
        <v>56</v>
      </c>
      <c r="D12" s="33"/>
      <c r="E12" s="34"/>
      <c r="F12" s="56">
        <f>+H12+I12+J12+K12</f>
        <v>0</v>
      </c>
      <c r="G12" s="99">
        <v>0</v>
      </c>
      <c r="H12" s="99">
        <v>0</v>
      </c>
      <c r="I12" s="56"/>
      <c r="J12" s="57"/>
      <c r="K12" s="97"/>
      <c r="L12" s="77"/>
      <c r="M12" s="35"/>
      <c r="N12" s="35"/>
    </row>
    <row r="13" spans="1:16" s="10" customFormat="1" ht="12" x14ac:dyDescent="0.2">
      <c r="A13" s="8" t="s">
        <v>93</v>
      </c>
      <c r="B13" s="9" t="s">
        <v>5</v>
      </c>
      <c r="C13" s="9" t="s">
        <v>56</v>
      </c>
      <c r="D13" s="9"/>
      <c r="E13" s="24"/>
      <c r="F13" s="56">
        <v>219</v>
      </c>
      <c r="G13" s="99">
        <v>300</v>
      </c>
      <c r="H13" s="101">
        <v>54</v>
      </c>
      <c r="I13" s="100"/>
      <c r="J13" s="102"/>
      <c r="K13" s="96"/>
      <c r="L13" s="78"/>
      <c r="M13" s="17"/>
      <c r="N13" s="17"/>
    </row>
    <row r="14" spans="1:16" s="10" customFormat="1" ht="12" x14ac:dyDescent="0.2">
      <c r="A14" s="8" t="s">
        <v>94</v>
      </c>
      <c r="B14" s="9" t="s">
        <v>5</v>
      </c>
      <c r="C14" s="9" t="s">
        <v>56</v>
      </c>
      <c r="D14" s="9"/>
      <c r="E14" s="24"/>
      <c r="F14" s="56">
        <v>660</v>
      </c>
      <c r="G14" s="99">
        <v>680</v>
      </c>
      <c r="H14" s="101">
        <v>103</v>
      </c>
      <c r="I14" s="100"/>
      <c r="J14" s="102"/>
      <c r="K14" s="96"/>
      <c r="L14" s="78"/>
      <c r="M14" s="17"/>
      <c r="N14" s="17"/>
    </row>
    <row r="15" spans="1:16" s="10" customFormat="1" ht="12" x14ac:dyDescent="0.2">
      <c r="A15" s="11" t="s">
        <v>57</v>
      </c>
      <c r="B15" s="9" t="s">
        <v>5</v>
      </c>
      <c r="C15" s="9" t="s">
        <v>56</v>
      </c>
      <c r="D15" s="9"/>
      <c r="E15" s="24"/>
      <c r="F15" s="56">
        <v>66</v>
      </c>
      <c r="G15" s="99">
        <v>80</v>
      </c>
      <c r="H15" s="101">
        <v>9</v>
      </c>
      <c r="I15" s="100"/>
      <c r="J15" s="102"/>
      <c r="K15" s="96"/>
      <c r="L15" s="79"/>
      <c r="M15" s="16"/>
      <c r="N15" s="16"/>
    </row>
    <row r="16" spans="1:16" s="10" customFormat="1" ht="12" x14ac:dyDescent="0.2">
      <c r="A16" s="11" t="s">
        <v>58</v>
      </c>
      <c r="B16" s="9" t="s">
        <v>5</v>
      </c>
      <c r="C16" s="9" t="s">
        <v>56</v>
      </c>
      <c r="D16" s="9"/>
      <c r="E16" s="24"/>
      <c r="F16" s="56">
        <v>93</v>
      </c>
      <c r="G16" s="99">
        <v>100</v>
      </c>
      <c r="H16" s="101">
        <v>19</v>
      </c>
      <c r="I16" s="100"/>
      <c r="J16" s="102"/>
      <c r="K16" s="96"/>
      <c r="L16" s="79"/>
      <c r="M16" s="16"/>
      <c r="N16" s="16"/>
      <c r="P16" s="12"/>
    </row>
    <row r="17" spans="1:15" s="10" customFormat="1" ht="12" x14ac:dyDescent="0.2">
      <c r="A17" s="8" t="s">
        <v>59</v>
      </c>
      <c r="B17" s="9" t="s">
        <v>5</v>
      </c>
      <c r="C17" s="9" t="s">
        <v>56</v>
      </c>
      <c r="D17" s="9">
        <v>642</v>
      </c>
      <c r="E17" s="24"/>
      <c r="F17" s="56">
        <v>882</v>
      </c>
      <c r="G17" s="99">
        <v>900</v>
      </c>
      <c r="H17" s="101">
        <v>163</v>
      </c>
      <c r="I17" s="100"/>
      <c r="J17" s="102"/>
      <c r="K17" s="96"/>
      <c r="L17" s="78"/>
      <c r="M17" s="16"/>
      <c r="N17" s="16"/>
    </row>
    <row r="18" spans="1:15" s="10" customFormat="1" ht="12" x14ac:dyDescent="0.2">
      <c r="A18" s="8" t="s">
        <v>60</v>
      </c>
      <c r="B18" s="9" t="s">
        <v>5</v>
      </c>
      <c r="C18" s="9" t="s">
        <v>56</v>
      </c>
      <c r="D18" s="9">
        <v>44</v>
      </c>
      <c r="E18" s="24"/>
      <c r="F18" s="56">
        <v>66</v>
      </c>
      <c r="G18" s="99">
        <v>80</v>
      </c>
      <c r="H18" s="101">
        <v>17</v>
      </c>
      <c r="I18" s="100"/>
      <c r="J18" s="102"/>
      <c r="K18" s="96"/>
      <c r="L18" s="79"/>
      <c r="M18" s="16"/>
      <c r="N18" s="16"/>
    </row>
    <row r="19" spans="1:15" s="13" customFormat="1" ht="12" x14ac:dyDescent="0.2">
      <c r="A19" s="20" t="s">
        <v>61</v>
      </c>
      <c r="B19" s="21" t="s">
        <v>5</v>
      </c>
      <c r="C19" s="21" t="s">
        <v>56</v>
      </c>
      <c r="D19" s="21"/>
      <c r="E19" s="25"/>
      <c r="F19" s="56">
        <v>41</v>
      </c>
      <c r="G19" s="99">
        <v>40</v>
      </c>
      <c r="H19" s="103">
        <v>15</v>
      </c>
      <c r="I19" s="60"/>
      <c r="J19" s="61"/>
      <c r="K19" s="98"/>
      <c r="L19" s="80"/>
      <c r="M19" s="22"/>
      <c r="N19" s="22"/>
      <c r="O19" s="10"/>
    </row>
    <row r="20" spans="1:15" s="13" customFormat="1" ht="12" x14ac:dyDescent="0.2">
      <c r="A20" s="31" t="s">
        <v>90</v>
      </c>
      <c r="B20" s="9" t="s">
        <v>5</v>
      </c>
      <c r="C20" s="9" t="s">
        <v>56</v>
      </c>
      <c r="D20" s="9"/>
      <c r="E20" s="24"/>
      <c r="F20" s="56">
        <v>20</v>
      </c>
      <c r="G20" s="99">
        <v>20</v>
      </c>
      <c r="H20" s="101">
        <v>5</v>
      </c>
      <c r="I20" s="100"/>
      <c r="J20" s="102"/>
      <c r="K20" s="96"/>
      <c r="L20" s="79"/>
      <c r="M20" s="16"/>
      <c r="N20" s="16"/>
      <c r="O20" s="10"/>
    </row>
    <row r="21" spans="1:15" s="13" customFormat="1" ht="12" x14ac:dyDescent="0.2">
      <c r="A21" s="31" t="s">
        <v>91</v>
      </c>
      <c r="B21" s="9" t="s">
        <v>5</v>
      </c>
      <c r="C21" s="9" t="s">
        <v>56</v>
      </c>
      <c r="D21" s="9"/>
      <c r="E21" s="24"/>
      <c r="F21" s="56">
        <v>412</v>
      </c>
      <c r="G21" s="99">
        <v>450</v>
      </c>
      <c r="H21" s="101">
        <v>178</v>
      </c>
      <c r="I21" s="100"/>
      <c r="J21" s="102"/>
      <c r="K21" s="96"/>
      <c r="L21" s="79"/>
      <c r="M21" s="16"/>
      <c r="N21" s="16"/>
      <c r="O21" s="10"/>
    </row>
    <row r="22" spans="1:15" s="13" customFormat="1" thickBot="1" x14ac:dyDescent="0.25">
      <c r="A22" s="20" t="s">
        <v>92</v>
      </c>
      <c r="B22" s="21" t="s">
        <v>5</v>
      </c>
      <c r="C22" s="21" t="s">
        <v>56</v>
      </c>
      <c r="D22" s="21"/>
      <c r="E22" s="25"/>
      <c r="F22" s="56">
        <v>146</v>
      </c>
      <c r="G22" s="99">
        <v>150</v>
      </c>
      <c r="H22" s="103">
        <v>31</v>
      </c>
      <c r="I22" s="60"/>
      <c r="J22" s="61"/>
      <c r="K22" s="98"/>
      <c r="L22" s="80"/>
      <c r="M22" s="22"/>
      <c r="N22" s="22"/>
      <c r="O22" s="10"/>
    </row>
    <row r="23" spans="1:15" ht="13.5" customHeight="1" thickBot="1" x14ac:dyDescent="0.25">
      <c r="A23" s="45" t="s">
        <v>62</v>
      </c>
      <c r="B23" s="46"/>
      <c r="C23" s="46"/>
      <c r="D23" s="46"/>
      <c r="E23" s="47"/>
      <c r="F23" s="104"/>
      <c r="G23" s="105"/>
      <c r="H23" s="106"/>
      <c r="I23" s="107"/>
      <c r="J23" s="107"/>
      <c r="K23" s="108"/>
      <c r="L23" s="36"/>
      <c r="M23" s="38"/>
      <c r="N23" s="38"/>
      <c r="O23" s="10"/>
    </row>
    <row r="24" spans="1:15" hidden="1" x14ac:dyDescent="0.2">
      <c r="A24" s="48"/>
      <c r="B24" s="33"/>
      <c r="C24" s="33"/>
      <c r="D24" s="33">
        <v>7.3</v>
      </c>
      <c r="E24" s="34"/>
      <c r="F24" s="56"/>
      <c r="G24" s="109"/>
      <c r="H24" s="110"/>
      <c r="I24" s="111"/>
      <c r="J24" s="111"/>
      <c r="K24" s="112"/>
      <c r="L24" s="81"/>
      <c r="M24" s="14"/>
      <c r="N24" s="14"/>
      <c r="O24" s="10"/>
    </row>
    <row r="25" spans="1:15" hidden="1" x14ac:dyDescent="0.2">
      <c r="A25" s="31"/>
      <c r="B25" s="9"/>
      <c r="C25" s="9"/>
      <c r="D25" s="9">
        <f>+D24*6</f>
        <v>43.8</v>
      </c>
      <c r="E25" s="24"/>
      <c r="F25" s="100"/>
      <c r="G25" s="113"/>
      <c r="H25" s="114"/>
      <c r="I25" s="115"/>
      <c r="J25" s="115"/>
      <c r="K25" s="116"/>
      <c r="L25" s="82"/>
      <c r="M25" s="15"/>
      <c r="N25" s="15"/>
      <c r="O25" s="10"/>
    </row>
    <row r="26" spans="1:15" hidden="1" x14ac:dyDescent="0.2">
      <c r="A26" s="31"/>
      <c r="B26" s="9"/>
      <c r="C26" s="9"/>
      <c r="D26" s="9">
        <v>642</v>
      </c>
      <c r="E26" s="24"/>
      <c r="F26" s="100"/>
      <c r="G26" s="113"/>
      <c r="H26" s="114"/>
      <c r="I26" s="115"/>
      <c r="J26" s="115"/>
      <c r="K26" s="116"/>
      <c r="L26" s="82"/>
      <c r="M26" s="15"/>
      <c r="N26" s="15"/>
      <c r="O26" s="10"/>
    </row>
    <row r="27" spans="1:15" hidden="1" x14ac:dyDescent="0.2">
      <c r="A27" s="31"/>
      <c r="B27" s="9"/>
      <c r="C27" s="9"/>
      <c r="D27" s="9">
        <f>+D26/6</f>
        <v>107</v>
      </c>
      <c r="E27" s="24"/>
      <c r="F27" s="100"/>
      <c r="G27" s="113"/>
      <c r="H27" s="114"/>
      <c r="I27" s="115"/>
      <c r="J27" s="115"/>
      <c r="K27" s="116"/>
      <c r="L27" s="82"/>
      <c r="M27" s="15"/>
      <c r="N27" s="15"/>
      <c r="O27" s="10"/>
    </row>
    <row r="28" spans="1:15" hidden="1" x14ac:dyDescent="0.2">
      <c r="A28" s="31"/>
      <c r="B28" s="9"/>
      <c r="C28" s="9"/>
      <c r="D28" s="9" t="e">
        <f>+#REF!/D27</f>
        <v>#REF!</v>
      </c>
      <c r="E28" s="24"/>
      <c r="F28" s="100"/>
      <c r="G28" s="113"/>
      <c r="H28" s="114"/>
      <c r="I28" s="115"/>
      <c r="J28" s="115"/>
      <c r="K28" s="116"/>
      <c r="L28" s="82"/>
      <c r="M28" s="15"/>
      <c r="N28" s="15"/>
      <c r="O28" s="10"/>
    </row>
    <row r="29" spans="1:15" hidden="1" x14ac:dyDescent="0.2">
      <c r="A29" s="31"/>
      <c r="B29" s="9"/>
      <c r="C29" s="9"/>
      <c r="D29" s="9">
        <f>+D27*6</f>
        <v>642</v>
      </c>
      <c r="E29" s="24"/>
      <c r="F29" s="100"/>
      <c r="G29" s="113"/>
      <c r="H29" s="114"/>
      <c r="I29" s="115"/>
      <c r="J29" s="115"/>
      <c r="K29" s="116"/>
      <c r="L29" s="82"/>
      <c r="M29" s="15"/>
      <c r="N29" s="15"/>
      <c r="O29" s="10"/>
    </row>
    <row r="30" spans="1:15" hidden="1" x14ac:dyDescent="0.2">
      <c r="A30" s="31"/>
      <c r="B30" s="9"/>
      <c r="C30" s="9"/>
      <c r="D30" s="9"/>
      <c r="E30" s="24"/>
      <c r="F30" s="100"/>
      <c r="G30" s="113"/>
      <c r="H30" s="114"/>
      <c r="I30" s="115"/>
      <c r="J30" s="115"/>
      <c r="K30" s="116"/>
      <c r="L30" s="82"/>
      <c r="M30" s="15"/>
      <c r="N30" s="15"/>
      <c r="O30" s="10"/>
    </row>
    <row r="31" spans="1:15" hidden="1" x14ac:dyDescent="0.2">
      <c r="A31" s="31"/>
      <c r="B31" s="9"/>
      <c r="C31" s="9"/>
      <c r="D31" s="9"/>
      <c r="E31" s="24"/>
      <c r="F31" s="100"/>
      <c r="G31" s="113"/>
      <c r="H31" s="114"/>
      <c r="I31" s="115"/>
      <c r="J31" s="115"/>
      <c r="K31" s="116"/>
      <c r="L31" s="82"/>
      <c r="M31" s="15"/>
      <c r="N31" s="15"/>
      <c r="O31" s="10"/>
    </row>
    <row r="32" spans="1:15" hidden="1" x14ac:dyDescent="0.2">
      <c r="A32" s="31"/>
      <c r="B32" s="9" t="e">
        <f>+#REF!/#REF!</f>
        <v>#REF!</v>
      </c>
      <c r="C32" s="9"/>
      <c r="D32" s="9"/>
      <c r="E32" s="24"/>
      <c r="F32" s="100"/>
      <c r="G32" s="113"/>
      <c r="H32" s="114"/>
      <c r="I32" s="115"/>
      <c r="J32" s="115"/>
      <c r="K32" s="116"/>
      <c r="L32" s="82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0"/>
      <c r="G33" s="113"/>
      <c r="H33" s="114"/>
      <c r="I33" s="115"/>
      <c r="J33" s="115"/>
      <c r="K33" s="116"/>
      <c r="L33" s="82"/>
      <c r="M33" s="15"/>
      <c r="N33" s="15"/>
      <c r="O33" s="10"/>
    </row>
    <row r="34" spans="1:18" hidden="1" x14ac:dyDescent="0.2">
      <c r="A34" s="31"/>
      <c r="B34" s="9"/>
      <c r="C34" s="9"/>
      <c r="D34" s="9"/>
      <c r="E34" s="24"/>
      <c r="F34" s="100"/>
      <c r="G34" s="113"/>
      <c r="H34" s="114"/>
      <c r="I34" s="115"/>
      <c r="J34" s="115"/>
      <c r="K34" s="116"/>
      <c r="L34" s="82"/>
      <c r="M34" s="15"/>
      <c r="N34" s="15"/>
      <c r="O34" s="10"/>
    </row>
    <row r="35" spans="1:18" s="2" customFormat="1" x14ac:dyDescent="0.2">
      <c r="A35" s="31" t="s">
        <v>63</v>
      </c>
      <c r="B35" s="23" t="s">
        <v>5</v>
      </c>
      <c r="C35" s="23" t="s">
        <v>64</v>
      </c>
      <c r="D35" s="9"/>
      <c r="E35" s="24"/>
      <c r="F35" s="56">
        <v>11541</v>
      </c>
      <c r="G35" s="99">
        <v>10561</v>
      </c>
      <c r="H35" s="100">
        <v>2640</v>
      </c>
      <c r="I35" s="100"/>
      <c r="J35" s="102"/>
      <c r="K35" s="96"/>
      <c r="L35" s="83"/>
      <c r="M35" s="18"/>
      <c r="N35" s="18"/>
      <c r="O35" s="10"/>
    </row>
    <row r="36" spans="1:18" s="2" customFormat="1" x14ac:dyDescent="0.2">
      <c r="A36" s="31" t="s">
        <v>65</v>
      </c>
      <c r="B36" s="23" t="s">
        <v>5</v>
      </c>
      <c r="C36" s="23" t="s">
        <v>64</v>
      </c>
      <c r="D36" s="9"/>
      <c r="E36" s="24"/>
      <c r="F36" s="56">
        <v>1417</v>
      </c>
      <c r="G36" s="99">
        <v>1254</v>
      </c>
      <c r="H36" s="100">
        <v>313</v>
      </c>
      <c r="I36" s="100"/>
      <c r="J36" s="102"/>
      <c r="K36" s="96"/>
      <c r="L36" s="84"/>
      <c r="M36" s="18"/>
      <c r="N36" s="18"/>
      <c r="O36" s="10"/>
      <c r="R36" s="62"/>
    </row>
    <row r="37" spans="1:18" s="2" customFormat="1" x14ac:dyDescent="0.2">
      <c r="A37" s="31" t="s">
        <v>66</v>
      </c>
      <c r="B37" s="23" t="s">
        <v>5</v>
      </c>
      <c r="C37" s="23" t="s">
        <v>64</v>
      </c>
      <c r="D37" s="9"/>
      <c r="E37" s="24"/>
      <c r="F37" s="56">
        <v>1423</v>
      </c>
      <c r="G37" s="99">
        <v>1103</v>
      </c>
      <c r="H37" s="100">
        <v>289</v>
      </c>
      <c r="I37" s="100"/>
      <c r="J37" s="102"/>
      <c r="K37" s="96"/>
      <c r="L37" s="83"/>
      <c r="M37" s="18"/>
      <c r="N37" s="18"/>
      <c r="O37" s="10"/>
    </row>
    <row r="38" spans="1:18" s="2" customFormat="1" x14ac:dyDescent="0.2">
      <c r="A38" s="31" t="s">
        <v>67</v>
      </c>
      <c r="B38" s="23" t="s">
        <v>5</v>
      </c>
      <c r="C38" s="23" t="s">
        <v>64</v>
      </c>
      <c r="D38" s="9"/>
      <c r="E38" s="24"/>
      <c r="F38" s="56">
        <v>2572</v>
      </c>
      <c r="G38" s="99">
        <v>2985</v>
      </c>
      <c r="H38" s="100">
        <v>746</v>
      </c>
      <c r="I38" s="100"/>
      <c r="J38" s="102"/>
      <c r="K38" s="96"/>
      <c r="L38" s="83"/>
      <c r="M38" s="18"/>
      <c r="N38" s="18"/>
      <c r="O38" s="10"/>
    </row>
    <row r="39" spans="1:18" s="2" customFormat="1" ht="13.5" thickBot="1" x14ac:dyDescent="0.25">
      <c r="A39" s="49" t="s">
        <v>68</v>
      </c>
      <c r="B39" s="50" t="s">
        <v>5</v>
      </c>
      <c r="C39" s="50" t="s">
        <v>64</v>
      </c>
      <c r="D39" s="51"/>
      <c r="E39" s="52"/>
      <c r="F39" s="56">
        <v>416</v>
      </c>
      <c r="G39" s="99">
        <v>326</v>
      </c>
      <c r="H39" s="100">
        <v>81</v>
      </c>
      <c r="I39" s="117"/>
      <c r="J39" s="118"/>
      <c r="K39" s="119"/>
      <c r="L39" s="85"/>
      <c r="M39" s="19"/>
      <c r="N39" s="19"/>
      <c r="O39" s="10"/>
    </row>
    <row r="40" spans="1:18" ht="13.5" thickBot="1" x14ac:dyDescent="0.25">
      <c r="A40" s="53" t="s">
        <v>69</v>
      </c>
      <c r="B40" s="44"/>
      <c r="C40" s="44"/>
      <c r="D40" s="44"/>
      <c r="E40" s="44"/>
      <c r="F40" s="120"/>
      <c r="G40" s="106"/>
      <c r="H40" s="121"/>
      <c r="I40" s="121"/>
      <c r="J40" s="121"/>
      <c r="K40" s="122"/>
      <c r="L40" s="40"/>
      <c r="M40" s="41"/>
      <c r="N40" s="41"/>
      <c r="O40" s="10"/>
    </row>
    <row r="41" spans="1:18" s="2" customFormat="1" x14ac:dyDescent="0.2">
      <c r="A41" s="54" t="s">
        <v>70</v>
      </c>
      <c r="B41" s="33" t="s">
        <v>5</v>
      </c>
      <c r="C41" s="33" t="s">
        <v>71</v>
      </c>
      <c r="D41" s="33"/>
      <c r="E41" s="34"/>
      <c r="F41" s="56">
        <v>19977</v>
      </c>
      <c r="G41" s="99">
        <v>20227</v>
      </c>
      <c r="H41" s="55">
        <v>180</v>
      </c>
      <c r="I41" s="56"/>
      <c r="J41" s="57"/>
      <c r="K41" s="97"/>
      <c r="L41" s="86"/>
      <c r="M41" s="39"/>
      <c r="N41" s="39"/>
      <c r="O41" s="10"/>
    </row>
    <row r="42" spans="1:18" s="2" customFormat="1" ht="13.5" thickBot="1" x14ac:dyDescent="0.25">
      <c r="A42" s="58" t="s">
        <v>72</v>
      </c>
      <c r="B42" s="21" t="s">
        <v>5</v>
      </c>
      <c r="C42" s="21" t="s">
        <v>71</v>
      </c>
      <c r="D42" s="21"/>
      <c r="E42" s="25"/>
      <c r="F42" s="56">
        <v>22255</v>
      </c>
      <c r="G42" s="103">
        <v>22533</v>
      </c>
      <c r="H42" s="59">
        <v>700</v>
      </c>
      <c r="I42" s="60"/>
      <c r="J42" s="61"/>
      <c r="K42" s="98"/>
      <c r="L42" s="87"/>
      <c r="M42" s="42"/>
      <c r="N42" s="42"/>
      <c r="O42" s="10"/>
    </row>
    <row r="43" spans="1:18" ht="13.5" thickBot="1" x14ac:dyDescent="0.25">
      <c r="A43" s="53" t="s">
        <v>89</v>
      </c>
      <c r="B43" s="44"/>
      <c r="C43" s="44"/>
      <c r="D43" s="44"/>
      <c r="E43" s="44"/>
      <c r="F43" s="120"/>
      <c r="G43" s="106"/>
      <c r="H43" s="121"/>
      <c r="I43" s="121"/>
      <c r="J43" s="121"/>
      <c r="K43" s="122"/>
      <c r="L43" s="40"/>
      <c r="M43" s="41"/>
      <c r="N43" s="41"/>
      <c r="O43" s="10"/>
    </row>
    <row r="44" spans="1:18" s="2" customFormat="1" x14ac:dyDescent="0.2">
      <c r="A44" s="54" t="s">
        <v>208</v>
      </c>
      <c r="B44" s="33" t="s">
        <v>5</v>
      </c>
      <c r="C44" s="33" t="s">
        <v>73</v>
      </c>
      <c r="D44" s="33"/>
      <c r="E44" s="34"/>
      <c r="F44" s="56">
        <v>2250</v>
      </c>
      <c r="G44" s="99">
        <v>2300</v>
      </c>
      <c r="H44" s="99">
        <v>2677</v>
      </c>
      <c r="I44" s="56"/>
      <c r="J44" s="57"/>
      <c r="K44" s="97"/>
      <c r="L44" s="88"/>
      <c r="M44" s="39"/>
      <c r="N44" s="39"/>
      <c r="O44" s="10"/>
    </row>
    <row r="45" spans="1:18" s="2" customFormat="1" ht="13.5" thickBot="1" x14ac:dyDescent="0.25">
      <c r="A45" s="270" t="s">
        <v>209</v>
      </c>
      <c r="B45" s="271" t="s">
        <v>5</v>
      </c>
      <c r="C45" s="271" t="s">
        <v>73</v>
      </c>
      <c r="D45" s="271"/>
      <c r="E45" s="272"/>
      <c r="F45" s="273">
        <v>3100</v>
      </c>
      <c r="G45" s="59">
        <v>3000</v>
      </c>
      <c r="H45" s="59">
        <v>3273</v>
      </c>
      <c r="I45" s="273"/>
      <c r="J45" s="274"/>
      <c r="K45" s="275"/>
      <c r="L45" s="89"/>
      <c r="M45" s="26"/>
      <c r="N45" s="26"/>
      <c r="O45" s="10"/>
    </row>
    <row r="46" spans="1:18" ht="27" customHeight="1" thickBot="1" x14ac:dyDescent="0.25">
      <c r="A46" s="291" t="s">
        <v>210</v>
      </c>
      <c r="B46" s="292"/>
      <c r="C46" s="292"/>
      <c r="D46" s="292"/>
      <c r="E46" s="292"/>
      <c r="F46" s="292"/>
      <c r="G46" s="292"/>
      <c r="H46" s="292"/>
      <c r="I46" s="292"/>
      <c r="J46" s="292"/>
      <c r="K46" s="293"/>
    </row>
  </sheetData>
  <mergeCells count="8">
    <mergeCell ref="A46:K46"/>
    <mergeCell ref="A1:N1"/>
    <mergeCell ref="F8:K8"/>
    <mergeCell ref="A3:C3"/>
    <mergeCell ref="A8:A10"/>
    <mergeCell ref="B8:B10"/>
    <mergeCell ref="C8:C10"/>
    <mergeCell ref="H9:K9"/>
  </mergeCells>
  <phoneticPr fontId="17" type="noConversion"/>
  <printOptions horizontalCentered="1"/>
  <pageMargins left="3.937007874015748E-2" right="0.19685039370078741" top="0.43307086614173229" bottom="0.1968503937007874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activeCell="B17" sqref="B17"/>
    </sheetView>
  </sheetViews>
  <sheetFormatPr baseColWidth="10" defaultRowHeight="12.75" x14ac:dyDescent="0.2"/>
  <cols>
    <col min="1" max="1" width="76.7109375" style="187" bestFit="1" customWidth="1"/>
    <col min="2" max="2" width="17" style="187" customWidth="1"/>
    <col min="3" max="3" width="13.5703125" style="187" customWidth="1"/>
    <col min="4" max="4" width="14.7109375" style="187" customWidth="1"/>
    <col min="5" max="5" width="13.5703125" style="187" customWidth="1"/>
    <col min="6" max="6" width="13.140625" style="187" customWidth="1"/>
    <col min="7" max="7" width="14" style="187" customWidth="1"/>
    <col min="8" max="8" width="14.28515625" style="187" customWidth="1"/>
    <col min="9" max="11" width="0" style="187" hidden="1" customWidth="1"/>
    <col min="12" max="16384" width="11.42578125" style="187"/>
  </cols>
  <sheetData>
    <row r="1" spans="1:11" s="182" customFormat="1" ht="15.75" x14ac:dyDescent="0.25">
      <c r="A1" s="310" t="s">
        <v>86</v>
      </c>
      <c r="B1" s="310"/>
      <c r="C1" s="310"/>
      <c r="D1" s="310"/>
      <c r="E1" s="310"/>
      <c r="F1" s="310"/>
      <c r="G1" s="310"/>
    </row>
    <row r="2" spans="1:11" s="182" customFormat="1" ht="15" customHeight="1" x14ac:dyDescent="0.25">
      <c r="A2" s="251"/>
      <c r="B2" s="251"/>
      <c r="C2" s="183"/>
    </row>
    <row r="3" spans="1:11" s="182" customFormat="1" ht="15" customHeight="1" x14ac:dyDescent="0.25">
      <c r="A3" s="311" t="s">
        <v>74</v>
      </c>
      <c r="B3" s="311"/>
      <c r="C3" s="311"/>
    </row>
    <row r="4" spans="1:11" s="182" customFormat="1" ht="15" customHeight="1" x14ac:dyDescent="0.25">
      <c r="A4" s="184" t="s">
        <v>53</v>
      </c>
      <c r="B4" s="251"/>
      <c r="C4" s="183"/>
    </row>
    <row r="5" spans="1:11" s="182" customFormat="1" ht="15" customHeight="1" x14ac:dyDescent="0.25">
      <c r="A5" s="184" t="s">
        <v>144</v>
      </c>
      <c r="B5" s="251"/>
      <c r="C5" s="183"/>
    </row>
    <row r="6" spans="1:11" s="182" customFormat="1" ht="15" customHeight="1" x14ac:dyDescent="0.25">
      <c r="A6" s="184"/>
      <c r="B6" s="251"/>
      <c r="C6" s="183"/>
    </row>
    <row r="7" spans="1:11" s="182" customFormat="1" ht="15" customHeight="1" x14ac:dyDescent="0.25">
      <c r="A7" s="184" t="s">
        <v>4</v>
      </c>
      <c r="B7" s="251"/>
      <c r="C7" s="183"/>
    </row>
    <row r="8" spans="1:11" ht="15" customHeight="1" thickBot="1" x14ac:dyDescent="0.25">
      <c r="A8" s="184"/>
      <c r="B8" s="185"/>
      <c r="C8" s="186"/>
    </row>
    <row r="9" spans="1:11" ht="13.5" thickBot="1" x14ac:dyDescent="0.25">
      <c r="A9" s="312" t="s">
        <v>3</v>
      </c>
      <c r="B9" s="315" t="s">
        <v>0</v>
      </c>
      <c r="C9" s="318" t="s">
        <v>1</v>
      </c>
      <c r="D9" s="321"/>
      <c r="E9" s="322"/>
      <c r="F9" s="322"/>
      <c r="G9" s="322"/>
      <c r="H9" s="323"/>
    </row>
    <row r="10" spans="1:11" ht="16.5" thickBot="1" x14ac:dyDescent="0.25">
      <c r="A10" s="313"/>
      <c r="B10" s="316"/>
      <c r="C10" s="319"/>
      <c r="D10" s="324" t="s">
        <v>203</v>
      </c>
      <c r="E10" s="325"/>
      <c r="F10" s="325"/>
      <c r="G10" s="325"/>
      <c r="H10" s="326"/>
    </row>
    <row r="11" spans="1:11" ht="26.25" thickBot="1" x14ac:dyDescent="0.25">
      <c r="A11" s="314"/>
      <c r="B11" s="317"/>
      <c r="C11" s="320"/>
      <c r="D11" s="188" t="s">
        <v>2</v>
      </c>
      <c r="E11" s="188" t="s">
        <v>80</v>
      </c>
      <c r="F11" s="188" t="s">
        <v>83</v>
      </c>
      <c r="G11" s="188" t="s">
        <v>85</v>
      </c>
      <c r="H11" s="189" t="s">
        <v>87</v>
      </c>
      <c r="I11" s="254" t="s">
        <v>204</v>
      </c>
      <c r="J11" s="254" t="s">
        <v>205</v>
      </c>
      <c r="K11" s="254" t="s">
        <v>206</v>
      </c>
    </row>
    <row r="12" spans="1:11" s="195" customFormat="1" ht="24.95" customHeight="1" x14ac:dyDescent="0.2">
      <c r="A12" s="190" t="s">
        <v>77</v>
      </c>
      <c r="B12" s="191" t="s">
        <v>5</v>
      </c>
      <c r="C12" s="191" t="s">
        <v>75</v>
      </c>
      <c r="D12" s="192">
        <v>1770</v>
      </c>
      <c r="E12" s="192">
        <v>346</v>
      </c>
      <c r="F12" s="192">
        <v>0</v>
      </c>
      <c r="G12" s="193">
        <v>0</v>
      </c>
      <c r="H12" s="194">
        <v>0</v>
      </c>
      <c r="I12" s="255">
        <v>1625.8000000000002</v>
      </c>
      <c r="J12" s="255">
        <v>1761</v>
      </c>
      <c r="K12" s="255">
        <f>E12*4</f>
        <v>1384</v>
      </c>
    </row>
    <row r="13" spans="1:11" s="195" customFormat="1" ht="24.95" customHeight="1" x14ac:dyDescent="0.2">
      <c r="A13" s="196" t="s">
        <v>76</v>
      </c>
      <c r="B13" s="197" t="s">
        <v>5</v>
      </c>
      <c r="C13" s="197" t="s">
        <v>75</v>
      </c>
      <c r="D13" s="192">
        <v>1300</v>
      </c>
      <c r="E13" s="198">
        <v>223</v>
      </c>
      <c r="F13" s="198">
        <v>0</v>
      </c>
      <c r="G13" s="199">
        <v>0</v>
      </c>
      <c r="H13" s="200">
        <v>0</v>
      </c>
      <c r="I13" s="255">
        <v>748.00000000000011</v>
      </c>
      <c r="J13" s="255">
        <v>1293</v>
      </c>
      <c r="K13" s="255">
        <f t="shared" ref="K13:K15" si="0">E13*4</f>
        <v>892</v>
      </c>
    </row>
    <row r="14" spans="1:11" s="195" customFormat="1" ht="24.95" customHeight="1" x14ac:dyDescent="0.2">
      <c r="A14" s="196" t="s">
        <v>78</v>
      </c>
      <c r="B14" s="197" t="s">
        <v>5</v>
      </c>
      <c r="C14" s="197" t="s">
        <v>75</v>
      </c>
      <c r="D14" s="192">
        <v>160</v>
      </c>
      <c r="E14" s="198">
        <v>23</v>
      </c>
      <c r="F14" s="198">
        <v>0</v>
      </c>
      <c r="G14" s="199">
        <v>0</v>
      </c>
      <c r="H14" s="200">
        <v>0</v>
      </c>
      <c r="I14" s="255">
        <v>160.60000000000002</v>
      </c>
      <c r="J14" s="255">
        <v>180</v>
      </c>
      <c r="K14" s="255">
        <f t="shared" si="0"/>
        <v>92</v>
      </c>
    </row>
    <row r="15" spans="1:11" ht="24.95" customHeight="1" x14ac:dyDescent="0.2">
      <c r="A15" s="201" t="s">
        <v>84</v>
      </c>
      <c r="B15" s="197" t="s">
        <v>5</v>
      </c>
      <c r="C15" s="197" t="s">
        <v>75</v>
      </c>
      <c r="D15" s="202">
        <f>SUM(D12:D14)</f>
        <v>3230</v>
      </c>
      <c r="E15" s="202">
        <f>SUM(E12:E14)</f>
        <v>592</v>
      </c>
      <c r="F15" s="202">
        <f>SUM(F12:F14)</f>
        <v>0</v>
      </c>
      <c r="G15" s="202">
        <f>SUM(G12:G14)</f>
        <v>0</v>
      </c>
      <c r="H15" s="202">
        <f>SUM(H12:H14)</f>
        <v>0</v>
      </c>
      <c r="I15" s="255">
        <v>2534.4</v>
      </c>
      <c r="J15" s="256">
        <v>3234</v>
      </c>
      <c r="K15" s="255">
        <f t="shared" si="0"/>
        <v>2368</v>
      </c>
    </row>
    <row r="16" spans="1:11" ht="24.95" customHeight="1" thickBot="1" x14ac:dyDescent="0.25">
      <c r="A16" s="203"/>
      <c r="B16" s="204"/>
      <c r="C16" s="204"/>
      <c r="D16" s="204"/>
      <c r="E16" s="204"/>
      <c r="F16" s="204"/>
      <c r="G16" s="205"/>
      <c r="H16" s="206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7" right="0.7" top="0.75" bottom="0.75" header="0.3" footer="0.3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workbookViewId="0">
      <selection activeCell="J13" sqref="J13"/>
    </sheetView>
  </sheetViews>
  <sheetFormatPr baseColWidth="10" defaultRowHeight="15" x14ac:dyDescent="0.25"/>
  <cols>
    <col min="1" max="1" width="32.28515625" style="258" customWidth="1"/>
    <col min="2" max="4" width="11.42578125" style="258"/>
    <col min="5" max="9" width="11.5703125" style="258" hidden="1" customWidth="1"/>
    <col min="10" max="10" width="11.42578125" style="258"/>
    <col min="11" max="11" width="12.5703125" style="258" customWidth="1"/>
    <col min="12" max="12" width="16.42578125" style="258" customWidth="1"/>
    <col min="13" max="16384" width="11.42578125" style="258"/>
  </cols>
  <sheetData>
    <row r="1" spans="1:17" ht="15.75" x14ac:dyDescent="0.25">
      <c r="A1" s="327" t="s">
        <v>86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257"/>
    </row>
    <row r="2" spans="1:17" ht="23.25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5"/>
      <c r="Q2" s="259"/>
    </row>
    <row r="3" spans="1:17" ht="15.75" x14ac:dyDescent="0.25">
      <c r="A3" s="126" t="s">
        <v>207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252"/>
      <c r="Q3" s="260"/>
    </row>
    <row r="4" spans="1:17" ht="15.75" x14ac:dyDescent="0.25">
      <c r="A4" s="126" t="s">
        <v>145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252"/>
      <c r="Q4" s="260"/>
    </row>
    <row r="5" spans="1:17" ht="15.75" x14ac:dyDescent="0.25">
      <c r="A5" s="126" t="s">
        <v>143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252"/>
      <c r="Q5" s="260"/>
    </row>
    <row r="6" spans="1:17" x14ac:dyDescent="0.2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5"/>
      <c r="Q6" s="260"/>
    </row>
    <row r="7" spans="1:17" ht="16.5" thickBot="1" x14ac:dyDescent="0.3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260"/>
    </row>
    <row r="8" spans="1:17" ht="15" customHeight="1" thickBot="1" x14ac:dyDescent="0.3">
      <c r="A8" s="328" t="s">
        <v>8</v>
      </c>
      <c r="B8" s="331" t="s">
        <v>9</v>
      </c>
      <c r="C8" s="331" t="s">
        <v>10</v>
      </c>
      <c r="D8" s="331" t="s">
        <v>11</v>
      </c>
      <c r="E8" s="129" t="s">
        <v>12</v>
      </c>
      <c r="F8" s="129"/>
      <c r="G8" s="129"/>
      <c r="H8" s="129"/>
      <c r="I8" s="129"/>
      <c r="J8" s="334"/>
      <c r="K8" s="334"/>
      <c r="L8" s="334"/>
      <c r="M8" s="334"/>
      <c r="N8" s="334"/>
      <c r="O8" s="334"/>
      <c r="P8" s="335"/>
      <c r="Q8" s="260"/>
    </row>
    <row r="9" spans="1:17" ht="15.75" thickBot="1" x14ac:dyDescent="0.3">
      <c r="A9" s="329"/>
      <c r="B9" s="332"/>
      <c r="C9" s="332"/>
      <c r="D9" s="332"/>
      <c r="E9" s="130">
        <v>2002</v>
      </c>
      <c r="F9" s="130">
        <v>2003</v>
      </c>
      <c r="G9" s="130">
        <v>2004</v>
      </c>
      <c r="H9" s="130">
        <v>2005</v>
      </c>
      <c r="I9" s="131">
        <v>2006</v>
      </c>
      <c r="J9" s="238">
        <v>2015</v>
      </c>
      <c r="K9" s="238">
        <v>2016</v>
      </c>
      <c r="L9" s="238">
        <v>2017</v>
      </c>
      <c r="M9" s="336">
        <v>2018</v>
      </c>
      <c r="N9" s="337"/>
      <c r="O9" s="337"/>
      <c r="P9" s="338"/>
      <c r="Q9" s="237"/>
    </row>
    <row r="10" spans="1:17" ht="36.75" thickBot="1" x14ac:dyDescent="0.3">
      <c r="A10" s="330"/>
      <c r="B10" s="333"/>
      <c r="C10" s="333"/>
      <c r="D10" s="333"/>
      <c r="E10" s="253" t="s">
        <v>13</v>
      </c>
      <c r="F10" s="253" t="s">
        <v>13</v>
      </c>
      <c r="G10" s="253" t="s">
        <v>13</v>
      </c>
      <c r="H10" s="253" t="s">
        <v>14</v>
      </c>
      <c r="I10" s="132" t="s">
        <v>79</v>
      </c>
      <c r="J10" s="239" t="s">
        <v>79</v>
      </c>
      <c r="K10" s="239" t="s">
        <v>79</v>
      </c>
      <c r="L10" s="239" t="s">
        <v>79</v>
      </c>
      <c r="M10" s="240" t="s">
        <v>80</v>
      </c>
      <c r="N10" s="241" t="s">
        <v>83</v>
      </c>
      <c r="O10" s="241" t="s">
        <v>85</v>
      </c>
      <c r="P10" s="242" t="s">
        <v>88</v>
      </c>
      <c r="Q10" s="133"/>
    </row>
    <row r="11" spans="1:17" ht="15.75" thickBot="1" x14ac:dyDescent="0.3">
      <c r="A11" s="261"/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3"/>
    </row>
    <row r="12" spans="1:17" x14ac:dyDescent="0.25">
      <c r="A12" s="134" t="s">
        <v>15</v>
      </c>
      <c r="B12" s="135" t="s">
        <v>5</v>
      </c>
      <c r="C12" s="135" t="s">
        <v>16</v>
      </c>
      <c r="D12" s="135" t="s">
        <v>17</v>
      </c>
      <c r="E12" s="136" t="s">
        <v>18</v>
      </c>
      <c r="F12" s="136" t="s">
        <v>18</v>
      </c>
      <c r="G12" s="136" t="s">
        <v>18</v>
      </c>
      <c r="H12" s="243">
        <v>150</v>
      </c>
      <c r="I12" s="244">
        <v>100</v>
      </c>
      <c r="J12" s="210">
        <v>75</v>
      </c>
      <c r="K12" s="210">
        <v>75</v>
      </c>
      <c r="L12" s="210">
        <v>75</v>
      </c>
      <c r="M12" s="245">
        <v>75</v>
      </c>
      <c r="N12" s="246"/>
      <c r="O12" s="246"/>
      <c r="P12" s="247"/>
      <c r="Q12" s="137"/>
    </row>
    <row r="13" spans="1:17" x14ac:dyDescent="0.25">
      <c r="A13" s="134" t="s">
        <v>19</v>
      </c>
      <c r="B13" s="135" t="s">
        <v>5</v>
      </c>
      <c r="C13" s="135" t="s">
        <v>16</v>
      </c>
      <c r="D13" s="135" t="s">
        <v>17</v>
      </c>
      <c r="E13" s="136" t="s">
        <v>18</v>
      </c>
      <c r="F13" s="136" t="s">
        <v>18</v>
      </c>
      <c r="G13" s="136" t="s">
        <v>18</v>
      </c>
      <c r="H13" s="135">
        <v>130</v>
      </c>
      <c r="I13" s="174">
        <v>122</v>
      </c>
      <c r="J13" s="211">
        <v>405</v>
      </c>
      <c r="K13" s="211">
        <v>405</v>
      </c>
      <c r="L13" s="211">
        <v>405</v>
      </c>
      <c r="M13" s="212">
        <v>405</v>
      </c>
      <c r="N13" s="138"/>
      <c r="O13" s="138"/>
      <c r="P13" s="139"/>
      <c r="Q13" s="137"/>
    </row>
    <row r="14" spans="1:17" x14ac:dyDescent="0.25">
      <c r="A14" s="134" t="s">
        <v>20</v>
      </c>
      <c r="B14" s="135" t="s">
        <v>5</v>
      </c>
      <c r="C14" s="135" t="s">
        <v>21</v>
      </c>
      <c r="D14" s="135" t="s">
        <v>17</v>
      </c>
      <c r="E14" s="136" t="s">
        <v>18</v>
      </c>
      <c r="F14" s="136" t="s">
        <v>18</v>
      </c>
      <c r="G14" s="136" t="s">
        <v>18</v>
      </c>
      <c r="H14" s="136" t="s">
        <v>18</v>
      </c>
      <c r="I14" s="209" t="s">
        <v>81</v>
      </c>
      <c r="J14" s="213">
        <v>1</v>
      </c>
      <c r="K14" s="213">
        <v>0</v>
      </c>
      <c r="L14" s="213">
        <v>0</v>
      </c>
      <c r="M14" s="214">
        <v>0</v>
      </c>
      <c r="N14" s="140"/>
      <c r="O14" s="140"/>
      <c r="P14" s="141"/>
      <c r="Q14" s="142"/>
    </row>
    <row r="15" spans="1:17" x14ac:dyDescent="0.25">
      <c r="A15" s="134" t="s">
        <v>22</v>
      </c>
      <c r="B15" s="135" t="s">
        <v>5</v>
      </c>
      <c r="C15" s="135" t="s">
        <v>21</v>
      </c>
      <c r="D15" s="135" t="s">
        <v>17</v>
      </c>
      <c r="E15" s="136" t="s">
        <v>18</v>
      </c>
      <c r="F15" s="136" t="s">
        <v>18</v>
      </c>
      <c r="G15" s="136" t="s">
        <v>18</v>
      </c>
      <c r="H15" s="136" t="s">
        <v>18</v>
      </c>
      <c r="I15" s="209" t="s">
        <v>81</v>
      </c>
      <c r="J15" s="213">
        <v>0</v>
      </c>
      <c r="K15" s="213">
        <v>0</v>
      </c>
      <c r="L15" s="213">
        <v>0</v>
      </c>
      <c r="M15" s="214">
        <v>0</v>
      </c>
      <c r="N15" s="140"/>
      <c r="O15" s="143"/>
      <c r="P15" s="144"/>
      <c r="Q15" s="142"/>
    </row>
    <row r="16" spans="1:17" x14ac:dyDescent="0.25">
      <c r="A16" s="134" t="s">
        <v>22</v>
      </c>
      <c r="B16" s="135" t="s">
        <v>23</v>
      </c>
      <c r="C16" s="135" t="s">
        <v>21</v>
      </c>
      <c r="D16" s="135" t="s">
        <v>17</v>
      </c>
      <c r="E16" s="136" t="s">
        <v>18</v>
      </c>
      <c r="F16" s="136" t="s">
        <v>18</v>
      </c>
      <c r="G16" s="136" t="s">
        <v>18</v>
      </c>
      <c r="H16" s="136" t="s">
        <v>18</v>
      </c>
      <c r="I16" s="209" t="s">
        <v>81</v>
      </c>
      <c r="J16" s="213">
        <v>0</v>
      </c>
      <c r="K16" s="213">
        <v>0</v>
      </c>
      <c r="L16" s="213">
        <v>0</v>
      </c>
      <c r="M16" s="214">
        <v>0</v>
      </c>
      <c r="N16" s="140"/>
      <c r="O16" s="140"/>
      <c r="P16" s="141"/>
      <c r="Q16" s="142"/>
    </row>
    <row r="17" spans="1:17" x14ac:dyDescent="0.25">
      <c r="A17" s="134" t="s">
        <v>24</v>
      </c>
      <c r="B17" s="135" t="s">
        <v>23</v>
      </c>
      <c r="C17" s="135" t="s">
        <v>25</v>
      </c>
      <c r="D17" s="135" t="s">
        <v>17</v>
      </c>
      <c r="E17" s="145">
        <v>6026929</v>
      </c>
      <c r="F17" s="145">
        <v>4858726</v>
      </c>
      <c r="G17" s="145">
        <v>4801465</v>
      </c>
      <c r="H17" s="146">
        <v>5760000</v>
      </c>
      <c r="I17" s="215">
        <v>9200000</v>
      </c>
      <c r="J17" s="216">
        <v>5126009.0100000007</v>
      </c>
      <c r="K17" s="217">
        <v>3369154.7</v>
      </c>
      <c r="L17" s="264">
        <v>4261945.1900000004</v>
      </c>
      <c r="M17" s="248">
        <v>180968.03</v>
      </c>
      <c r="N17" s="147"/>
      <c r="O17" s="147"/>
      <c r="P17" s="148"/>
      <c r="Q17" s="149"/>
    </row>
    <row r="18" spans="1:17" x14ac:dyDescent="0.25">
      <c r="A18" s="134" t="s">
        <v>26</v>
      </c>
      <c r="B18" s="135" t="s">
        <v>23</v>
      </c>
      <c r="C18" s="135" t="s">
        <v>16</v>
      </c>
      <c r="D18" s="135" t="s">
        <v>17</v>
      </c>
      <c r="E18" s="150">
        <v>14280</v>
      </c>
      <c r="F18" s="150">
        <v>14280</v>
      </c>
      <c r="G18" s="150">
        <v>14280</v>
      </c>
      <c r="H18" s="151">
        <v>14280</v>
      </c>
      <c r="I18" s="218">
        <v>14280</v>
      </c>
      <c r="J18" s="219">
        <v>0</v>
      </c>
      <c r="K18" s="219">
        <v>0</v>
      </c>
      <c r="L18" s="265">
        <v>0</v>
      </c>
      <c r="M18" s="220">
        <v>0</v>
      </c>
      <c r="N18" s="152"/>
      <c r="O18" s="152"/>
      <c r="P18" s="153"/>
      <c r="Q18" s="149"/>
    </row>
    <row r="19" spans="1:17" x14ac:dyDescent="0.25">
      <c r="A19" s="134" t="s">
        <v>27</v>
      </c>
      <c r="B19" s="135" t="s">
        <v>23</v>
      </c>
      <c r="C19" s="135" t="s">
        <v>21</v>
      </c>
      <c r="D19" s="135" t="s">
        <v>17</v>
      </c>
      <c r="E19" s="150">
        <v>20492</v>
      </c>
      <c r="F19" s="150">
        <v>971505</v>
      </c>
      <c r="G19" s="150">
        <v>3837</v>
      </c>
      <c r="H19" s="136" t="s">
        <v>18</v>
      </c>
      <c r="I19" s="221"/>
      <c r="J19" s="222">
        <v>255981</v>
      </c>
      <c r="K19" s="223">
        <v>137704</v>
      </c>
      <c r="L19" s="266">
        <v>1026762</v>
      </c>
      <c r="M19" s="224">
        <f>9836*3</f>
        <v>29508</v>
      </c>
      <c r="N19" s="154"/>
      <c r="O19" s="155"/>
      <c r="P19" s="156"/>
      <c r="Q19" s="157"/>
    </row>
    <row r="20" spans="1:17" ht="15.75" thickBot="1" x14ac:dyDescent="0.3">
      <c r="A20" s="134"/>
      <c r="B20" s="135"/>
      <c r="C20" s="135"/>
      <c r="D20" s="135"/>
      <c r="E20" s="135"/>
      <c r="F20" s="135"/>
      <c r="G20" s="135"/>
      <c r="H20" s="135"/>
      <c r="I20" s="174"/>
      <c r="J20" s="225"/>
      <c r="K20" s="225"/>
      <c r="L20" s="225"/>
      <c r="M20" s="226"/>
      <c r="N20" s="158"/>
      <c r="O20" s="159"/>
      <c r="P20" s="160" t="s">
        <v>146</v>
      </c>
      <c r="Q20" s="137"/>
    </row>
    <row r="21" spans="1:17" ht="15.75" thickBot="1" x14ac:dyDescent="0.3">
      <c r="A21" s="267"/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9"/>
    </row>
    <row r="22" spans="1:17" x14ac:dyDescent="0.25">
      <c r="A22" s="161" t="s">
        <v>29</v>
      </c>
      <c r="B22" s="162"/>
      <c r="C22" s="162"/>
      <c r="D22" s="162"/>
      <c r="E22" s="162"/>
      <c r="F22" s="162"/>
      <c r="G22" s="162"/>
      <c r="H22" s="162"/>
      <c r="I22" s="162"/>
      <c r="J22" s="249"/>
      <c r="K22" s="249"/>
      <c r="L22" s="163"/>
      <c r="M22" s="163"/>
      <c r="N22" s="164"/>
      <c r="O22" s="164"/>
      <c r="P22" s="165"/>
      <c r="Q22" s="166"/>
    </row>
    <row r="23" spans="1:17" x14ac:dyDescent="0.25">
      <c r="A23" s="167" t="s">
        <v>30</v>
      </c>
      <c r="B23" s="135" t="s">
        <v>5</v>
      </c>
      <c r="C23" s="135" t="s">
        <v>31</v>
      </c>
      <c r="D23" s="135" t="s">
        <v>32</v>
      </c>
      <c r="E23" s="135">
        <v>33</v>
      </c>
      <c r="F23" s="135">
        <v>33</v>
      </c>
      <c r="G23" s="135">
        <v>48</v>
      </c>
      <c r="H23" s="135">
        <v>48</v>
      </c>
      <c r="I23" s="135">
        <v>47</v>
      </c>
      <c r="J23" s="174">
        <v>34</v>
      </c>
      <c r="K23" s="207">
        <f>+K24+K28+K29+K31+K35</f>
        <v>33</v>
      </c>
      <c r="L23" s="168">
        <f>+L24+L28+L29+L31</f>
        <v>30</v>
      </c>
      <c r="M23" s="168">
        <f>+M24+M28+M29+M31</f>
        <v>30</v>
      </c>
      <c r="N23" s="169"/>
      <c r="O23" s="227"/>
      <c r="P23" s="207"/>
      <c r="Q23" s="137"/>
    </row>
    <row r="24" spans="1:17" x14ac:dyDescent="0.25">
      <c r="A24" s="167" t="s">
        <v>33</v>
      </c>
      <c r="B24" s="135" t="s">
        <v>5</v>
      </c>
      <c r="C24" s="135" t="s">
        <v>31</v>
      </c>
      <c r="D24" s="135" t="s">
        <v>32</v>
      </c>
      <c r="E24" s="135">
        <v>16</v>
      </c>
      <c r="F24" s="135">
        <v>16</v>
      </c>
      <c r="G24" s="135">
        <v>22</v>
      </c>
      <c r="H24" s="135">
        <v>22</v>
      </c>
      <c r="I24" s="135">
        <v>19</v>
      </c>
      <c r="J24" s="174">
        <v>17</v>
      </c>
      <c r="K24" s="139">
        <f>SUM(K25:K27)</f>
        <v>16</v>
      </c>
      <c r="L24" s="168">
        <f>+L25+L26+L27</f>
        <v>17</v>
      </c>
      <c r="M24" s="168">
        <f>+M25+M26+M27</f>
        <v>17</v>
      </c>
      <c r="N24" s="170"/>
      <c r="O24" s="170"/>
      <c r="P24" s="228"/>
      <c r="Q24" s="137"/>
    </row>
    <row r="25" spans="1:17" x14ac:dyDescent="0.25">
      <c r="A25" s="134" t="s">
        <v>34</v>
      </c>
      <c r="B25" s="135" t="s">
        <v>5</v>
      </c>
      <c r="C25" s="135" t="s">
        <v>31</v>
      </c>
      <c r="D25" s="135" t="s">
        <v>32</v>
      </c>
      <c r="E25" s="135">
        <v>1</v>
      </c>
      <c r="F25" s="135">
        <v>1</v>
      </c>
      <c r="G25" s="135">
        <v>1</v>
      </c>
      <c r="H25" s="135">
        <v>1</v>
      </c>
      <c r="I25" s="135">
        <v>1</v>
      </c>
      <c r="J25" s="174">
        <v>2</v>
      </c>
      <c r="K25" s="139">
        <v>2</v>
      </c>
      <c r="L25" s="168">
        <v>2</v>
      </c>
      <c r="M25" s="168">
        <v>2</v>
      </c>
      <c r="N25" s="170"/>
      <c r="O25" s="170"/>
      <c r="P25" s="228"/>
      <c r="Q25" s="137"/>
    </row>
    <row r="26" spans="1:17" x14ac:dyDescent="0.25">
      <c r="A26" s="134" t="s">
        <v>35</v>
      </c>
      <c r="B26" s="135" t="s">
        <v>5</v>
      </c>
      <c r="C26" s="135" t="s">
        <v>31</v>
      </c>
      <c r="D26" s="135" t="s">
        <v>32</v>
      </c>
      <c r="E26" s="135">
        <v>5</v>
      </c>
      <c r="F26" s="135">
        <v>5</v>
      </c>
      <c r="G26" s="135">
        <v>6</v>
      </c>
      <c r="H26" s="135">
        <v>6</v>
      </c>
      <c r="I26" s="135">
        <v>5</v>
      </c>
      <c r="J26" s="174">
        <v>2</v>
      </c>
      <c r="K26" s="139">
        <v>2</v>
      </c>
      <c r="L26" s="168">
        <v>2</v>
      </c>
      <c r="M26" s="168">
        <v>2</v>
      </c>
      <c r="N26" s="170"/>
      <c r="O26" s="170"/>
      <c r="P26" s="228"/>
      <c r="Q26" s="137"/>
    </row>
    <row r="27" spans="1:17" x14ac:dyDescent="0.25">
      <c r="A27" s="134" t="s">
        <v>36</v>
      </c>
      <c r="B27" s="135" t="s">
        <v>5</v>
      </c>
      <c r="C27" s="135" t="s">
        <v>31</v>
      </c>
      <c r="D27" s="135" t="s">
        <v>32</v>
      </c>
      <c r="E27" s="135">
        <v>10</v>
      </c>
      <c r="F27" s="135">
        <v>10</v>
      </c>
      <c r="G27" s="135">
        <v>15</v>
      </c>
      <c r="H27" s="135">
        <v>15</v>
      </c>
      <c r="I27" s="135">
        <v>13</v>
      </c>
      <c r="J27" s="174">
        <v>13</v>
      </c>
      <c r="K27" s="139">
        <v>12</v>
      </c>
      <c r="L27" s="168">
        <v>13</v>
      </c>
      <c r="M27" s="168">
        <v>13</v>
      </c>
      <c r="N27" s="170"/>
      <c r="O27" s="170"/>
      <c r="P27" s="228"/>
      <c r="Q27" s="137"/>
    </row>
    <row r="28" spans="1:17" x14ac:dyDescent="0.25">
      <c r="A28" s="167" t="s">
        <v>37</v>
      </c>
      <c r="B28" s="135" t="s">
        <v>5</v>
      </c>
      <c r="C28" s="135" t="s">
        <v>31</v>
      </c>
      <c r="D28" s="135" t="s">
        <v>32</v>
      </c>
      <c r="E28" s="135">
        <v>15</v>
      </c>
      <c r="F28" s="135">
        <v>15</v>
      </c>
      <c r="G28" s="135">
        <v>24</v>
      </c>
      <c r="H28" s="135">
        <v>24</v>
      </c>
      <c r="I28" s="135">
        <v>26</v>
      </c>
      <c r="J28" s="174">
        <v>15</v>
      </c>
      <c r="K28" s="139">
        <v>14</v>
      </c>
      <c r="L28" s="168">
        <v>12</v>
      </c>
      <c r="M28" s="168">
        <v>12</v>
      </c>
      <c r="N28" s="170"/>
      <c r="O28" s="170"/>
      <c r="P28" s="228"/>
      <c r="Q28" s="137"/>
    </row>
    <row r="29" spans="1:17" x14ac:dyDescent="0.25">
      <c r="A29" s="134" t="s">
        <v>38</v>
      </c>
      <c r="B29" s="135" t="s">
        <v>5</v>
      </c>
      <c r="C29" s="135" t="s">
        <v>31</v>
      </c>
      <c r="D29" s="135" t="s">
        <v>32</v>
      </c>
      <c r="E29" s="135">
        <v>2</v>
      </c>
      <c r="F29" s="135">
        <v>2</v>
      </c>
      <c r="G29" s="135">
        <v>2</v>
      </c>
      <c r="H29" s="135">
        <v>2</v>
      </c>
      <c r="I29" s="135">
        <v>2</v>
      </c>
      <c r="J29" s="174">
        <v>1</v>
      </c>
      <c r="K29" s="139">
        <v>1</v>
      </c>
      <c r="L29" s="168">
        <v>0</v>
      </c>
      <c r="M29" s="168">
        <v>0</v>
      </c>
      <c r="N29" s="170"/>
      <c r="O29" s="170"/>
      <c r="P29" s="228"/>
      <c r="Q29" s="137"/>
    </row>
    <row r="30" spans="1:17" x14ac:dyDescent="0.25">
      <c r="A30" s="134" t="s">
        <v>39</v>
      </c>
      <c r="B30" s="135" t="s">
        <v>5</v>
      </c>
      <c r="C30" s="135" t="s">
        <v>31</v>
      </c>
      <c r="D30" s="135" t="s">
        <v>32</v>
      </c>
      <c r="E30" s="135">
        <v>35</v>
      </c>
      <c r="F30" s="135">
        <v>33</v>
      </c>
      <c r="G30" s="135">
        <v>48</v>
      </c>
      <c r="H30" s="135">
        <v>48</v>
      </c>
      <c r="I30" s="135">
        <v>47</v>
      </c>
      <c r="J30" s="174">
        <v>34</v>
      </c>
      <c r="K30" s="139">
        <f>SUM(K25:K29)</f>
        <v>31</v>
      </c>
      <c r="L30" s="168">
        <v>30</v>
      </c>
      <c r="M30" s="168">
        <v>30</v>
      </c>
      <c r="N30" s="170"/>
      <c r="O30" s="170"/>
      <c r="P30" s="228"/>
      <c r="Q30" s="137"/>
    </row>
    <row r="31" spans="1:17" x14ac:dyDescent="0.25">
      <c r="A31" s="134" t="s">
        <v>40</v>
      </c>
      <c r="B31" s="135" t="s">
        <v>5</v>
      </c>
      <c r="C31" s="135" t="s">
        <v>31</v>
      </c>
      <c r="D31" s="135" t="s">
        <v>32</v>
      </c>
      <c r="E31" s="135">
        <v>1</v>
      </c>
      <c r="F31" s="135">
        <v>1</v>
      </c>
      <c r="G31" s="135">
        <v>1</v>
      </c>
      <c r="H31" s="135">
        <v>1</v>
      </c>
      <c r="I31" s="135">
        <v>1</v>
      </c>
      <c r="J31" s="174">
        <v>1</v>
      </c>
      <c r="K31" s="139">
        <v>1</v>
      </c>
      <c r="L31" s="168">
        <v>1</v>
      </c>
      <c r="M31" s="168">
        <v>1</v>
      </c>
      <c r="N31" s="170"/>
      <c r="O31" s="170"/>
      <c r="P31" s="228"/>
      <c r="Q31" s="137"/>
    </row>
    <row r="32" spans="1:17" x14ac:dyDescent="0.25">
      <c r="A32" s="134" t="s">
        <v>41</v>
      </c>
      <c r="B32" s="135" t="s">
        <v>5</v>
      </c>
      <c r="C32" s="135" t="s">
        <v>31</v>
      </c>
      <c r="D32" s="135" t="s">
        <v>32</v>
      </c>
      <c r="E32" s="135">
        <v>6</v>
      </c>
      <c r="F32" s="135">
        <v>6</v>
      </c>
      <c r="G32" s="135">
        <v>28</v>
      </c>
      <c r="H32" s="135">
        <v>30</v>
      </c>
      <c r="I32" s="135">
        <v>30</v>
      </c>
      <c r="J32" s="174">
        <v>24</v>
      </c>
      <c r="K32" s="208">
        <v>23</v>
      </c>
      <c r="L32" s="168">
        <v>26</v>
      </c>
      <c r="M32" s="168">
        <v>26</v>
      </c>
      <c r="N32" s="169"/>
      <c r="O32" s="229"/>
      <c r="P32" s="208"/>
      <c r="Q32" s="137"/>
    </row>
    <row r="33" spans="1:17" x14ac:dyDescent="0.25">
      <c r="A33" s="134" t="s">
        <v>42</v>
      </c>
      <c r="B33" s="135" t="s">
        <v>5</v>
      </c>
      <c r="C33" s="135" t="s">
        <v>31</v>
      </c>
      <c r="D33" s="135" t="s">
        <v>32</v>
      </c>
      <c r="E33" s="135">
        <v>22</v>
      </c>
      <c r="F33" s="135">
        <v>22</v>
      </c>
      <c r="G33" s="135">
        <v>2</v>
      </c>
      <c r="H33" s="135">
        <v>2</v>
      </c>
      <c r="I33" s="135">
        <v>3</v>
      </c>
      <c r="J33" s="174">
        <v>2</v>
      </c>
      <c r="K33" s="139">
        <v>2</v>
      </c>
      <c r="L33" s="168">
        <v>0</v>
      </c>
      <c r="M33" s="168">
        <v>0</v>
      </c>
      <c r="N33" s="169"/>
      <c r="O33" s="170"/>
      <c r="P33" s="139"/>
      <c r="Q33" s="137"/>
    </row>
    <row r="34" spans="1:17" x14ac:dyDescent="0.25">
      <c r="A34" s="134" t="s">
        <v>43</v>
      </c>
      <c r="B34" s="135" t="s">
        <v>5</v>
      </c>
      <c r="C34" s="135" t="s">
        <v>31</v>
      </c>
      <c r="D34" s="135" t="s">
        <v>32</v>
      </c>
      <c r="E34" s="135">
        <v>2</v>
      </c>
      <c r="F34" s="135">
        <v>2</v>
      </c>
      <c r="G34" s="135">
        <v>4</v>
      </c>
      <c r="H34" s="135">
        <v>2</v>
      </c>
      <c r="I34" s="135">
        <v>3</v>
      </c>
      <c r="J34" s="174">
        <v>2</v>
      </c>
      <c r="K34" s="139">
        <v>3</v>
      </c>
      <c r="L34" s="168">
        <v>3</v>
      </c>
      <c r="M34" s="168">
        <v>3</v>
      </c>
      <c r="N34" s="169"/>
      <c r="O34" s="170"/>
      <c r="P34" s="139"/>
      <c r="Q34" s="137"/>
    </row>
    <row r="35" spans="1:17" x14ac:dyDescent="0.25">
      <c r="A35" s="134" t="s">
        <v>44</v>
      </c>
      <c r="B35" s="135" t="s">
        <v>5</v>
      </c>
      <c r="C35" s="135" t="s">
        <v>31</v>
      </c>
      <c r="D35" s="135" t="s">
        <v>32</v>
      </c>
      <c r="E35" s="135">
        <v>2</v>
      </c>
      <c r="F35" s="135">
        <v>2</v>
      </c>
      <c r="G35" s="135">
        <v>13</v>
      </c>
      <c r="H35" s="135">
        <v>13</v>
      </c>
      <c r="I35" s="135">
        <v>13</v>
      </c>
      <c r="J35" s="174">
        <v>1</v>
      </c>
      <c r="K35" s="139">
        <v>1</v>
      </c>
      <c r="L35" s="168">
        <v>3</v>
      </c>
      <c r="M35" s="168">
        <v>3</v>
      </c>
      <c r="N35" s="169"/>
      <c r="O35" s="170"/>
      <c r="P35" s="139"/>
      <c r="Q35" s="137"/>
    </row>
    <row r="36" spans="1:17" x14ac:dyDescent="0.25">
      <c r="A36" s="134" t="s">
        <v>45</v>
      </c>
      <c r="B36" s="135" t="s">
        <v>5</v>
      </c>
      <c r="C36" s="135" t="s">
        <v>31</v>
      </c>
      <c r="D36" s="135" t="s">
        <v>32</v>
      </c>
      <c r="E36" s="135">
        <v>0</v>
      </c>
      <c r="F36" s="135">
        <v>0</v>
      </c>
      <c r="G36" s="135">
        <v>0</v>
      </c>
      <c r="H36" s="135">
        <v>0</v>
      </c>
      <c r="I36" s="135">
        <v>0</v>
      </c>
      <c r="J36" s="174">
        <v>0</v>
      </c>
      <c r="K36" s="139">
        <v>0</v>
      </c>
      <c r="L36" s="168">
        <v>0</v>
      </c>
      <c r="M36" s="168">
        <v>0</v>
      </c>
      <c r="N36" s="169"/>
      <c r="O36" s="170"/>
      <c r="P36" s="139"/>
      <c r="Q36" s="137"/>
    </row>
    <row r="37" spans="1:17" x14ac:dyDescent="0.25">
      <c r="A37" s="134" t="s">
        <v>46</v>
      </c>
      <c r="B37" s="135" t="s">
        <v>5</v>
      </c>
      <c r="C37" s="135"/>
      <c r="D37" s="135" t="s">
        <v>32</v>
      </c>
      <c r="E37" s="135">
        <v>2</v>
      </c>
      <c r="F37" s="135">
        <v>2</v>
      </c>
      <c r="G37" s="135">
        <v>2</v>
      </c>
      <c r="H37" s="135">
        <v>2</v>
      </c>
      <c r="I37" s="135">
        <v>0</v>
      </c>
      <c r="J37" s="174">
        <v>0</v>
      </c>
      <c r="K37" s="139">
        <v>0</v>
      </c>
      <c r="L37" s="168">
        <v>0</v>
      </c>
      <c r="M37" s="168">
        <v>0</v>
      </c>
      <c r="N37" s="169"/>
      <c r="O37" s="170"/>
      <c r="P37" s="139"/>
      <c r="Q37" s="137"/>
    </row>
    <row r="38" spans="1:17" x14ac:dyDescent="0.25">
      <c r="A38" s="161" t="s">
        <v>47</v>
      </c>
      <c r="B38" s="162"/>
      <c r="C38" s="162"/>
      <c r="D38" s="162"/>
      <c r="E38" s="162"/>
      <c r="F38" s="162"/>
      <c r="G38" s="162"/>
      <c r="H38" s="162"/>
      <c r="I38" s="162"/>
      <c r="J38" s="250"/>
      <c r="K38" s="173"/>
      <c r="L38" s="171"/>
      <c r="M38" s="171"/>
      <c r="N38" s="172"/>
      <c r="O38" s="162"/>
      <c r="P38" s="173"/>
      <c r="Q38" s="166"/>
    </row>
    <row r="39" spans="1:17" x14ac:dyDescent="0.25">
      <c r="A39" s="167" t="s">
        <v>48</v>
      </c>
      <c r="B39" s="135" t="s">
        <v>5</v>
      </c>
      <c r="C39" s="135" t="s">
        <v>31</v>
      </c>
      <c r="D39" s="135" t="s">
        <v>17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74">
        <v>0</v>
      </c>
      <c r="K39" s="139">
        <v>0</v>
      </c>
      <c r="L39" s="168">
        <v>0</v>
      </c>
      <c r="M39" s="168">
        <v>0</v>
      </c>
      <c r="N39" s="175"/>
      <c r="O39" s="170"/>
      <c r="P39" s="139"/>
      <c r="Q39" s="137"/>
    </row>
    <row r="40" spans="1:17" x14ac:dyDescent="0.25">
      <c r="A40" s="167" t="s">
        <v>49</v>
      </c>
      <c r="B40" s="135" t="s">
        <v>5</v>
      </c>
      <c r="C40" s="135" t="s">
        <v>31</v>
      </c>
      <c r="D40" s="135" t="s">
        <v>32</v>
      </c>
      <c r="E40" s="135">
        <v>77</v>
      </c>
      <c r="F40" s="135">
        <v>77</v>
      </c>
      <c r="G40" s="135">
        <v>83</v>
      </c>
      <c r="H40" s="135">
        <v>111</v>
      </c>
      <c r="I40" s="135">
        <v>99</v>
      </c>
      <c r="J40" s="174">
        <v>109</v>
      </c>
      <c r="K40" s="139">
        <v>109</v>
      </c>
      <c r="L40" s="168">
        <v>109</v>
      </c>
      <c r="M40" s="168">
        <v>109</v>
      </c>
      <c r="N40" s="169"/>
      <c r="O40" s="170"/>
      <c r="P40" s="139"/>
      <c r="Q40" s="137"/>
    </row>
    <row r="41" spans="1:17" x14ac:dyDescent="0.25">
      <c r="A41" s="134" t="s">
        <v>50</v>
      </c>
      <c r="B41" s="135" t="s">
        <v>5</v>
      </c>
      <c r="C41" s="135" t="s">
        <v>31</v>
      </c>
      <c r="D41" s="135" t="s">
        <v>32</v>
      </c>
      <c r="E41" s="135">
        <v>58</v>
      </c>
      <c r="F41" s="135">
        <v>58</v>
      </c>
      <c r="G41" s="135">
        <v>64</v>
      </c>
      <c r="H41" s="135">
        <v>87</v>
      </c>
      <c r="I41" s="135">
        <v>80</v>
      </c>
      <c r="J41" s="174">
        <v>78</v>
      </c>
      <c r="K41" s="139">
        <f>78+14+26</f>
        <v>118</v>
      </c>
      <c r="L41" s="168">
        <v>118</v>
      </c>
      <c r="M41" s="168">
        <v>118</v>
      </c>
      <c r="N41" s="169"/>
      <c r="O41" s="170"/>
      <c r="P41" s="139"/>
      <c r="Q41" s="137"/>
    </row>
    <row r="42" spans="1:17" ht="15.75" thickBot="1" x14ac:dyDescent="0.3">
      <c r="A42" s="176" t="s">
        <v>51</v>
      </c>
      <c r="B42" s="177" t="s">
        <v>5</v>
      </c>
      <c r="C42" s="177" t="s">
        <v>31</v>
      </c>
      <c r="D42" s="177" t="s">
        <v>32</v>
      </c>
      <c r="E42" s="177">
        <v>19</v>
      </c>
      <c r="F42" s="177">
        <v>19</v>
      </c>
      <c r="G42" s="177">
        <v>19</v>
      </c>
      <c r="H42" s="177">
        <v>24</v>
      </c>
      <c r="I42" s="177">
        <v>19</v>
      </c>
      <c r="J42" s="178">
        <v>31</v>
      </c>
      <c r="K42" s="160">
        <f>31+4</f>
        <v>35</v>
      </c>
      <c r="L42" s="179">
        <v>35</v>
      </c>
      <c r="M42" s="179">
        <v>35</v>
      </c>
      <c r="N42" s="180"/>
      <c r="O42" s="159"/>
      <c r="P42" s="160"/>
      <c r="Q42" s="181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B15" sqref="B15"/>
    </sheetView>
  </sheetViews>
  <sheetFormatPr baseColWidth="10" defaultRowHeight="15" x14ac:dyDescent="0.25"/>
  <cols>
    <col min="1" max="1" width="26.42578125" style="258" customWidth="1"/>
    <col min="2" max="2" width="35.7109375" style="258" customWidth="1"/>
    <col min="3" max="4" width="11.42578125" style="258"/>
    <col min="5" max="8" width="17.42578125" style="258" bestFit="1" customWidth="1"/>
    <col min="9" max="11" width="11.42578125" style="258"/>
    <col min="12" max="12" width="13.28515625" style="258" customWidth="1"/>
    <col min="13" max="14" width="17.42578125" style="258" bestFit="1" customWidth="1"/>
    <col min="15" max="16384" width="11.42578125" style="258"/>
  </cols>
  <sheetData>
    <row r="1" spans="1:14" x14ac:dyDescent="0.25">
      <c r="A1" s="342" t="s">
        <v>148</v>
      </c>
      <c r="B1" s="343"/>
      <c r="C1" s="344" t="s">
        <v>4</v>
      </c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6"/>
    </row>
    <row r="2" spans="1:14" x14ac:dyDescent="0.25">
      <c r="A2" s="342" t="s">
        <v>95</v>
      </c>
      <c r="B2" s="343"/>
      <c r="C2" s="347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9"/>
    </row>
    <row r="3" spans="1:14" x14ac:dyDescent="0.25">
      <c r="A3" s="342" t="s">
        <v>149</v>
      </c>
      <c r="B3" s="343"/>
      <c r="C3" s="350" t="s">
        <v>150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2"/>
    </row>
    <row r="4" spans="1:14" x14ac:dyDescent="0.25">
      <c r="A4" s="341" t="s">
        <v>96</v>
      </c>
      <c r="B4" s="353"/>
      <c r="C4" s="355" t="s">
        <v>97</v>
      </c>
      <c r="D4" s="355" t="s">
        <v>98</v>
      </c>
      <c r="E4" s="339">
        <v>2016</v>
      </c>
      <c r="F4" s="339">
        <v>2017</v>
      </c>
      <c r="G4" s="339">
        <v>2018</v>
      </c>
      <c r="H4" s="344">
        <v>2018</v>
      </c>
      <c r="I4" s="345"/>
      <c r="J4" s="345"/>
      <c r="K4" s="345"/>
      <c r="L4" s="361">
        <v>2018</v>
      </c>
      <c r="M4" s="339">
        <v>2019</v>
      </c>
      <c r="N4" s="339">
        <v>2020</v>
      </c>
    </row>
    <row r="5" spans="1:14" x14ac:dyDescent="0.25">
      <c r="A5" s="354"/>
      <c r="B5" s="353"/>
      <c r="C5" s="356"/>
      <c r="D5" s="357"/>
      <c r="E5" s="340"/>
      <c r="F5" s="340"/>
      <c r="G5" s="340"/>
      <c r="H5" s="350"/>
      <c r="I5" s="351"/>
      <c r="J5" s="351"/>
      <c r="K5" s="351"/>
      <c r="L5" s="361"/>
      <c r="M5" s="340"/>
      <c r="N5" s="340"/>
    </row>
    <row r="6" spans="1:14" ht="25.5" x14ac:dyDescent="0.25">
      <c r="A6" s="354"/>
      <c r="B6" s="353"/>
      <c r="C6" s="356"/>
      <c r="D6" s="357"/>
      <c r="E6" s="276" t="s">
        <v>99</v>
      </c>
      <c r="F6" s="276" t="s">
        <v>99</v>
      </c>
      <c r="G6" s="276" t="s">
        <v>100</v>
      </c>
      <c r="H6" s="276" t="s">
        <v>101</v>
      </c>
      <c r="I6" s="276" t="s">
        <v>102</v>
      </c>
      <c r="J6" s="276" t="s">
        <v>103</v>
      </c>
      <c r="K6" s="276" t="s">
        <v>104</v>
      </c>
      <c r="L6" s="276" t="s">
        <v>99</v>
      </c>
      <c r="M6" s="276" t="s">
        <v>100</v>
      </c>
      <c r="N6" s="276" t="s">
        <v>100</v>
      </c>
    </row>
    <row r="7" spans="1:14" x14ac:dyDescent="0.25">
      <c r="A7" s="341" t="s">
        <v>105</v>
      </c>
      <c r="B7" s="277" t="s">
        <v>106</v>
      </c>
      <c r="C7" s="278" t="s">
        <v>5</v>
      </c>
      <c r="D7" s="278" t="s">
        <v>52</v>
      </c>
      <c r="E7" s="279">
        <v>25895055</v>
      </c>
      <c r="F7" s="279">
        <v>26095018</v>
      </c>
      <c r="G7" s="279">
        <v>28704519.800000001</v>
      </c>
      <c r="H7" s="279">
        <v>6353954</v>
      </c>
      <c r="I7" s="279"/>
      <c r="J7" s="279"/>
      <c r="K7" s="279"/>
      <c r="L7" s="279"/>
      <c r="M7" s="279">
        <v>37912950.025500014</v>
      </c>
      <c r="N7" s="279">
        <v>38205715.853800014</v>
      </c>
    </row>
    <row r="8" spans="1:14" x14ac:dyDescent="0.25">
      <c r="A8" s="341"/>
      <c r="B8" s="277" t="s">
        <v>107</v>
      </c>
      <c r="C8" s="278" t="s">
        <v>23</v>
      </c>
      <c r="D8" s="278" t="s">
        <v>52</v>
      </c>
      <c r="E8" s="279">
        <v>1411708908.4000001</v>
      </c>
      <c r="F8" s="279">
        <v>1684508702.76</v>
      </c>
      <c r="G8" s="279">
        <v>2004565356.2844</v>
      </c>
      <c r="H8" s="279">
        <v>461901552.74000001</v>
      </c>
      <c r="I8" s="279"/>
      <c r="J8" s="279"/>
      <c r="K8" s="279"/>
      <c r="L8" s="279"/>
      <c r="M8" s="279">
        <v>2927319592.45824</v>
      </c>
      <c r="N8" s="279">
        <v>3492997246.0431356</v>
      </c>
    </row>
    <row r="9" spans="1:14" x14ac:dyDescent="0.25">
      <c r="A9" s="341"/>
      <c r="B9" s="277" t="s">
        <v>108</v>
      </c>
      <c r="C9" s="278" t="s">
        <v>23</v>
      </c>
      <c r="D9" s="278" t="s">
        <v>52</v>
      </c>
      <c r="E9" s="279">
        <v>84792293</v>
      </c>
      <c r="F9" s="279">
        <v>126562714</v>
      </c>
      <c r="G9" s="279">
        <v>188910100.29703754</v>
      </c>
      <c r="H9" s="279">
        <v>31779180</v>
      </c>
      <c r="I9" s="279"/>
      <c r="J9" s="279"/>
      <c r="K9" s="279"/>
      <c r="L9" s="279"/>
      <c r="M9" s="279">
        <v>112137807.49249998</v>
      </c>
      <c r="N9" s="279">
        <v>167379189.26499996</v>
      </c>
    </row>
    <row r="10" spans="1:14" x14ac:dyDescent="0.25">
      <c r="A10" s="341"/>
      <c r="B10" s="280" t="s">
        <v>109</v>
      </c>
      <c r="C10" s="281" t="s">
        <v>5</v>
      </c>
      <c r="D10" s="281" t="s">
        <v>52</v>
      </c>
      <c r="E10" s="282">
        <v>593</v>
      </c>
      <c r="F10" s="282">
        <v>615</v>
      </c>
      <c r="G10" s="282">
        <v>637.81618887015179</v>
      </c>
      <c r="H10" s="282">
        <v>639</v>
      </c>
      <c r="I10" s="282"/>
      <c r="J10" s="282"/>
      <c r="K10" s="282"/>
      <c r="L10" s="282"/>
      <c r="M10" s="282">
        <v>652.18053299999997</v>
      </c>
      <c r="N10" s="282">
        <v>676</v>
      </c>
    </row>
    <row r="11" spans="1:14" x14ac:dyDescent="0.25">
      <c r="A11" s="341"/>
      <c r="B11" s="277" t="s">
        <v>110</v>
      </c>
      <c r="C11" s="278" t="s">
        <v>23</v>
      </c>
      <c r="D11" s="278" t="s">
        <v>52</v>
      </c>
      <c r="E11" s="279">
        <v>837529502</v>
      </c>
      <c r="F11" s="279">
        <v>1021760739</v>
      </c>
      <c r="G11" s="279">
        <v>1246517293.1446495</v>
      </c>
      <c r="H11" s="279">
        <v>268062267</v>
      </c>
      <c r="I11" s="279"/>
      <c r="J11" s="279"/>
      <c r="K11" s="279"/>
      <c r="L11" s="279"/>
      <c r="M11" s="279">
        <v>1223541754.5599999</v>
      </c>
      <c r="N11" s="279">
        <v>1492684047.9663274</v>
      </c>
    </row>
    <row r="12" spans="1:14" x14ac:dyDescent="0.25">
      <c r="A12" s="341"/>
      <c r="B12" s="277" t="s">
        <v>111</v>
      </c>
      <c r="C12" s="278" t="s">
        <v>112</v>
      </c>
      <c r="D12" s="278" t="s">
        <v>52</v>
      </c>
      <c r="E12" s="279">
        <v>1412360.0370994941</v>
      </c>
      <c r="F12" s="279">
        <v>1661399.5756097562</v>
      </c>
      <c r="G12" s="279">
        <v>1954351.9197165102</v>
      </c>
      <c r="H12" s="279">
        <v>419502.76525821595</v>
      </c>
      <c r="I12" s="279"/>
      <c r="J12" s="279"/>
      <c r="K12" s="279"/>
      <c r="L12" s="279"/>
      <c r="M12" s="279">
        <v>2024384.2092293699</v>
      </c>
      <c r="N12" s="279">
        <v>2381341.1437156359</v>
      </c>
    </row>
    <row r="13" spans="1:14" x14ac:dyDescent="0.25">
      <c r="A13" s="341"/>
      <c r="B13" s="280" t="s">
        <v>113</v>
      </c>
      <c r="C13" s="281" t="s">
        <v>5</v>
      </c>
      <c r="D13" s="281" t="s">
        <v>52</v>
      </c>
      <c r="E13" s="282">
        <v>1566</v>
      </c>
      <c r="F13" s="282">
        <v>1151</v>
      </c>
      <c r="G13" s="282">
        <v>1160</v>
      </c>
      <c r="H13" s="282">
        <v>1148</v>
      </c>
      <c r="I13" s="282"/>
      <c r="J13" s="282"/>
      <c r="K13" s="282"/>
      <c r="L13" s="282"/>
      <c r="M13" s="282">
        <v>1276</v>
      </c>
      <c r="N13" s="282">
        <v>1403.6000000000001</v>
      </c>
    </row>
    <row r="14" spans="1:14" x14ac:dyDescent="0.25">
      <c r="A14" s="341"/>
      <c r="B14" s="277" t="s">
        <v>114</v>
      </c>
      <c r="C14" s="278" t="s">
        <v>23</v>
      </c>
      <c r="D14" s="278" t="s">
        <v>52</v>
      </c>
      <c r="E14" s="283">
        <v>2125924826</v>
      </c>
      <c r="F14" s="283">
        <v>2151216586</v>
      </c>
      <c r="G14" s="283">
        <v>2384841323.8366637</v>
      </c>
      <c r="H14" s="283">
        <v>546507702</v>
      </c>
      <c r="I14" s="283"/>
      <c r="J14" s="283"/>
      <c r="K14" s="283"/>
      <c r="L14" s="283"/>
      <c r="M14" s="283">
        <v>2623325456.2203302</v>
      </c>
      <c r="N14" s="283">
        <v>2885658001.8423634</v>
      </c>
    </row>
    <row r="15" spans="1:14" x14ac:dyDescent="0.25">
      <c r="A15" s="341"/>
      <c r="B15" s="277" t="s">
        <v>115</v>
      </c>
      <c r="C15" s="278" t="s">
        <v>112</v>
      </c>
      <c r="D15" s="278" t="s">
        <v>7</v>
      </c>
      <c r="E15" s="283">
        <v>1265714.92666907</v>
      </c>
      <c r="F15" s="283">
        <v>1868997.9026933101</v>
      </c>
      <c r="G15" s="283">
        <v>2055897.6929626411</v>
      </c>
      <c r="H15" s="283">
        <v>476052.00522648083</v>
      </c>
      <c r="I15" s="283"/>
      <c r="J15" s="283"/>
      <c r="K15" s="283"/>
      <c r="L15" s="283"/>
      <c r="M15" s="283">
        <v>2055897.6929626414</v>
      </c>
      <c r="N15" s="283">
        <v>2055897.6929626411</v>
      </c>
    </row>
    <row r="16" spans="1:14" x14ac:dyDescent="0.25">
      <c r="A16" s="341"/>
      <c r="B16" s="277" t="s">
        <v>116</v>
      </c>
      <c r="C16" s="278" t="s">
        <v>5</v>
      </c>
      <c r="D16" s="284" t="s">
        <v>52</v>
      </c>
      <c r="E16" s="284">
        <v>0</v>
      </c>
      <c r="F16" s="284">
        <v>0</v>
      </c>
      <c r="G16" s="284">
        <v>0</v>
      </c>
      <c r="H16" s="284"/>
      <c r="I16" s="284"/>
      <c r="J16" s="284"/>
      <c r="K16" s="284"/>
      <c r="L16" s="284"/>
      <c r="M16" s="284">
        <v>0</v>
      </c>
      <c r="N16" s="284">
        <v>0</v>
      </c>
    </row>
    <row r="17" spans="1:17" x14ac:dyDescent="0.25">
      <c r="A17" s="341"/>
      <c r="B17" s="277" t="s">
        <v>117</v>
      </c>
      <c r="C17" s="278" t="s">
        <v>5</v>
      </c>
      <c r="D17" s="278" t="s">
        <v>52</v>
      </c>
      <c r="E17" s="279">
        <v>20</v>
      </c>
      <c r="F17" s="279">
        <v>19</v>
      </c>
      <c r="G17" s="279">
        <v>19</v>
      </c>
      <c r="H17" s="279">
        <v>3</v>
      </c>
      <c r="I17" s="279"/>
      <c r="J17" s="279"/>
      <c r="K17" s="279"/>
      <c r="L17" s="279"/>
      <c r="M17" s="279">
        <v>20</v>
      </c>
      <c r="N17" s="279">
        <v>20</v>
      </c>
    </row>
    <row r="18" spans="1:17" x14ac:dyDescent="0.25">
      <c r="A18" s="341"/>
      <c r="B18" s="277" t="s">
        <v>118</v>
      </c>
      <c r="C18" s="285" t="s">
        <v>23</v>
      </c>
      <c r="D18" s="285" t="s">
        <v>52</v>
      </c>
      <c r="E18" s="286">
        <v>1752290.7400000002</v>
      </c>
      <c r="F18" s="286">
        <v>4086359.05</v>
      </c>
      <c r="G18" s="286">
        <v>4106790.8452499993</v>
      </c>
      <c r="H18" s="286">
        <v>551146.9</v>
      </c>
      <c r="I18" s="286"/>
      <c r="J18" s="286"/>
      <c r="K18" s="286"/>
      <c r="L18" s="286"/>
      <c r="M18" s="286">
        <v>4494994.9550000001</v>
      </c>
      <c r="N18" s="286">
        <v>4944494.4505000003</v>
      </c>
    </row>
    <row r="19" spans="1:17" x14ac:dyDescent="0.25">
      <c r="A19" s="341"/>
      <c r="B19" s="277" t="s">
        <v>119</v>
      </c>
      <c r="C19" s="278" t="s">
        <v>5</v>
      </c>
      <c r="D19" s="278" t="s">
        <v>52</v>
      </c>
      <c r="E19" s="279">
        <v>345</v>
      </c>
      <c r="F19" s="279">
        <v>351</v>
      </c>
      <c r="G19" s="279">
        <v>360</v>
      </c>
      <c r="H19" s="279">
        <v>80</v>
      </c>
      <c r="I19" s="279"/>
      <c r="J19" s="279"/>
      <c r="K19" s="279"/>
      <c r="L19" s="279"/>
      <c r="M19" s="279">
        <v>400</v>
      </c>
      <c r="N19" s="279">
        <v>410</v>
      </c>
    </row>
    <row r="20" spans="1:17" x14ac:dyDescent="0.25">
      <c r="A20" s="341"/>
      <c r="B20" s="277" t="s">
        <v>120</v>
      </c>
      <c r="C20" s="278" t="s">
        <v>5</v>
      </c>
      <c r="D20" s="278" t="s">
        <v>52</v>
      </c>
      <c r="E20" s="279">
        <v>337</v>
      </c>
      <c r="F20" s="279">
        <v>353</v>
      </c>
      <c r="G20" s="279">
        <v>380</v>
      </c>
      <c r="H20" s="279">
        <v>95</v>
      </c>
      <c r="I20" s="279"/>
      <c r="J20" s="279"/>
      <c r="K20" s="279"/>
      <c r="L20" s="279"/>
      <c r="M20" s="279">
        <v>390</v>
      </c>
      <c r="N20" s="279">
        <v>400</v>
      </c>
    </row>
    <row r="21" spans="1:17" x14ac:dyDescent="0.25">
      <c r="A21" s="358" t="s">
        <v>28</v>
      </c>
      <c r="B21" s="280" t="s">
        <v>121</v>
      </c>
      <c r="C21" s="281"/>
      <c r="D21" s="287"/>
      <c r="E21" s="281"/>
      <c r="F21" s="281"/>
      <c r="G21" s="281"/>
      <c r="H21" s="281"/>
      <c r="I21" s="281"/>
      <c r="J21" s="281"/>
      <c r="K21" s="281"/>
      <c r="L21" s="281"/>
      <c r="M21" s="281"/>
      <c r="N21" s="281"/>
    </row>
    <row r="22" spans="1:17" x14ac:dyDescent="0.25">
      <c r="A22" s="358"/>
      <c r="B22" s="277" t="s">
        <v>122</v>
      </c>
      <c r="C22" s="285" t="s">
        <v>5</v>
      </c>
      <c r="D22" s="285" t="s">
        <v>52</v>
      </c>
      <c r="E22" s="286">
        <v>645</v>
      </c>
      <c r="F22" s="286">
        <v>602</v>
      </c>
      <c r="G22" s="286">
        <v>550</v>
      </c>
      <c r="H22" s="286">
        <v>584</v>
      </c>
      <c r="I22" s="286"/>
      <c r="J22" s="286"/>
      <c r="K22" s="286"/>
      <c r="L22" s="286"/>
      <c r="M22" s="286">
        <v>520</v>
      </c>
      <c r="N22" s="286">
        <v>480</v>
      </c>
      <c r="O22" s="288"/>
      <c r="P22" s="288">
        <f>G22-30</f>
        <v>520</v>
      </c>
    </row>
    <row r="23" spans="1:17" x14ac:dyDescent="0.25">
      <c r="A23" s="358"/>
      <c r="B23" s="277" t="s">
        <v>123</v>
      </c>
      <c r="C23" s="285" t="s">
        <v>5</v>
      </c>
      <c r="D23" s="285" t="s">
        <v>52</v>
      </c>
      <c r="E23" s="286">
        <v>71</v>
      </c>
      <c r="F23" s="286">
        <v>70</v>
      </c>
      <c r="G23" s="286">
        <v>66</v>
      </c>
      <c r="H23" s="286">
        <v>70</v>
      </c>
      <c r="I23" s="286"/>
      <c r="J23" s="286"/>
      <c r="K23" s="286"/>
      <c r="L23" s="286"/>
      <c r="M23" s="286">
        <v>62</v>
      </c>
      <c r="N23" s="286">
        <v>58</v>
      </c>
    </row>
    <row r="24" spans="1:17" x14ac:dyDescent="0.25">
      <c r="A24" s="358"/>
      <c r="B24" s="277" t="s">
        <v>124</v>
      </c>
      <c r="C24" s="285" t="s">
        <v>5</v>
      </c>
      <c r="D24" s="285" t="s">
        <v>52</v>
      </c>
      <c r="E24" s="286">
        <v>114</v>
      </c>
      <c r="F24" s="286">
        <v>112</v>
      </c>
      <c r="G24" s="286">
        <v>100</v>
      </c>
      <c r="H24" s="286">
        <v>108</v>
      </c>
      <c r="I24" s="286"/>
      <c r="J24" s="286"/>
      <c r="K24" s="286"/>
      <c r="L24" s="286"/>
      <c r="M24" s="286">
        <v>88</v>
      </c>
      <c r="N24" s="286">
        <v>76</v>
      </c>
    </row>
    <row r="25" spans="1:17" x14ac:dyDescent="0.25">
      <c r="A25" s="358"/>
      <c r="B25" s="277" t="s">
        <v>125</v>
      </c>
      <c r="C25" s="285" t="s">
        <v>5</v>
      </c>
      <c r="D25" s="285" t="s">
        <v>52</v>
      </c>
      <c r="E25" s="286">
        <v>531</v>
      </c>
      <c r="F25" s="286">
        <v>461</v>
      </c>
      <c r="G25" s="286">
        <v>450</v>
      </c>
      <c r="H25" s="286">
        <v>476</v>
      </c>
      <c r="I25" s="286"/>
      <c r="J25" s="286"/>
      <c r="K25" s="286"/>
      <c r="L25" s="286"/>
      <c r="M25" s="286">
        <v>432</v>
      </c>
      <c r="N25" s="286">
        <v>404</v>
      </c>
    </row>
    <row r="26" spans="1:17" x14ac:dyDescent="0.25">
      <c r="A26" s="358"/>
      <c r="B26" s="277" t="s">
        <v>126</v>
      </c>
      <c r="C26" s="285" t="s">
        <v>5</v>
      </c>
      <c r="D26" s="285" t="s">
        <v>52</v>
      </c>
      <c r="E26" s="286">
        <v>663</v>
      </c>
      <c r="F26" s="286">
        <v>602</v>
      </c>
      <c r="G26" s="286">
        <v>564.4</v>
      </c>
      <c r="H26" s="286">
        <v>599</v>
      </c>
      <c r="I26" s="286"/>
      <c r="J26" s="286"/>
      <c r="K26" s="286"/>
      <c r="L26" s="286"/>
      <c r="M26" s="286">
        <v>534</v>
      </c>
      <c r="N26" s="286">
        <v>493</v>
      </c>
      <c r="O26" s="288"/>
      <c r="P26" s="258">
        <v>658</v>
      </c>
    </row>
    <row r="27" spans="1:17" x14ac:dyDescent="0.25">
      <c r="A27" s="358"/>
      <c r="B27" s="277" t="s">
        <v>127</v>
      </c>
      <c r="C27" s="285" t="s">
        <v>5</v>
      </c>
      <c r="D27" s="285" t="s">
        <v>52</v>
      </c>
      <c r="E27" s="286">
        <v>4</v>
      </c>
      <c r="F27" s="286">
        <v>4</v>
      </c>
      <c r="G27" s="286">
        <v>3.6</v>
      </c>
      <c r="H27" s="286">
        <v>4</v>
      </c>
      <c r="I27" s="286"/>
      <c r="J27" s="286"/>
      <c r="K27" s="286"/>
      <c r="L27" s="286"/>
      <c r="M27" s="286">
        <v>4</v>
      </c>
      <c r="N27" s="286">
        <v>4</v>
      </c>
      <c r="P27" s="258">
        <v>14</v>
      </c>
    </row>
    <row r="28" spans="1:17" x14ac:dyDescent="0.25">
      <c r="A28" s="358"/>
      <c r="B28" s="277" t="s">
        <v>128</v>
      </c>
      <c r="C28" s="285" t="s">
        <v>5</v>
      </c>
      <c r="D28" s="285" t="s">
        <v>52</v>
      </c>
      <c r="E28" s="286">
        <v>630</v>
      </c>
      <c r="F28" s="286">
        <v>573</v>
      </c>
      <c r="G28" s="286">
        <v>536</v>
      </c>
      <c r="H28" s="286">
        <v>570</v>
      </c>
      <c r="I28" s="286"/>
      <c r="J28" s="286"/>
      <c r="K28" s="286"/>
      <c r="L28" s="286"/>
      <c r="M28" s="286">
        <v>502</v>
      </c>
      <c r="N28" s="286">
        <v>463</v>
      </c>
      <c r="O28" s="288"/>
      <c r="P28" s="288"/>
    </row>
    <row r="29" spans="1:17" x14ac:dyDescent="0.25">
      <c r="A29" s="358"/>
      <c r="B29" s="277" t="s">
        <v>129</v>
      </c>
      <c r="C29" s="285" t="s">
        <v>5</v>
      </c>
      <c r="D29" s="285" t="s">
        <v>52</v>
      </c>
      <c r="E29" s="286">
        <v>15</v>
      </c>
      <c r="F29" s="286">
        <v>14</v>
      </c>
      <c r="G29" s="286">
        <v>14</v>
      </c>
      <c r="H29" s="286">
        <v>14</v>
      </c>
      <c r="I29" s="286"/>
      <c r="J29" s="286"/>
      <c r="K29" s="286"/>
      <c r="L29" s="286"/>
      <c r="M29" s="286">
        <v>18</v>
      </c>
      <c r="N29" s="286">
        <v>16.8</v>
      </c>
    </row>
    <row r="30" spans="1:17" x14ac:dyDescent="0.25">
      <c r="A30" s="358"/>
      <c r="B30" s="277" t="s">
        <v>130</v>
      </c>
      <c r="C30" s="285" t="s">
        <v>5</v>
      </c>
      <c r="D30" s="285" t="s">
        <v>52</v>
      </c>
      <c r="E30" s="286">
        <v>2</v>
      </c>
      <c r="F30" s="286">
        <v>1</v>
      </c>
      <c r="G30" s="286">
        <v>0.9</v>
      </c>
      <c r="H30" s="286">
        <v>1</v>
      </c>
      <c r="I30" s="286"/>
      <c r="J30" s="286"/>
      <c r="K30" s="286"/>
      <c r="L30" s="286"/>
      <c r="M30" s="286">
        <v>1</v>
      </c>
      <c r="N30" s="286">
        <v>1</v>
      </c>
      <c r="Q30" s="288">
        <f>H28-H22</f>
        <v>-14</v>
      </c>
    </row>
    <row r="31" spans="1:17" x14ac:dyDescent="0.25">
      <c r="A31" s="358"/>
      <c r="B31" s="277" t="s">
        <v>131</v>
      </c>
      <c r="C31" s="285" t="s">
        <v>5</v>
      </c>
      <c r="D31" s="285" t="s">
        <v>52</v>
      </c>
      <c r="E31" s="286">
        <v>10</v>
      </c>
      <c r="F31" s="286">
        <v>9</v>
      </c>
      <c r="G31" s="286">
        <v>9</v>
      </c>
      <c r="H31" s="286">
        <v>9</v>
      </c>
      <c r="I31" s="286"/>
      <c r="J31" s="286"/>
      <c r="K31" s="286"/>
      <c r="L31" s="286"/>
      <c r="M31" s="286">
        <v>8</v>
      </c>
      <c r="N31" s="286">
        <v>7</v>
      </c>
    </row>
    <row r="32" spans="1:17" x14ac:dyDescent="0.25">
      <c r="A32" s="358"/>
      <c r="B32" s="277" t="s">
        <v>132</v>
      </c>
      <c r="C32" s="285" t="s">
        <v>5</v>
      </c>
      <c r="D32" s="285" t="s">
        <v>52</v>
      </c>
      <c r="E32" s="286">
        <v>2</v>
      </c>
      <c r="F32" s="286">
        <v>1</v>
      </c>
      <c r="G32" s="286">
        <v>0.9</v>
      </c>
      <c r="H32" s="286">
        <v>1</v>
      </c>
      <c r="I32" s="286"/>
      <c r="J32" s="286"/>
      <c r="K32" s="286"/>
      <c r="L32" s="286"/>
      <c r="M32" s="286">
        <v>1</v>
      </c>
      <c r="N32" s="286">
        <v>1</v>
      </c>
    </row>
    <row r="33" spans="1:14" x14ac:dyDescent="0.25">
      <c r="A33" s="358"/>
      <c r="B33" s="280" t="s">
        <v>133</v>
      </c>
      <c r="C33" s="281"/>
      <c r="D33" s="287"/>
      <c r="E33" s="282"/>
      <c r="F33" s="282"/>
      <c r="G33" s="282"/>
      <c r="H33" s="282"/>
      <c r="I33" s="282"/>
      <c r="J33" s="282"/>
      <c r="K33" s="282"/>
      <c r="L33" s="282"/>
      <c r="M33" s="282"/>
      <c r="N33" s="282"/>
    </row>
    <row r="34" spans="1:14" x14ac:dyDescent="0.25">
      <c r="A34" s="358"/>
      <c r="B34" s="277" t="s">
        <v>134</v>
      </c>
      <c r="C34" s="278" t="s">
        <v>5</v>
      </c>
      <c r="D34" s="278" t="s">
        <v>52</v>
      </c>
      <c r="E34" s="279">
        <v>13</v>
      </c>
      <c r="F34" s="279">
        <v>13</v>
      </c>
      <c r="G34" s="279">
        <v>15</v>
      </c>
      <c r="H34" s="279">
        <v>13</v>
      </c>
      <c r="I34" s="279"/>
      <c r="J34" s="279"/>
      <c r="K34" s="279"/>
      <c r="L34" s="279"/>
      <c r="M34" s="279">
        <v>16</v>
      </c>
      <c r="N34" s="279">
        <v>17</v>
      </c>
    </row>
    <row r="35" spans="1:14" x14ac:dyDescent="0.25">
      <c r="A35" s="359"/>
      <c r="B35" s="277" t="s">
        <v>135</v>
      </c>
      <c r="C35" s="278" t="s">
        <v>5</v>
      </c>
      <c r="D35" s="278" t="s">
        <v>52</v>
      </c>
      <c r="E35" s="279">
        <v>749</v>
      </c>
      <c r="F35" s="279">
        <v>931</v>
      </c>
      <c r="G35" s="279">
        <v>1091</v>
      </c>
      <c r="H35" s="279">
        <v>934</v>
      </c>
      <c r="I35" s="279"/>
      <c r="J35" s="279"/>
      <c r="K35" s="279"/>
      <c r="L35" s="279"/>
      <c r="M35" s="279">
        <v>1196.02</v>
      </c>
      <c r="N35" s="279">
        <v>1311.2156000000002</v>
      </c>
    </row>
    <row r="36" spans="1:14" x14ac:dyDescent="0.25">
      <c r="A36" s="359"/>
      <c r="B36" s="277" t="s">
        <v>136</v>
      </c>
      <c r="C36" s="278" t="s">
        <v>5</v>
      </c>
      <c r="D36" s="278" t="s">
        <v>52</v>
      </c>
      <c r="E36" s="279">
        <v>570</v>
      </c>
      <c r="F36" s="279">
        <v>737</v>
      </c>
      <c r="G36" s="279">
        <v>887</v>
      </c>
      <c r="H36" s="279">
        <v>737</v>
      </c>
      <c r="I36" s="279"/>
      <c r="J36" s="279"/>
      <c r="K36" s="279"/>
      <c r="L36" s="279"/>
      <c r="M36" s="279">
        <v>975.7</v>
      </c>
      <c r="N36" s="279">
        <v>1073.2700000000002</v>
      </c>
    </row>
    <row r="37" spans="1:14" x14ac:dyDescent="0.25">
      <c r="A37" s="359"/>
      <c r="B37" s="277" t="s">
        <v>137</v>
      </c>
      <c r="C37" s="278" t="s">
        <v>5</v>
      </c>
      <c r="D37" s="278" t="s">
        <v>52</v>
      </c>
      <c r="E37" s="279">
        <v>179</v>
      </c>
      <c r="F37" s="279">
        <v>194</v>
      </c>
      <c r="G37" s="279">
        <v>204</v>
      </c>
      <c r="H37" s="279">
        <v>197</v>
      </c>
      <c r="I37" s="279"/>
      <c r="J37" s="279"/>
      <c r="K37" s="279"/>
      <c r="L37" s="279"/>
      <c r="M37" s="279">
        <v>220.32000000000002</v>
      </c>
      <c r="N37" s="279">
        <v>237.94560000000004</v>
      </c>
    </row>
    <row r="38" spans="1:14" x14ac:dyDescent="0.25">
      <c r="A38" s="359"/>
      <c r="B38" s="280" t="s">
        <v>138</v>
      </c>
      <c r="C38" s="281"/>
      <c r="D38" s="287"/>
      <c r="E38" s="282"/>
      <c r="F38" s="282"/>
      <c r="G38" s="282"/>
      <c r="H38" s="282"/>
      <c r="I38" s="282"/>
      <c r="J38" s="282"/>
      <c r="K38" s="282"/>
      <c r="L38" s="282"/>
      <c r="M38" s="282"/>
      <c r="N38" s="282"/>
    </row>
    <row r="39" spans="1:14" x14ac:dyDescent="0.25">
      <c r="A39" s="359"/>
      <c r="B39" s="277" t="s">
        <v>139</v>
      </c>
      <c r="C39" s="278" t="s">
        <v>23</v>
      </c>
      <c r="D39" s="278" t="s">
        <v>52</v>
      </c>
      <c r="E39" s="289">
        <v>4670804061</v>
      </c>
      <c r="F39" s="289">
        <v>4595871918</v>
      </c>
      <c r="G39" s="289">
        <v>5780250395</v>
      </c>
      <c r="H39" s="289">
        <v>5780250395</v>
      </c>
      <c r="I39" s="289"/>
      <c r="J39" s="289"/>
      <c r="K39" s="289"/>
      <c r="L39" s="289"/>
      <c r="M39" s="289">
        <v>5895855402.9000006</v>
      </c>
      <c r="N39" s="289">
        <v>6013772510.9580011</v>
      </c>
    </row>
    <row r="40" spans="1:14" x14ac:dyDescent="0.25">
      <c r="A40" s="359"/>
      <c r="B40" s="277" t="s">
        <v>140</v>
      </c>
      <c r="C40" s="278" t="s">
        <v>23</v>
      </c>
      <c r="D40" s="278" t="s">
        <v>52</v>
      </c>
      <c r="E40" s="289">
        <v>4670804061</v>
      </c>
      <c r="F40" s="289">
        <v>5173531150.3100004</v>
      </c>
      <c r="G40" s="289">
        <v>5780250395</v>
      </c>
      <c r="H40" s="289">
        <v>5780250395</v>
      </c>
      <c r="I40" s="289"/>
      <c r="J40" s="289"/>
      <c r="K40" s="289"/>
      <c r="L40" s="289"/>
      <c r="M40" s="289">
        <v>5895855402.9000006</v>
      </c>
      <c r="N40" s="289">
        <v>6013772510.9580011</v>
      </c>
    </row>
    <row r="41" spans="1:14" x14ac:dyDescent="0.25">
      <c r="A41" s="359"/>
      <c r="B41" s="277" t="s">
        <v>141</v>
      </c>
      <c r="C41" s="278" t="s">
        <v>23</v>
      </c>
      <c r="D41" s="278" t="s">
        <v>52</v>
      </c>
      <c r="E41" s="289">
        <v>4508173862.9099998</v>
      </c>
      <c r="F41" s="289">
        <v>5068514801.5900002</v>
      </c>
      <c r="G41" s="289">
        <v>5780250395</v>
      </c>
      <c r="H41" s="289">
        <v>1131557820.05</v>
      </c>
      <c r="I41" s="289"/>
      <c r="J41" s="289"/>
      <c r="K41" s="289"/>
      <c r="L41" s="289"/>
      <c r="M41" s="289">
        <v>5895855402.9000006</v>
      </c>
      <c r="N41" s="289">
        <v>6013772510.9580011</v>
      </c>
    </row>
    <row r="42" spans="1:14" ht="15.75" thickBot="1" x14ac:dyDescent="0.3">
      <c r="A42" s="360"/>
      <c r="B42" s="277" t="s">
        <v>142</v>
      </c>
      <c r="C42" s="278" t="s">
        <v>6</v>
      </c>
      <c r="D42" s="278" t="s">
        <v>52</v>
      </c>
      <c r="E42" s="290">
        <v>0.96518154134361578</v>
      </c>
      <c r="F42" s="290">
        <f>F41/F40</f>
        <v>0.97970122423758721</v>
      </c>
      <c r="G42" s="290">
        <v>1</v>
      </c>
      <c r="H42" s="290">
        <v>0.19576276851757388</v>
      </c>
      <c r="I42" s="290"/>
      <c r="J42" s="290"/>
      <c r="K42" s="290"/>
      <c r="L42" s="290"/>
      <c r="M42" s="290" t="s">
        <v>161</v>
      </c>
      <c r="N42" s="290">
        <v>0</v>
      </c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536"/>
  <sheetViews>
    <sheetView tabSelected="1" topLeftCell="A43" zoomScale="110" zoomScaleNormal="110" workbookViewId="0">
      <selection activeCell="B38" sqref="B38"/>
    </sheetView>
  </sheetViews>
  <sheetFormatPr baseColWidth="10" defaultRowHeight="14.65" customHeight="1" x14ac:dyDescent="0.2"/>
  <cols>
    <col min="1" max="1" width="5.85546875" style="230" customWidth="1"/>
    <col min="2" max="2" width="45.28515625" style="362" customWidth="1"/>
    <col min="3" max="3" width="10.7109375" style="363" customWidth="1"/>
    <col min="4" max="4" width="10.7109375" style="364" customWidth="1"/>
    <col min="5" max="6" width="8.7109375" style="364" customWidth="1"/>
    <col min="7" max="8" width="8.5703125" style="364" customWidth="1"/>
    <col min="9" max="10" width="8.7109375" style="365" customWidth="1"/>
    <col min="11" max="11" width="10.85546875" style="365" customWidth="1"/>
    <col min="12" max="12" width="15.140625" style="363" customWidth="1"/>
    <col min="13" max="256" width="11.42578125" style="230"/>
    <col min="257" max="257" width="5.85546875" style="230" customWidth="1"/>
    <col min="258" max="258" width="45.28515625" style="230" customWidth="1"/>
    <col min="259" max="260" width="10.7109375" style="230" customWidth="1"/>
    <col min="261" max="262" width="8.7109375" style="230" customWidth="1"/>
    <col min="263" max="264" width="8.5703125" style="230" customWidth="1"/>
    <col min="265" max="266" width="8.7109375" style="230" customWidth="1"/>
    <col min="267" max="267" width="10.85546875" style="230" customWidth="1"/>
    <col min="268" max="268" width="15.140625" style="230" customWidth="1"/>
    <col min="269" max="512" width="11.42578125" style="230"/>
    <col min="513" max="513" width="5.85546875" style="230" customWidth="1"/>
    <col min="514" max="514" width="45.28515625" style="230" customWidth="1"/>
    <col min="515" max="516" width="10.7109375" style="230" customWidth="1"/>
    <col min="517" max="518" width="8.7109375" style="230" customWidth="1"/>
    <col min="519" max="520" width="8.5703125" style="230" customWidth="1"/>
    <col min="521" max="522" width="8.7109375" style="230" customWidth="1"/>
    <col min="523" max="523" width="10.85546875" style="230" customWidth="1"/>
    <col min="524" max="524" width="15.140625" style="230" customWidth="1"/>
    <col min="525" max="768" width="11.42578125" style="230"/>
    <col min="769" max="769" width="5.85546875" style="230" customWidth="1"/>
    <col min="770" max="770" width="45.28515625" style="230" customWidth="1"/>
    <col min="771" max="772" width="10.7109375" style="230" customWidth="1"/>
    <col min="773" max="774" width="8.7109375" style="230" customWidth="1"/>
    <col min="775" max="776" width="8.5703125" style="230" customWidth="1"/>
    <col min="777" max="778" width="8.7109375" style="230" customWidth="1"/>
    <col min="779" max="779" width="10.85546875" style="230" customWidth="1"/>
    <col min="780" max="780" width="15.140625" style="230" customWidth="1"/>
    <col min="781" max="1024" width="11.42578125" style="230"/>
    <col min="1025" max="1025" width="5.85546875" style="230" customWidth="1"/>
    <col min="1026" max="1026" width="45.28515625" style="230" customWidth="1"/>
    <col min="1027" max="1028" width="10.7109375" style="230" customWidth="1"/>
    <col min="1029" max="1030" width="8.7109375" style="230" customWidth="1"/>
    <col min="1031" max="1032" width="8.5703125" style="230" customWidth="1"/>
    <col min="1033" max="1034" width="8.7109375" style="230" customWidth="1"/>
    <col min="1035" max="1035" width="10.85546875" style="230" customWidth="1"/>
    <col min="1036" max="1036" width="15.140625" style="230" customWidth="1"/>
    <col min="1037" max="1280" width="11.42578125" style="230"/>
    <col min="1281" max="1281" width="5.85546875" style="230" customWidth="1"/>
    <col min="1282" max="1282" width="45.28515625" style="230" customWidth="1"/>
    <col min="1283" max="1284" width="10.7109375" style="230" customWidth="1"/>
    <col min="1285" max="1286" width="8.7109375" style="230" customWidth="1"/>
    <col min="1287" max="1288" width="8.5703125" style="230" customWidth="1"/>
    <col min="1289" max="1290" width="8.7109375" style="230" customWidth="1"/>
    <col min="1291" max="1291" width="10.85546875" style="230" customWidth="1"/>
    <col min="1292" max="1292" width="15.140625" style="230" customWidth="1"/>
    <col min="1293" max="1536" width="11.42578125" style="230"/>
    <col min="1537" max="1537" width="5.85546875" style="230" customWidth="1"/>
    <col min="1538" max="1538" width="45.28515625" style="230" customWidth="1"/>
    <col min="1539" max="1540" width="10.7109375" style="230" customWidth="1"/>
    <col min="1541" max="1542" width="8.7109375" style="230" customWidth="1"/>
    <col min="1543" max="1544" width="8.5703125" style="230" customWidth="1"/>
    <col min="1545" max="1546" width="8.7109375" style="230" customWidth="1"/>
    <col min="1547" max="1547" width="10.85546875" style="230" customWidth="1"/>
    <col min="1548" max="1548" width="15.140625" style="230" customWidth="1"/>
    <col min="1549" max="1792" width="11.42578125" style="230"/>
    <col min="1793" max="1793" width="5.85546875" style="230" customWidth="1"/>
    <col min="1794" max="1794" width="45.28515625" style="230" customWidth="1"/>
    <col min="1795" max="1796" width="10.7109375" style="230" customWidth="1"/>
    <col min="1797" max="1798" width="8.7109375" style="230" customWidth="1"/>
    <col min="1799" max="1800" width="8.5703125" style="230" customWidth="1"/>
    <col min="1801" max="1802" width="8.7109375" style="230" customWidth="1"/>
    <col min="1803" max="1803" width="10.85546875" style="230" customWidth="1"/>
    <col min="1804" max="1804" width="15.140625" style="230" customWidth="1"/>
    <col min="1805" max="2048" width="11.42578125" style="230"/>
    <col min="2049" max="2049" width="5.85546875" style="230" customWidth="1"/>
    <col min="2050" max="2050" width="45.28515625" style="230" customWidth="1"/>
    <col min="2051" max="2052" width="10.7109375" style="230" customWidth="1"/>
    <col min="2053" max="2054" width="8.7109375" style="230" customWidth="1"/>
    <col min="2055" max="2056" width="8.5703125" style="230" customWidth="1"/>
    <col min="2057" max="2058" width="8.7109375" style="230" customWidth="1"/>
    <col min="2059" max="2059" width="10.85546875" style="230" customWidth="1"/>
    <col min="2060" max="2060" width="15.140625" style="230" customWidth="1"/>
    <col min="2061" max="2304" width="11.42578125" style="230"/>
    <col min="2305" max="2305" width="5.85546875" style="230" customWidth="1"/>
    <col min="2306" max="2306" width="45.28515625" style="230" customWidth="1"/>
    <col min="2307" max="2308" width="10.7109375" style="230" customWidth="1"/>
    <col min="2309" max="2310" width="8.7109375" style="230" customWidth="1"/>
    <col min="2311" max="2312" width="8.5703125" style="230" customWidth="1"/>
    <col min="2313" max="2314" width="8.7109375" style="230" customWidth="1"/>
    <col min="2315" max="2315" width="10.85546875" style="230" customWidth="1"/>
    <col min="2316" max="2316" width="15.140625" style="230" customWidth="1"/>
    <col min="2317" max="2560" width="11.42578125" style="230"/>
    <col min="2561" max="2561" width="5.85546875" style="230" customWidth="1"/>
    <col min="2562" max="2562" width="45.28515625" style="230" customWidth="1"/>
    <col min="2563" max="2564" width="10.7109375" style="230" customWidth="1"/>
    <col min="2565" max="2566" width="8.7109375" style="230" customWidth="1"/>
    <col min="2567" max="2568" width="8.5703125" style="230" customWidth="1"/>
    <col min="2569" max="2570" width="8.7109375" style="230" customWidth="1"/>
    <col min="2571" max="2571" width="10.85546875" style="230" customWidth="1"/>
    <col min="2572" max="2572" width="15.140625" style="230" customWidth="1"/>
    <col min="2573" max="2816" width="11.42578125" style="230"/>
    <col min="2817" max="2817" width="5.85546875" style="230" customWidth="1"/>
    <col min="2818" max="2818" width="45.28515625" style="230" customWidth="1"/>
    <col min="2819" max="2820" width="10.7109375" style="230" customWidth="1"/>
    <col min="2821" max="2822" width="8.7109375" style="230" customWidth="1"/>
    <col min="2823" max="2824" width="8.5703125" style="230" customWidth="1"/>
    <col min="2825" max="2826" width="8.7109375" style="230" customWidth="1"/>
    <col min="2827" max="2827" width="10.85546875" style="230" customWidth="1"/>
    <col min="2828" max="2828" width="15.140625" style="230" customWidth="1"/>
    <col min="2829" max="3072" width="11.42578125" style="230"/>
    <col min="3073" max="3073" width="5.85546875" style="230" customWidth="1"/>
    <col min="3074" max="3074" width="45.28515625" style="230" customWidth="1"/>
    <col min="3075" max="3076" width="10.7109375" style="230" customWidth="1"/>
    <col min="3077" max="3078" width="8.7109375" style="230" customWidth="1"/>
    <col min="3079" max="3080" width="8.5703125" style="230" customWidth="1"/>
    <col min="3081" max="3082" width="8.7109375" style="230" customWidth="1"/>
    <col min="3083" max="3083" width="10.85546875" style="230" customWidth="1"/>
    <col min="3084" max="3084" width="15.140625" style="230" customWidth="1"/>
    <col min="3085" max="3328" width="11.42578125" style="230"/>
    <col min="3329" max="3329" width="5.85546875" style="230" customWidth="1"/>
    <col min="3330" max="3330" width="45.28515625" style="230" customWidth="1"/>
    <col min="3331" max="3332" width="10.7109375" style="230" customWidth="1"/>
    <col min="3333" max="3334" width="8.7109375" style="230" customWidth="1"/>
    <col min="3335" max="3336" width="8.5703125" style="230" customWidth="1"/>
    <col min="3337" max="3338" width="8.7109375" style="230" customWidth="1"/>
    <col min="3339" max="3339" width="10.85546875" style="230" customWidth="1"/>
    <col min="3340" max="3340" width="15.140625" style="230" customWidth="1"/>
    <col min="3341" max="3584" width="11.42578125" style="230"/>
    <col min="3585" max="3585" width="5.85546875" style="230" customWidth="1"/>
    <col min="3586" max="3586" width="45.28515625" style="230" customWidth="1"/>
    <col min="3587" max="3588" width="10.7109375" style="230" customWidth="1"/>
    <col min="3589" max="3590" width="8.7109375" style="230" customWidth="1"/>
    <col min="3591" max="3592" width="8.5703125" style="230" customWidth="1"/>
    <col min="3593" max="3594" width="8.7109375" style="230" customWidth="1"/>
    <col min="3595" max="3595" width="10.85546875" style="230" customWidth="1"/>
    <col min="3596" max="3596" width="15.140625" style="230" customWidth="1"/>
    <col min="3597" max="3840" width="11.42578125" style="230"/>
    <col min="3841" max="3841" width="5.85546875" style="230" customWidth="1"/>
    <col min="3842" max="3842" width="45.28515625" style="230" customWidth="1"/>
    <col min="3843" max="3844" width="10.7109375" style="230" customWidth="1"/>
    <col min="3845" max="3846" width="8.7109375" style="230" customWidth="1"/>
    <col min="3847" max="3848" width="8.5703125" style="230" customWidth="1"/>
    <col min="3849" max="3850" width="8.7109375" style="230" customWidth="1"/>
    <col min="3851" max="3851" width="10.85546875" style="230" customWidth="1"/>
    <col min="3852" max="3852" width="15.140625" style="230" customWidth="1"/>
    <col min="3853" max="4096" width="11.42578125" style="230"/>
    <col min="4097" max="4097" width="5.85546875" style="230" customWidth="1"/>
    <col min="4098" max="4098" width="45.28515625" style="230" customWidth="1"/>
    <col min="4099" max="4100" width="10.7109375" style="230" customWidth="1"/>
    <col min="4101" max="4102" width="8.7109375" style="230" customWidth="1"/>
    <col min="4103" max="4104" width="8.5703125" style="230" customWidth="1"/>
    <col min="4105" max="4106" width="8.7109375" style="230" customWidth="1"/>
    <col min="4107" max="4107" width="10.85546875" style="230" customWidth="1"/>
    <col min="4108" max="4108" width="15.140625" style="230" customWidth="1"/>
    <col min="4109" max="4352" width="11.42578125" style="230"/>
    <col min="4353" max="4353" width="5.85546875" style="230" customWidth="1"/>
    <col min="4354" max="4354" width="45.28515625" style="230" customWidth="1"/>
    <col min="4355" max="4356" width="10.7109375" style="230" customWidth="1"/>
    <col min="4357" max="4358" width="8.7109375" style="230" customWidth="1"/>
    <col min="4359" max="4360" width="8.5703125" style="230" customWidth="1"/>
    <col min="4361" max="4362" width="8.7109375" style="230" customWidth="1"/>
    <col min="4363" max="4363" width="10.85546875" style="230" customWidth="1"/>
    <col min="4364" max="4364" width="15.140625" style="230" customWidth="1"/>
    <col min="4365" max="4608" width="11.42578125" style="230"/>
    <col min="4609" max="4609" width="5.85546875" style="230" customWidth="1"/>
    <col min="4610" max="4610" width="45.28515625" style="230" customWidth="1"/>
    <col min="4611" max="4612" width="10.7109375" style="230" customWidth="1"/>
    <col min="4613" max="4614" width="8.7109375" style="230" customWidth="1"/>
    <col min="4615" max="4616" width="8.5703125" style="230" customWidth="1"/>
    <col min="4617" max="4618" width="8.7109375" style="230" customWidth="1"/>
    <col min="4619" max="4619" width="10.85546875" style="230" customWidth="1"/>
    <col min="4620" max="4620" width="15.140625" style="230" customWidth="1"/>
    <col min="4621" max="4864" width="11.42578125" style="230"/>
    <col min="4865" max="4865" width="5.85546875" style="230" customWidth="1"/>
    <col min="4866" max="4866" width="45.28515625" style="230" customWidth="1"/>
    <col min="4867" max="4868" width="10.7109375" style="230" customWidth="1"/>
    <col min="4869" max="4870" width="8.7109375" style="230" customWidth="1"/>
    <col min="4871" max="4872" width="8.5703125" style="230" customWidth="1"/>
    <col min="4873" max="4874" width="8.7109375" style="230" customWidth="1"/>
    <col min="4875" max="4875" width="10.85546875" style="230" customWidth="1"/>
    <col min="4876" max="4876" width="15.140625" style="230" customWidth="1"/>
    <col min="4877" max="5120" width="11.42578125" style="230"/>
    <col min="5121" max="5121" width="5.85546875" style="230" customWidth="1"/>
    <col min="5122" max="5122" width="45.28515625" style="230" customWidth="1"/>
    <col min="5123" max="5124" width="10.7109375" style="230" customWidth="1"/>
    <col min="5125" max="5126" width="8.7109375" style="230" customWidth="1"/>
    <col min="5127" max="5128" width="8.5703125" style="230" customWidth="1"/>
    <col min="5129" max="5130" width="8.7109375" style="230" customWidth="1"/>
    <col min="5131" max="5131" width="10.85546875" style="230" customWidth="1"/>
    <col min="5132" max="5132" width="15.140625" style="230" customWidth="1"/>
    <col min="5133" max="5376" width="11.42578125" style="230"/>
    <col min="5377" max="5377" width="5.85546875" style="230" customWidth="1"/>
    <col min="5378" max="5378" width="45.28515625" style="230" customWidth="1"/>
    <col min="5379" max="5380" width="10.7109375" style="230" customWidth="1"/>
    <col min="5381" max="5382" width="8.7109375" style="230" customWidth="1"/>
    <col min="5383" max="5384" width="8.5703125" style="230" customWidth="1"/>
    <col min="5385" max="5386" width="8.7109375" style="230" customWidth="1"/>
    <col min="5387" max="5387" width="10.85546875" style="230" customWidth="1"/>
    <col min="5388" max="5388" width="15.140625" style="230" customWidth="1"/>
    <col min="5389" max="5632" width="11.42578125" style="230"/>
    <col min="5633" max="5633" width="5.85546875" style="230" customWidth="1"/>
    <col min="5634" max="5634" width="45.28515625" style="230" customWidth="1"/>
    <col min="5635" max="5636" width="10.7109375" style="230" customWidth="1"/>
    <col min="5637" max="5638" width="8.7109375" style="230" customWidth="1"/>
    <col min="5639" max="5640" width="8.5703125" style="230" customWidth="1"/>
    <col min="5641" max="5642" width="8.7109375" style="230" customWidth="1"/>
    <col min="5643" max="5643" width="10.85546875" style="230" customWidth="1"/>
    <col min="5644" max="5644" width="15.140625" style="230" customWidth="1"/>
    <col min="5645" max="5888" width="11.42578125" style="230"/>
    <col min="5889" max="5889" width="5.85546875" style="230" customWidth="1"/>
    <col min="5890" max="5890" width="45.28515625" style="230" customWidth="1"/>
    <col min="5891" max="5892" width="10.7109375" style="230" customWidth="1"/>
    <col min="5893" max="5894" width="8.7109375" style="230" customWidth="1"/>
    <col min="5895" max="5896" width="8.5703125" style="230" customWidth="1"/>
    <col min="5897" max="5898" width="8.7109375" style="230" customWidth="1"/>
    <col min="5899" max="5899" width="10.85546875" style="230" customWidth="1"/>
    <col min="5900" max="5900" width="15.140625" style="230" customWidth="1"/>
    <col min="5901" max="6144" width="11.42578125" style="230"/>
    <col min="6145" max="6145" width="5.85546875" style="230" customWidth="1"/>
    <col min="6146" max="6146" width="45.28515625" style="230" customWidth="1"/>
    <col min="6147" max="6148" width="10.7109375" style="230" customWidth="1"/>
    <col min="6149" max="6150" width="8.7109375" style="230" customWidth="1"/>
    <col min="6151" max="6152" width="8.5703125" style="230" customWidth="1"/>
    <col min="6153" max="6154" width="8.7109375" style="230" customWidth="1"/>
    <col min="6155" max="6155" width="10.85546875" style="230" customWidth="1"/>
    <col min="6156" max="6156" width="15.140625" style="230" customWidth="1"/>
    <col min="6157" max="6400" width="11.42578125" style="230"/>
    <col min="6401" max="6401" width="5.85546875" style="230" customWidth="1"/>
    <col min="6402" max="6402" width="45.28515625" style="230" customWidth="1"/>
    <col min="6403" max="6404" width="10.7109375" style="230" customWidth="1"/>
    <col min="6405" max="6406" width="8.7109375" style="230" customWidth="1"/>
    <col min="6407" max="6408" width="8.5703125" style="230" customWidth="1"/>
    <col min="6409" max="6410" width="8.7109375" style="230" customWidth="1"/>
    <col min="6411" max="6411" width="10.85546875" style="230" customWidth="1"/>
    <col min="6412" max="6412" width="15.140625" style="230" customWidth="1"/>
    <col min="6413" max="6656" width="11.42578125" style="230"/>
    <col min="6657" max="6657" width="5.85546875" style="230" customWidth="1"/>
    <col min="6658" max="6658" width="45.28515625" style="230" customWidth="1"/>
    <col min="6659" max="6660" width="10.7109375" style="230" customWidth="1"/>
    <col min="6661" max="6662" width="8.7109375" style="230" customWidth="1"/>
    <col min="6663" max="6664" width="8.5703125" style="230" customWidth="1"/>
    <col min="6665" max="6666" width="8.7109375" style="230" customWidth="1"/>
    <col min="6667" max="6667" width="10.85546875" style="230" customWidth="1"/>
    <col min="6668" max="6668" width="15.140625" style="230" customWidth="1"/>
    <col min="6669" max="6912" width="11.42578125" style="230"/>
    <col min="6913" max="6913" width="5.85546875" style="230" customWidth="1"/>
    <col min="6914" max="6914" width="45.28515625" style="230" customWidth="1"/>
    <col min="6915" max="6916" width="10.7109375" style="230" customWidth="1"/>
    <col min="6917" max="6918" width="8.7109375" style="230" customWidth="1"/>
    <col min="6919" max="6920" width="8.5703125" style="230" customWidth="1"/>
    <col min="6921" max="6922" width="8.7109375" style="230" customWidth="1"/>
    <col min="6923" max="6923" width="10.85546875" style="230" customWidth="1"/>
    <col min="6924" max="6924" width="15.140625" style="230" customWidth="1"/>
    <col min="6925" max="7168" width="11.42578125" style="230"/>
    <col min="7169" max="7169" width="5.85546875" style="230" customWidth="1"/>
    <col min="7170" max="7170" width="45.28515625" style="230" customWidth="1"/>
    <col min="7171" max="7172" width="10.7109375" style="230" customWidth="1"/>
    <col min="7173" max="7174" width="8.7109375" style="230" customWidth="1"/>
    <col min="7175" max="7176" width="8.5703125" style="230" customWidth="1"/>
    <col min="7177" max="7178" width="8.7109375" style="230" customWidth="1"/>
    <col min="7179" max="7179" width="10.85546875" style="230" customWidth="1"/>
    <col min="7180" max="7180" width="15.140625" style="230" customWidth="1"/>
    <col min="7181" max="7424" width="11.42578125" style="230"/>
    <col min="7425" max="7425" width="5.85546875" style="230" customWidth="1"/>
    <col min="7426" max="7426" width="45.28515625" style="230" customWidth="1"/>
    <col min="7427" max="7428" width="10.7109375" style="230" customWidth="1"/>
    <col min="7429" max="7430" width="8.7109375" style="230" customWidth="1"/>
    <col min="7431" max="7432" width="8.5703125" style="230" customWidth="1"/>
    <col min="7433" max="7434" width="8.7109375" style="230" customWidth="1"/>
    <col min="7435" max="7435" width="10.85546875" style="230" customWidth="1"/>
    <col min="7436" max="7436" width="15.140625" style="230" customWidth="1"/>
    <col min="7437" max="7680" width="11.42578125" style="230"/>
    <col min="7681" max="7681" width="5.85546875" style="230" customWidth="1"/>
    <col min="7682" max="7682" width="45.28515625" style="230" customWidth="1"/>
    <col min="7683" max="7684" width="10.7109375" style="230" customWidth="1"/>
    <col min="7685" max="7686" width="8.7109375" style="230" customWidth="1"/>
    <col min="7687" max="7688" width="8.5703125" style="230" customWidth="1"/>
    <col min="7689" max="7690" width="8.7109375" style="230" customWidth="1"/>
    <col min="7691" max="7691" width="10.85546875" style="230" customWidth="1"/>
    <col min="7692" max="7692" width="15.140625" style="230" customWidth="1"/>
    <col min="7693" max="7936" width="11.42578125" style="230"/>
    <col min="7937" max="7937" width="5.85546875" style="230" customWidth="1"/>
    <col min="7938" max="7938" width="45.28515625" style="230" customWidth="1"/>
    <col min="7939" max="7940" width="10.7109375" style="230" customWidth="1"/>
    <col min="7941" max="7942" width="8.7109375" style="230" customWidth="1"/>
    <col min="7943" max="7944" width="8.5703125" style="230" customWidth="1"/>
    <col min="7945" max="7946" width="8.7109375" style="230" customWidth="1"/>
    <col min="7947" max="7947" width="10.85546875" style="230" customWidth="1"/>
    <col min="7948" max="7948" width="15.140625" style="230" customWidth="1"/>
    <col min="7949" max="8192" width="11.42578125" style="230"/>
    <col min="8193" max="8193" width="5.85546875" style="230" customWidth="1"/>
    <col min="8194" max="8194" width="45.28515625" style="230" customWidth="1"/>
    <col min="8195" max="8196" width="10.7109375" style="230" customWidth="1"/>
    <col min="8197" max="8198" width="8.7109375" style="230" customWidth="1"/>
    <col min="8199" max="8200" width="8.5703125" style="230" customWidth="1"/>
    <col min="8201" max="8202" width="8.7109375" style="230" customWidth="1"/>
    <col min="8203" max="8203" width="10.85546875" style="230" customWidth="1"/>
    <col min="8204" max="8204" width="15.140625" style="230" customWidth="1"/>
    <col min="8205" max="8448" width="11.42578125" style="230"/>
    <col min="8449" max="8449" width="5.85546875" style="230" customWidth="1"/>
    <col min="8450" max="8450" width="45.28515625" style="230" customWidth="1"/>
    <col min="8451" max="8452" width="10.7109375" style="230" customWidth="1"/>
    <col min="8453" max="8454" width="8.7109375" style="230" customWidth="1"/>
    <col min="8455" max="8456" width="8.5703125" style="230" customWidth="1"/>
    <col min="8457" max="8458" width="8.7109375" style="230" customWidth="1"/>
    <col min="8459" max="8459" width="10.85546875" style="230" customWidth="1"/>
    <col min="8460" max="8460" width="15.140625" style="230" customWidth="1"/>
    <col min="8461" max="8704" width="11.42578125" style="230"/>
    <col min="8705" max="8705" width="5.85546875" style="230" customWidth="1"/>
    <col min="8706" max="8706" width="45.28515625" style="230" customWidth="1"/>
    <col min="8707" max="8708" width="10.7109375" style="230" customWidth="1"/>
    <col min="8709" max="8710" width="8.7109375" style="230" customWidth="1"/>
    <col min="8711" max="8712" width="8.5703125" style="230" customWidth="1"/>
    <col min="8713" max="8714" width="8.7109375" style="230" customWidth="1"/>
    <col min="8715" max="8715" width="10.85546875" style="230" customWidth="1"/>
    <col min="8716" max="8716" width="15.140625" style="230" customWidth="1"/>
    <col min="8717" max="8960" width="11.42578125" style="230"/>
    <col min="8961" max="8961" width="5.85546875" style="230" customWidth="1"/>
    <col min="8962" max="8962" width="45.28515625" style="230" customWidth="1"/>
    <col min="8963" max="8964" width="10.7109375" style="230" customWidth="1"/>
    <col min="8965" max="8966" width="8.7109375" style="230" customWidth="1"/>
    <col min="8967" max="8968" width="8.5703125" style="230" customWidth="1"/>
    <col min="8969" max="8970" width="8.7109375" style="230" customWidth="1"/>
    <col min="8971" max="8971" width="10.85546875" style="230" customWidth="1"/>
    <col min="8972" max="8972" width="15.140625" style="230" customWidth="1"/>
    <col min="8973" max="9216" width="11.42578125" style="230"/>
    <col min="9217" max="9217" width="5.85546875" style="230" customWidth="1"/>
    <col min="9218" max="9218" width="45.28515625" style="230" customWidth="1"/>
    <col min="9219" max="9220" width="10.7109375" style="230" customWidth="1"/>
    <col min="9221" max="9222" width="8.7109375" style="230" customWidth="1"/>
    <col min="9223" max="9224" width="8.5703125" style="230" customWidth="1"/>
    <col min="9225" max="9226" width="8.7109375" style="230" customWidth="1"/>
    <col min="9227" max="9227" width="10.85546875" style="230" customWidth="1"/>
    <col min="9228" max="9228" width="15.140625" style="230" customWidth="1"/>
    <col min="9229" max="9472" width="11.42578125" style="230"/>
    <col min="9473" max="9473" width="5.85546875" style="230" customWidth="1"/>
    <col min="9474" max="9474" width="45.28515625" style="230" customWidth="1"/>
    <col min="9475" max="9476" width="10.7109375" style="230" customWidth="1"/>
    <col min="9477" max="9478" width="8.7109375" style="230" customWidth="1"/>
    <col min="9479" max="9480" width="8.5703125" style="230" customWidth="1"/>
    <col min="9481" max="9482" width="8.7109375" style="230" customWidth="1"/>
    <col min="9483" max="9483" width="10.85546875" style="230" customWidth="1"/>
    <col min="9484" max="9484" width="15.140625" style="230" customWidth="1"/>
    <col min="9485" max="9728" width="11.42578125" style="230"/>
    <col min="9729" max="9729" width="5.85546875" style="230" customWidth="1"/>
    <col min="9730" max="9730" width="45.28515625" style="230" customWidth="1"/>
    <col min="9731" max="9732" width="10.7109375" style="230" customWidth="1"/>
    <col min="9733" max="9734" width="8.7109375" style="230" customWidth="1"/>
    <col min="9735" max="9736" width="8.5703125" style="230" customWidth="1"/>
    <col min="9737" max="9738" width="8.7109375" style="230" customWidth="1"/>
    <col min="9739" max="9739" width="10.85546875" style="230" customWidth="1"/>
    <col min="9740" max="9740" width="15.140625" style="230" customWidth="1"/>
    <col min="9741" max="9984" width="11.42578125" style="230"/>
    <col min="9985" max="9985" width="5.85546875" style="230" customWidth="1"/>
    <col min="9986" max="9986" width="45.28515625" style="230" customWidth="1"/>
    <col min="9987" max="9988" width="10.7109375" style="230" customWidth="1"/>
    <col min="9989" max="9990" width="8.7109375" style="230" customWidth="1"/>
    <col min="9991" max="9992" width="8.5703125" style="230" customWidth="1"/>
    <col min="9993" max="9994" width="8.7109375" style="230" customWidth="1"/>
    <col min="9995" max="9995" width="10.85546875" style="230" customWidth="1"/>
    <col min="9996" max="9996" width="15.140625" style="230" customWidth="1"/>
    <col min="9997" max="10240" width="11.42578125" style="230"/>
    <col min="10241" max="10241" width="5.85546875" style="230" customWidth="1"/>
    <col min="10242" max="10242" width="45.28515625" style="230" customWidth="1"/>
    <col min="10243" max="10244" width="10.7109375" style="230" customWidth="1"/>
    <col min="10245" max="10246" width="8.7109375" style="230" customWidth="1"/>
    <col min="10247" max="10248" width="8.5703125" style="230" customWidth="1"/>
    <col min="10249" max="10250" width="8.7109375" style="230" customWidth="1"/>
    <col min="10251" max="10251" width="10.85546875" style="230" customWidth="1"/>
    <col min="10252" max="10252" width="15.140625" style="230" customWidth="1"/>
    <col min="10253" max="10496" width="11.42578125" style="230"/>
    <col min="10497" max="10497" width="5.85546875" style="230" customWidth="1"/>
    <col min="10498" max="10498" width="45.28515625" style="230" customWidth="1"/>
    <col min="10499" max="10500" width="10.7109375" style="230" customWidth="1"/>
    <col min="10501" max="10502" width="8.7109375" style="230" customWidth="1"/>
    <col min="10503" max="10504" width="8.5703125" style="230" customWidth="1"/>
    <col min="10505" max="10506" width="8.7109375" style="230" customWidth="1"/>
    <col min="10507" max="10507" width="10.85546875" style="230" customWidth="1"/>
    <col min="10508" max="10508" width="15.140625" style="230" customWidth="1"/>
    <col min="10509" max="10752" width="11.42578125" style="230"/>
    <col min="10753" max="10753" width="5.85546875" style="230" customWidth="1"/>
    <col min="10754" max="10754" width="45.28515625" style="230" customWidth="1"/>
    <col min="10755" max="10756" width="10.7109375" style="230" customWidth="1"/>
    <col min="10757" max="10758" width="8.7109375" style="230" customWidth="1"/>
    <col min="10759" max="10760" width="8.5703125" style="230" customWidth="1"/>
    <col min="10761" max="10762" width="8.7109375" style="230" customWidth="1"/>
    <col min="10763" max="10763" width="10.85546875" style="230" customWidth="1"/>
    <col min="10764" max="10764" width="15.140625" style="230" customWidth="1"/>
    <col min="10765" max="11008" width="11.42578125" style="230"/>
    <col min="11009" max="11009" width="5.85546875" style="230" customWidth="1"/>
    <col min="11010" max="11010" width="45.28515625" style="230" customWidth="1"/>
    <col min="11011" max="11012" width="10.7109375" style="230" customWidth="1"/>
    <col min="11013" max="11014" width="8.7109375" style="230" customWidth="1"/>
    <col min="11015" max="11016" width="8.5703125" style="230" customWidth="1"/>
    <col min="11017" max="11018" width="8.7109375" style="230" customWidth="1"/>
    <col min="11019" max="11019" width="10.85546875" style="230" customWidth="1"/>
    <col min="11020" max="11020" width="15.140625" style="230" customWidth="1"/>
    <col min="11021" max="11264" width="11.42578125" style="230"/>
    <col min="11265" max="11265" width="5.85546875" style="230" customWidth="1"/>
    <col min="11266" max="11266" width="45.28515625" style="230" customWidth="1"/>
    <col min="11267" max="11268" width="10.7109375" style="230" customWidth="1"/>
    <col min="11269" max="11270" width="8.7109375" style="230" customWidth="1"/>
    <col min="11271" max="11272" width="8.5703125" style="230" customWidth="1"/>
    <col min="11273" max="11274" width="8.7109375" style="230" customWidth="1"/>
    <col min="11275" max="11275" width="10.85546875" style="230" customWidth="1"/>
    <col min="11276" max="11276" width="15.140625" style="230" customWidth="1"/>
    <col min="11277" max="11520" width="11.42578125" style="230"/>
    <col min="11521" max="11521" width="5.85546875" style="230" customWidth="1"/>
    <col min="11522" max="11522" width="45.28515625" style="230" customWidth="1"/>
    <col min="11523" max="11524" width="10.7109375" style="230" customWidth="1"/>
    <col min="11525" max="11526" width="8.7109375" style="230" customWidth="1"/>
    <col min="11527" max="11528" width="8.5703125" style="230" customWidth="1"/>
    <col min="11529" max="11530" width="8.7109375" style="230" customWidth="1"/>
    <col min="11531" max="11531" width="10.85546875" style="230" customWidth="1"/>
    <col min="11532" max="11532" width="15.140625" style="230" customWidth="1"/>
    <col min="11533" max="11776" width="11.42578125" style="230"/>
    <col min="11777" max="11777" width="5.85546875" style="230" customWidth="1"/>
    <col min="11778" max="11778" width="45.28515625" style="230" customWidth="1"/>
    <col min="11779" max="11780" width="10.7109375" style="230" customWidth="1"/>
    <col min="11781" max="11782" width="8.7109375" style="230" customWidth="1"/>
    <col min="11783" max="11784" width="8.5703125" style="230" customWidth="1"/>
    <col min="11785" max="11786" width="8.7109375" style="230" customWidth="1"/>
    <col min="11787" max="11787" width="10.85546875" style="230" customWidth="1"/>
    <col min="11788" max="11788" width="15.140625" style="230" customWidth="1"/>
    <col min="11789" max="12032" width="11.42578125" style="230"/>
    <col min="12033" max="12033" width="5.85546875" style="230" customWidth="1"/>
    <col min="12034" max="12034" width="45.28515625" style="230" customWidth="1"/>
    <col min="12035" max="12036" width="10.7109375" style="230" customWidth="1"/>
    <col min="12037" max="12038" width="8.7109375" style="230" customWidth="1"/>
    <col min="12039" max="12040" width="8.5703125" style="230" customWidth="1"/>
    <col min="12041" max="12042" width="8.7109375" style="230" customWidth="1"/>
    <col min="12043" max="12043" width="10.85546875" style="230" customWidth="1"/>
    <col min="12044" max="12044" width="15.140625" style="230" customWidth="1"/>
    <col min="12045" max="12288" width="11.42578125" style="230"/>
    <col min="12289" max="12289" width="5.85546875" style="230" customWidth="1"/>
    <col min="12290" max="12290" width="45.28515625" style="230" customWidth="1"/>
    <col min="12291" max="12292" width="10.7109375" style="230" customWidth="1"/>
    <col min="12293" max="12294" width="8.7109375" style="230" customWidth="1"/>
    <col min="12295" max="12296" width="8.5703125" style="230" customWidth="1"/>
    <col min="12297" max="12298" width="8.7109375" style="230" customWidth="1"/>
    <col min="12299" max="12299" width="10.85546875" style="230" customWidth="1"/>
    <col min="12300" max="12300" width="15.140625" style="230" customWidth="1"/>
    <col min="12301" max="12544" width="11.42578125" style="230"/>
    <col min="12545" max="12545" width="5.85546875" style="230" customWidth="1"/>
    <col min="12546" max="12546" width="45.28515625" style="230" customWidth="1"/>
    <col min="12547" max="12548" width="10.7109375" style="230" customWidth="1"/>
    <col min="12549" max="12550" width="8.7109375" style="230" customWidth="1"/>
    <col min="12551" max="12552" width="8.5703125" style="230" customWidth="1"/>
    <col min="12553" max="12554" width="8.7109375" style="230" customWidth="1"/>
    <col min="12555" max="12555" width="10.85546875" style="230" customWidth="1"/>
    <col min="12556" max="12556" width="15.140625" style="230" customWidth="1"/>
    <col min="12557" max="12800" width="11.42578125" style="230"/>
    <col min="12801" max="12801" width="5.85546875" style="230" customWidth="1"/>
    <col min="12802" max="12802" width="45.28515625" style="230" customWidth="1"/>
    <col min="12803" max="12804" width="10.7109375" style="230" customWidth="1"/>
    <col min="12805" max="12806" width="8.7109375" style="230" customWidth="1"/>
    <col min="12807" max="12808" width="8.5703125" style="230" customWidth="1"/>
    <col min="12809" max="12810" width="8.7109375" style="230" customWidth="1"/>
    <col min="12811" max="12811" width="10.85546875" style="230" customWidth="1"/>
    <col min="12812" max="12812" width="15.140625" style="230" customWidth="1"/>
    <col min="12813" max="13056" width="11.42578125" style="230"/>
    <col min="13057" max="13057" width="5.85546875" style="230" customWidth="1"/>
    <col min="13058" max="13058" width="45.28515625" style="230" customWidth="1"/>
    <col min="13059" max="13060" width="10.7109375" style="230" customWidth="1"/>
    <col min="13061" max="13062" width="8.7109375" style="230" customWidth="1"/>
    <col min="13063" max="13064" width="8.5703125" style="230" customWidth="1"/>
    <col min="13065" max="13066" width="8.7109375" style="230" customWidth="1"/>
    <col min="13067" max="13067" width="10.85546875" style="230" customWidth="1"/>
    <col min="13068" max="13068" width="15.140625" style="230" customWidth="1"/>
    <col min="13069" max="13312" width="11.42578125" style="230"/>
    <col min="13313" max="13313" width="5.85546875" style="230" customWidth="1"/>
    <col min="13314" max="13314" width="45.28515625" style="230" customWidth="1"/>
    <col min="13315" max="13316" width="10.7109375" style="230" customWidth="1"/>
    <col min="13317" max="13318" width="8.7109375" style="230" customWidth="1"/>
    <col min="13319" max="13320" width="8.5703125" style="230" customWidth="1"/>
    <col min="13321" max="13322" width="8.7109375" style="230" customWidth="1"/>
    <col min="13323" max="13323" width="10.85546875" style="230" customWidth="1"/>
    <col min="13324" max="13324" width="15.140625" style="230" customWidth="1"/>
    <col min="13325" max="13568" width="11.42578125" style="230"/>
    <col min="13569" max="13569" width="5.85546875" style="230" customWidth="1"/>
    <col min="13570" max="13570" width="45.28515625" style="230" customWidth="1"/>
    <col min="13571" max="13572" width="10.7109375" style="230" customWidth="1"/>
    <col min="13573" max="13574" width="8.7109375" style="230" customWidth="1"/>
    <col min="13575" max="13576" width="8.5703125" style="230" customWidth="1"/>
    <col min="13577" max="13578" width="8.7109375" style="230" customWidth="1"/>
    <col min="13579" max="13579" width="10.85546875" style="230" customWidth="1"/>
    <col min="13580" max="13580" width="15.140625" style="230" customWidth="1"/>
    <col min="13581" max="13824" width="11.42578125" style="230"/>
    <col min="13825" max="13825" width="5.85546875" style="230" customWidth="1"/>
    <col min="13826" max="13826" width="45.28515625" style="230" customWidth="1"/>
    <col min="13827" max="13828" width="10.7109375" style="230" customWidth="1"/>
    <col min="13829" max="13830" width="8.7109375" style="230" customWidth="1"/>
    <col min="13831" max="13832" width="8.5703125" style="230" customWidth="1"/>
    <col min="13833" max="13834" width="8.7109375" style="230" customWidth="1"/>
    <col min="13835" max="13835" width="10.85546875" style="230" customWidth="1"/>
    <col min="13836" max="13836" width="15.140625" style="230" customWidth="1"/>
    <col min="13837" max="14080" width="11.42578125" style="230"/>
    <col min="14081" max="14081" width="5.85546875" style="230" customWidth="1"/>
    <col min="14082" max="14082" width="45.28515625" style="230" customWidth="1"/>
    <col min="14083" max="14084" width="10.7109375" style="230" customWidth="1"/>
    <col min="14085" max="14086" width="8.7109375" style="230" customWidth="1"/>
    <col min="14087" max="14088" width="8.5703125" style="230" customWidth="1"/>
    <col min="14089" max="14090" width="8.7109375" style="230" customWidth="1"/>
    <col min="14091" max="14091" width="10.85546875" style="230" customWidth="1"/>
    <col min="14092" max="14092" width="15.140625" style="230" customWidth="1"/>
    <col min="14093" max="14336" width="11.42578125" style="230"/>
    <col min="14337" max="14337" width="5.85546875" style="230" customWidth="1"/>
    <col min="14338" max="14338" width="45.28515625" style="230" customWidth="1"/>
    <col min="14339" max="14340" width="10.7109375" style="230" customWidth="1"/>
    <col min="14341" max="14342" width="8.7109375" style="230" customWidth="1"/>
    <col min="14343" max="14344" width="8.5703125" style="230" customWidth="1"/>
    <col min="14345" max="14346" width="8.7109375" style="230" customWidth="1"/>
    <col min="14347" max="14347" width="10.85546875" style="230" customWidth="1"/>
    <col min="14348" max="14348" width="15.140625" style="230" customWidth="1"/>
    <col min="14349" max="14592" width="11.42578125" style="230"/>
    <col min="14593" max="14593" width="5.85546875" style="230" customWidth="1"/>
    <col min="14594" max="14594" width="45.28515625" style="230" customWidth="1"/>
    <col min="14595" max="14596" width="10.7109375" style="230" customWidth="1"/>
    <col min="14597" max="14598" width="8.7109375" style="230" customWidth="1"/>
    <col min="14599" max="14600" width="8.5703125" style="230" customWidth="1"/>
    <col min="14601" max="14602" width="8.7109375" style="230" customWidth="1"/>
    <col min="14603" max="14603" width="10.85546875" style="230" customWidth="1"/>
    <col min="14604" max="14604" width="15.140625" style="230" customWidth="1"/>
    <col min="14605" max="14848" width="11.42578125" style="230"/>
    <col min="14849" max="14849" width="5.85546875" style="230" customWidth="1"/>
    <col min="14850" max="14850" width="45.28515625" style="230" customWidth="1"/>
    <col min="14851" max="14852" width="10.7109375" style="230" customWidth="1"/>
    <col min="14853" max="14854" width="8.7109375" style="230" customWidth="1"/>
    <col min="14855" max="14856" width="8.5703125" style="230" customWidth="1"/>
    <col min="14857" max="14858" width="8.7109375" style="230" customWidth="1"/>
    <col min="14859" max="14859" width="10.85546875" style="230" customWidth="1"/>
    <col min="14860" max="14860" width="15.140625" style="230" customWidth="1"/>
    <col min="14861" max="15104" width="11.42578125" style="230"/>
    <col min="15105" max="15105" width="5.85546875" style="230" customWidth="1"/>
    <col min="15106" max="15106" width="45.28515625" style="230" customWidth="1"/>
    <col min="15107" max="15108" width="10.7109375" style="230" customWidth="1"/>
    <col min="15109" max="15110" width="8.7109375" style="230" customWidth="1"/>
    <col min="15111" max="15112" width="8.5703125" style="230" customWidth="1"/>
    <col min="15113" max="15114" width="8.7109375" style="230" customWidth="1"/>
    <col min="15115" max="15115" width="10.85546875" style="230" customWidth="1"/>
    <col min="15116" max="15116" width="15.140625" style="230" customWidth="1"/>
    <col min="15117" max="15360" width="11.42578125" style="230"/>
    <col min="15361" max="15361" width="5.85546875" style="230" customWidth="1"/>
    <col min="15362" max="15362" width="45.28515625" style="230" customWidth="1"/>
    <col min="15363" max="15364" width="10.7109375" style="230" customWidth="1"/>
    <col min="15365" max="15366" width="8.7109375" style="230" customWidth="1"/>
    <col min="15367" max="15368" width="8.5703125" style="230" customWidth="1"/>
    <col min="15369" max="15370" width="8.7109375" style="230" customWidth="1"/>
    <col min="15371" max="15371" width="10.85546875" style="230" customWidth="1"/>
    <col min="15372" max="15372" width="15.140625" style="230" customWidth="1"/>
    <col min="15373" max="15616" width="11.42578125" style="230"/>
    <col min="15617" max="15617" width="5.85546875" style="230" customWidth="1"/>
    <col min="15618" max="15618" width="45.28515625" style="230" customWidth="1"/>
    <col min="15619" max="15620" width="10.7109375" style="230" customWidth="1"/>
    <col min="15621" max="15622" width="8.7109375" style="230" customWidth="1"/>
    <col min="15623" max="15624" width="8.5703125" style="230" customWidth="1"/>
    <col min="15625" max="15626" width="8.7109375" style="230" customWidth="1"/>
    <col min="15627" max="15627" width="10.85546875" style="230" customWidth="1"/>
    <col min="15628" max="15628" width="15.140625" style="230" customWidth="1"/>
    <col min="15629" max="15872" width="11.42578125" style="230"/>
    <col min="15873" max="15873" width="5.85546875" style="230" customWidth="1"/>
    <col min="15874" max="15874" width="45.28515625" style="230" customWidth="1"/>
    <col min="15875" max="15876" width="10.7109375" style="230" customWidth="1"/>
    <col min="15877" max="15878" width="8.7109375" style="230" customWidth="1"/>
    <col min="15879" max="15880" width="8.5703125" style="230" customWidth="1"/>
    <col min="15881" max="15882" width="8.7109375" style="230" customWidth="1"/>
    <col min="15883" max="15883" width="10.85546875" style="230" customWidth="1"/>
    <col min="15884" max="15884" width="15.140625" style="230" customWidth="1"/>
    <col min="15885" max="16128" width="11.42578125" style="230"/>
    <col min="16129" max="16129" width="5.85546875" style="230" customWidth="1"/>
    <col min="16130" max="16130" width="45.28515625" style="230" customWidth="1"/>
    <col min="16131" max="16132" width="10.7109375" style="230" customWidth="1"/>
    <col min="16133" max="16134" width="8.7109375" style="230" customWidth="1"/>
    <col min="16135" max="16136" width="8.5703125" style="230" customWidth="1"/>
    <col min="16137" max="16138" width="8.7109375" style="230" customWidth="1"/>
    <col min="16139" max="16139" width="10.85546875" style="230" customWidth="1"/>
    <col min="16140" max="16140" width="15.140625" style="230" customWidth="1"/>
    <col min="16141" max="16384" width="11.42578125" style="230"/>
  </cols>
  <sheetData>
    <row r="1" spans="1:14" ht="12.75" customHeight="1" x14ac:dyDescent="0.2"/>
    <row r="4" spans="1:14" ht="14.65" customHeight="1" x14ac:dyDescent="0.2">
      <c r="E4" s="366"/>
      <c r="F4" s="366"/>
    </row>
    <row r="6" spans="1:14" ht="14.65" customHeight="1" x14ac:dyDescent="0.2">
      <c r="A6" s="231"/>
      <c r="B6" s="367"/>
      <c r="C6" s="367"/>
      <c r="D6" s="368"/>
      <c r="E6" s="368"/>
      <c r="F6" s="368"/>
      <c r="G6" s="368"/>
      <c r="H6" s="368"/>
      <c r="I6" s="369"/>
      <c r="J6" s="369"/>
      <c r="K6" s="369"/>
    </row>
    <row r="7" spans="1:14" s="233" customFormat="1" ht="48.2" customHeight="1" x14ac:dyDescent="0.2">
      <c r="A7" s="232"/>
      <c r="B7" s="370" t="s">
        <v>151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</row>
    <row r="8" spans="1:14" s="233" customFormat="1" ht="19.5" customHeight="1" x14ac:dyDescent="0.2">
      <c r="A8" s="232"/>
      <c r="B8" s="370" t="s">
        <v>211</v>
      </c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66"/>
      <c r="N8" s="366"/>
    </row>
    <row r="9" spans="1:14" s="233" customFormat="1" ht="21" customHeight="1" x14ac:dyDescent="0.2">
      <c r="A9" s="232"/>
      <c r="B9" s="370" t="s">
        <v>212</v>
      </c>
      <c r="C9" s="370"/>
      <c r="D9" s="370"/>
      <c r="E9" s="370"/>
      <c r="F9" s="370"/>
      <c r="G9" s="370"/>
      <c r="H9" s="370"/>
      <c r="I9" s="370"/>
      <c r="J9" s="370"/>
      <c r="K9" s="370"/>
      <c r="L9" s="370"/>
    </row>
    <row r="10" spans="1:14" s="233" customFormat="1" ht="21" customHeight="1" x14ac:dyDescent="0.2">
      <c r="A10" s="232"/>
      <c r="B10" s="371"/>
      <c r="C10" s="371"/>
      <c r="D10" s="371"/>
      <c r="E10" s="372"/>
      <c r="F10" s="372"/>
      <c r="G10" s="371"/>
      <c r="H10" s="371"/>
      <c r="I10" s="373"/>
      <c r="J10" s="373"/>
      <c r="K10" s="374"/>
      <c r="L10" s="371"/>
    </row>
    <row r="11" spans="1:14" s="233" customFormat="1" ht="19.5" customHeight="1" x14ac:dyDescent="0.2">
      <c r="A11" s="232"/>
      <c r="B11" s="370" t="s">
        <v>152</v>
      </c>
      <c r="C11" s="370"/>
      <c r="D11" s="370"/>
      <c r="E11" s="370"/>
      <c r="F11" s="370"/>
      <c r="G11" s="370"/>
      <c r="H11" s="370"/>
      <c r="I11" s="370"/>
      <c r="J11" s="370"/>
      <c r="K11" s="370"/>
      <c r="L11" s="370"/>
      <c r="M11" s="366"/>
      <c r="N11" s="366"/>
    </row>
    <row r="12" spans="1:14" ht="16.5" customHeight="1" x14ac:dyDescent="0.2">
      <c r="A12" s="231"/>
      <c r="B12" s="375"/>
      <c r="C12" s="375"/>
      <c r="D12" s="372"/>
      <c r="E12" s="372"/>
      <c r="F12" s="372"/>
      <c r="G12" s="372"/>
      <c r="H12" s="372"/>
      <c r="I12" s="373"/>
      <c r="J12" s="373"/>
      <c r="K12" s="373"/>
      <c r="L12" s="376"/>
    </row>
    <row r="13" spans="1:14" ht="19.5" customHeight="1" x14ac:dyDescent="0.2">
      <c r="A13" s="234"/>
      <c r="B13" s="377" t="s">
        <v>213</v>
      </c>
      <c r="C13" s="378" t="s">
        <v>214</v>
      </c>
      <c r="D13" s="378"/>
      <c r="E13" s="378"/>
      <c r="F13" s="379" t="s">
        <v>215</v>
      </c>
      <c r="G13" s="379"/>
      <c r="H13" s="379"/>
      <c r="I13" s="380" t="s">
        <v>216</v>
      </c>
      <c r="J13" s="380"/>
      <c r="K13" s="380"/>
      <c r="L13" s="379" t="s">
        <v>217</v>
      </c>
    </row>
    <row r="14" spans="1:14" ht="25.7" customHeight="1" x14ac:dyDescent="0.2">
      <c r="A14" s="234"/>
      <c r="B14" s="377"/>
      <c r="C14" s="381" t="s">
        <v>153</v>
      </c>
      <c r="D14" s="381" t="s">
        <v>154</v>
      </c>
      <c r="E14" s="381" t="s">
        <v>155</v>
      </c>
      <c r="F14" s="382" t="s">
        <v>153</v>
      </c>
      <c r="G14" s="382" t="s">
        <v>154</v>
      </c>
      <c r="H14" s="382" t="s">
        <v>155</v>
      </c>
      <c r="I14" s="383" t="s">
        <v>153</v>
      </c>
      <c r="J14" s="383" t="s">
        <v>154</v>
      </c>
      <c r="K14" s="383" t="s">
        <v>155</v>
      </c>
      <c r="L14" s="379"/>
    </row>
    <row r="15" spans="1:14" ht="14.25" customHeight="1" x14ac:dyDescent="0.2">
      <c r="A15" s="235"/>
      <c r="B15" s="384"/>
      <c r="C15" s="385"/>
      <c r="D15" s="381"/>
      <c r="E15" s="381"/>
      <c r="F15" s="386"/>
      <c r="G15" s="386"/>
      <c r="H15" s="386"/>
      <c r="I15" s="387"/>
      <c r="J15" s="387"/>
      <c r="K15" s="387"/>
      <c r="L15" s="376"/>
    </row>
    <row r="16" spans="1:14" s="394" customFormat="1" ht="14.65" customHeight="1" x14ac:dyDescent="0.2">
      <c r="A16" s="388"/>
      <c r="B16" s="389" t="s">
        <v>218</v>
      </c>
      <c r="C16" s="390"/>
      <c r="D16" s="391"/>
      <c r="E16" s="391"/>
      <c r="F16" s="392"/>
      <c r="G16" s="392"/>
      <c r="H16" s="392"/>
      <c r="I16" s="392"/>
      <c r="J16" s="392"/>
      <c r="K16" s="392"/>
      <c r="L16" s="393"/>
    </row>
    <row r="17" spans="1:15" ht="9" customHeight="1" x14ac:dyDescent="0.2">
      <c r="A17" s="235"/>
      <c r="B17" s="384"/>
      <c r="C17" s="385"/>
      <c r="D17" s="381"/>
      <c r="E17" s="381"/>
      <c r="F17" s="386"/>
      <c r="G17" s="386"/>
      <c r="H17" s="386"/>
      <c r="I17" s="387"/>
      <c r="J17" s="387"/>
      <c r="K17" s="387"/>
      <c r="L17" s="376"/>
    </row>
    <row r="18" spans="1:15" s="404" customFormat="1" ht="14.85" customHeight="1" x14ac:dyDescent="0.2">
      <c r="A18" s="395"/>
      <c r="B18" s="396" t="s">
        <v>219</v>
      </c>
      <c r="C18" s="397">
        <v>168</v>
      </c>
      <c r="D18" s="398">
        <v>157.21</v>
      </c>
      <c r="E18" s="399">
        <f t="shared" ref="E18:E36" si="0">+D18*100/C18</f>
        <v>93.577380952380949</v>
      </c>
      <c r="F18" s="400">
        <v>162</v>
      </c>
      <c r="G18" s="400">
        <v>172</v>
      </c>
      <c r="H18" s="401">
        <f t="shared" ref="H18:H25" si="1">+G18*100/F18</f>
        <v>106.17283950617283</v>
      </c>
      <c r="I18" s="402">
        <v>172</v>
      </c>
      <c r="J18" s="400">
        <v>156.72</v>
      </c>
      <c r="K18" s="401">
        <f>+J18*100/J18</f>
        <v>100</v>
      </c>
      <c r="L18" s="403">
        <f t="shared" ref="L18:L54" si="2">+(E18+H18+K18)/3</f>
        <v>99.916740152851261</v>
      </c>
    </row>
    <row r="19" spans="1:15" ht="26.45" customHeight="1" x14ac:dyDescent="0.2">
      <c r="A19" s="231"/>
      <c r="B19" s="405" t="s">
        <v>220</v>
      </c>
      <c r="C19" s="406">
        <v>220</v>
      </c>
      <c r="D19" s="407">
        <v>219.79</v>
      </c>
      <c r="E19" s="408">
        <f t="shared" si="0"/>
        <v>99.904545454545456</v>
      </c>
      <c r="F19" s="409">
        <v>220</v>
      </c>
      <c r="G19" s="409">
        <v>230.34</v>
      </c>
      <c r="H19" s="410">
        <f t="shared" si="1"/>
        <v>104.7</v>
      </c>
      <c r="I19" s="411">
        <v>220</v>
      </c>
      <c r="J19" s="411">
        <v>218.35</v>
      </c>
      <c r="K19" s="412">
        <f t="shared" ref="K19:K21" si="3">+J19*100/I19</f>
        <v>99.25</v>
      </c>
      <c r="L19" s="413">
        <f t="shared" si="2"/>
        <v>101.2848484848485</v>
      </c>
    </row>
    <row r="20" spans="1:15" s="417" customFormat="1" ht="20.45" customHeight="1" x14ac:dyDescent="0.2">
      <c r="A20" s="414"/>
      <c r="B20" s="396" t="s">
        <v>221</v>
      </c>
      <c r="C20" s="397">
        <v>152.5</v>
      </c>
      <c r="D20" s="415">
        <v>284.77999999999997</v>
      </c>
      <c r="E20" s="399">
        <f t="shared" si="0"/>
        <v>186.74098360655736</v>
      </c>
      <c r="F20" s="416">
        <v>143.1</v>
      </c>
      <c r="G20" s="416">
        <v>157.22</v>
      </c>
      <c r="H20" s="401">
        <f t="shared" si="1"/>
        <v>109.86722571628232</v>
      </c>
      <c r="I20" s="416">
        <v>194.1</v>
      </c>
      <c r="J20" s="416">
        <v>245.59</v>
      </c>
      <c r="K20" s="401">
        <f t="shared" si="3"/>
        <v>126.52756311179805</v>
      </c>
      <c r="L20" s="403">
        <f t="shared" si="2"/>
        <v>141.04525747821256</v>
      </c>
    </row>
    <row r="21" spans="1:15" ht="27.2" customHeight="1" x14ac:dyDescent="0.2">
      <c r="A21" s="231"/>
      <c r="B21" s="405" t="s">
        <v>222</v>
      </c>
      <c r="C21" s="406">
        <v>700</v>
      </c>
      <c r="D21" s="418">
        <v>700</v>
      </c>
      <c r="E21" s="408">
        <f t="shared" si="0"/>
        <v>100</v>
      </c>
      <c r="F21" s="419">
        <v>700</v>
      </c>
      <c r="G21" s="419">
        <v>700</v>
      </c>
      <c r="H21" s="410">
        <f t="shared" si="1"/>
        <v>100</v>
      </c>
      <c r="I21" s="420">
        <v>700</v>
      </c>
      <c r="J21" s="420">
        <v>700</v>
      </c>
      <c r="K21" s="412">
        <f t="shared" si="3"/>
        <v>100</v>
      </c>
      <c r="L21" s="413">
        <f t="shared" si="2"/>
        <v>100</v>
      </c>
      <c r="N21" s="366"/>
      <c r="O21" s="366"/>
    </row>
    <row r="22" spans="1:15" s="417" customFormat="1" ht="27.2" customHeight="1" x14ac:dyDescent="0.2">
      <c r="A22" s="414"/>
      <c r="B22" s="396" t="s">
        <v>223</v>
      </c>
      <c r="C22" s="397">
        <v>800</v>
      </c>
      <c r="D22" s="415">
        <v>800</v>
      </c>
      <c r="E22" s="399">
        <f t="shared" si="0"/>
        <v>100</v>
      </c>
      <c r="F22" s="416">
        <v>800</v>
      </c>
      <c r="G22" s="416">
        <v>800</v>
      </c>
      <c r="H22" s="401">
        <f t="shared" si="1"/>
        <v>100</v>
      </c>
      <c r="I22" s="416">
        <v>900</v>
      </c>
      <c r="J22" s="416">
        <v>900</v>
      </c>
      <c r="K22" s="401">
        <v>900</v>
      </c>
      <c r="L22" s="403">
        <f t="shared" si="2"/>
        <v>366.66666666666669</v>
      </c>
    </row>
    <row r="23" spans="1:15" ht="27.2" customHeight="1" x14ac:dyDescent="0.2">
      <c r="A23" s="231"/>
      <c r="B23" s="421" t="s">
        <v>224</v>
      </c>
      <c r="C23" s="406">
        <v>200</v>
      </c>
      <c r="D23" s="418">
        <v>200</v>
      </c>
      <c r="E23" s="408">
        <f t="shared" si="0"/>
        <v>100</v>
      </c>
      <c r="F23" s="419">
        <v>200</v>
      </c>
      <c r="G23" s="419">
        <v>200</v>
      </c>
      <c r="H23" s="410">
        <f t="shared" si="1"/>
        <v>100</v>
      </c>
      <c r="I23" s="420">
        <v>200</v>
      </c>
      <c r="J23" s="420">
        <v>200</v>
      </c>
      <c r="K23" s="412">
        <f t="shared" ref="K23:K54" si="4">+J23*100/I23</f>
        <v>100</v>
      </c>
      <c r="L23" s="413">
        <f t="shared" si="2"/>
        <v>100</v>
      </c>
    </row>
    <row r="24" spans="1:15" s="417" customFormat="1" ht="27.2" customHeight="1" x14ac:dyDescent="0.2">
      <c r="A24" s="414"/>
      <c r="B24" s="422" t="s">
        <v>225</v>
      </c>
      <c r="C24" s="397">
        <v>430</v>
      </c>
      <c r="D24" s="415">
        <v>412.84</v>
      </c>
      <c r="E24" s="399">
        <f t="shared" si="0"/>
        <v>96.009302325581402</v>
      </c>
      <c r="F24" s="416">
        <v>630</v>
      </c>
      <c r="G24" s="416">
        <v>645.64</v>
      </c>
      <c r="H24" s="401">
        <f t="shared" si="1"/>
        <v>102.48253968253968</v>
      </c>
      <c r="I24" s="416">
        <v>730</v>
      </c>
      <c r="J24" s="416">
        <v>598.21</v>
      </c>
      <c r="K24" s="401">
        <f t="shared" si="4"/>
        <v>81.946575342465749</v>
      </c>
      <c r="L24" s="403">
        <f t="shared" si="2"/>
        <v>93.479472450195601</v>
      </c>
    </row>
    <row r="25" spans="1:15" s="428" customFormat="1" ht="27.2" customHeight="1" x14ac:dyDescent="0.2">
      <c r="A25" s="423"/>
      <c r="B25" s="424" t="s">
        <v>226</v>
      </c>
      <c r="C25" s="425">
        <v>1263.75</v>
      </c>
      <c r="D25" s="426">
        <v>1105</v>
      </c>
      <c r="E25" s="408">
        <f t="shared" si="0"/>
        <v>87.438180019782394</v>
      </c>
      <c r="F25" s="420">
        <v>1263.75</v>
      </c>
      <c r="G25" s="420">
        <v>1105</v>
      </c>
      <c r="H25" s="412">
        <f t="shared" si="1"/>
        <v>87.438180019782394</v>
      </c>
      <c r="I25" s="420">
        <v>983.5</v>
      </c>
      <c r="J25" s="420">
        <v>876.44</v>
      </c>
      <c r="K25" s="412">
        <f t="shared" si="4"/>
        <v>89.114387391967469</v>
      </c>
      <c r="L25" s="427">
        <f t="shared" si="2"/>
        <v>87.996915810510757</v>
      </c>
    </row>
    <row r="26" spans="1:15" s="434" customFormat="1" ht="14.85" customHeight="1" x14ac:dyDescent="0.2">
      <c r="A26" s="429"/>
      <c r="B26" s="430" t="s">
        <v>227</v>
      </c>
      <c r="C26" s="431">
        <v>1005</v>
      </c>
      <c r="D26" s="432">
        <v>1105</v>
      </c>
      <c r="E26" s="399">
        <f t="shared" si="0"/>
        <v>109.95024875621891</v>
      </c>
      <c r="F26" s="415">
        <f t="shared" ref="F26:F27" si="5">+100+100+90+90+90+90+100+100+100+10+30</f>
        <v>900</v>
      </c>
      <c r="G26" s="415">
        <v>1005</v>
      </c>
      <c r="H26" s="399">
        <v>1105</v>
      </c>
      <c r="I26" s="415">
        <v>1055</v>
      </c>
      <c r="J26" s="415">
        <v>1119.8</v>
      </c>
      <c r="K26" s="399">
        <f t="shared" si="4"/>
        <v>106.14218009478672</v>
      </c>
      <c r="L26" s="433">
        <f t="shared" si="2"/>
        <v>440.36414295033524</v>
      </c>
    </row>
    <row r="27" spans="1:15" s="428" customFormat="1" ht="27.2" customHeight="1" x14ac:dyDescent="0.2">
      <c r="A27" s="423"/>
      <c r="B27" s="424" t="s">
        <v>228</v>
      </c>
      <c r="C27" s="425">
        <v>185</v>
      </c>
      <c r="D27" s="426">
        <v>192.11</v>
      </c>
      <c r="E27" s="408">
        <f t="shared" si="0"/>
        <v>103.84324324324324</v>
      </c>
      <c r="F27" s="420">
        <f t="shared" si="5"/>
        <v>900</v>
      </c>
      <c r="G27" s="420">
        <v>245</v>
      </c>
      <c r="H27" s="412">
        <v>265.58999999999997</v>
      </c>
      <c r="I27" s="420">
        <v>395</v>
      </c>
      <c r="J27" s="420">
        <v>398.97</v>
      </c>
      <c r="K27" s="412">
        <f t="shared" si="4"/>
        <v>101.00506329113924</v>
      </c>
      <c r="L27" s="427">
        <f t="shared" si="2"/>
        <v>156.81276884479416</v>
      </c>
    </row>
    <row r="28" spans="1:15" s="438" customFormat="1" ht="14.85" customHeight="1" x14ac:dyDescent="0.2">
      <c r="A28" s="414"/>
      <c r="B28" s="396" t="s">
        <v>229</v>
      </c>
      <c r="C28" s="431">
        <v>245</v>
      </c>
      <c r="D28" s="432">
        <v>247.44</v>
      </c>
      <c r="E28" s="435">
        <f t="shared" si="0"/>
        <v>100.99591836734695</v>
      </c>
      <c r="F28" s="416">
        <f>+65+100+90+20</f>
        <v>275</v>
      </c>
      <c r="G28" s="416">
        <v>245</v>
      </c>
      <c r="H28" s="436">
        <v>247.44</v>
      </c>
      <c r="I28" s="416">
        <v>235</v>
      </c>
      <c r="J28" s="416">
        <v>214.7</v>
      </c>
      <c r="K28" s="436">
        <f t="shared" si="4"/>
        <v>91.361702127659569</v>
      </c>
      <c r="L28" s="437">
        <f t="shared" si="2"/>
        <v>146.59920683166885</v>
      </c>
    </row>
    <row r="29" spans="1:15" s="428" customFormat="1" ht="14.85" customHeight="1" x14ac:dyDescent="0.2">
      <c r="A29" s="423"/>
      <c r="B29" s="424" t="s">
        <v>156</v>
      </c>
      <c r="C29" s="439">
        <v>200</v>
      </c>
      <c r="D29" s="439">
        <v>200</v>
      </c>
      <c r="E29" s="408">
        <f t="shared" si="0"/>
        <v>100</v>
      </c>
      <c r="F29" s="440">
        <f t="shared" ref="F29:F35" si="6">+100+100+100</f>
        <v>300</v>
      </c>
      <c r="G29" s="440">
        <v>200</v>
      </c>
      <c r="H29" s="412">
        <v>200</v>
      </c>
      <c r="I29" s="440">
        <v>200</v>
      </c>
      <c r="J29" s="440">
        <v>200</v>
      </c>
      <c r="K29" s="412">
        <f t="shared" si="4"/>
        <v>100</v>
      </c>
      <c r="L29" s="427">
        <f t="shared" si="2"/>
        <v>133.33333333333334</v>
      </c>
    </row>
    <row r="30" spans="1:15" s="417" customFormat="1" ht="14.85" customHeight="1" x14ac:dyDescent="0.2">
      <c r="A30" s="414"/>
      <c r="B30" s="396" t="s">
        <v>230</v>
      </c>
      <c r="C30" s="441">
        <v>200</v>
      </c>
      <c r="D30" s="441">
        <v>200</v>
      </c>
      <c r="E30" s="399">
        <f t="shared" si="0"/>
        <v>100</v>
      </c>
      <c r="F30" s="442">
        <f t="shared" si="6"/>
        <v>300</v>
      </c>
      <c r="G30" s="442">
        <v>200</v>
      </c>
      <c r="H30" s="401">
        <v>200</v>
      </c>
      <c r="I30" s="442">
        <v>200</v>
      </c>
      <c r="J30" s="442">
        <v>200</v>
      </c>
      <c r="K30" s="401">
        <f t="shared" si="4"/>
        <v>100</v>
      </c>
      <c r="L30" s="403">
        <f t="shared" si="2"/>
        <v>133.33333333333334</v>
      </c>
    </row>
    <row r="31" spans="1:15" s="428" customFormat="1" ht="14.85" customHeight="1" x14ac:dyDescent="0.2">
      <c r="A31" s="423"/>
      <c r="B31" s="424" t="s">
        <v>157</v>
      </c>
      <c r="C31" s="439">
        <v>200</v>
      </c>
      <c r="D31" s="439">
        <v>200</v>
      </c>
      <c r="E31" s="408">
        <f t="shared" si="0"/>
        <v>100</v>
      </c>
      <c r="F31" s="440">
        <f t="shared" si="6"/>
        <v>300</v>
      </c>
      <c r="G31" s="440">
        <v>200</v>
      </c>
      <c r="H31" s="412">
        <v>200</v>
      </c>
      <c r="I31" s="440">
        <v>200</v>
      </c>
      <c r="J31" s="440">
        <v>200</v>
      </c>
      <c r="K31" s="412">
        <f t="shared" si="4"/>
        <v>100</v>
      </c>
      <c r="L31" s="427">
        <f t="shared" si="2"/>
        <v>133.33333333333334</v>
      </c>
    </row>
    <row r="32" spans="1:15" s="417" customFormat="1" ht="14.85" customHeight="1" x14ac:dyDescent="0.2">
      <c r="A32" s="414"/>
      <c r="B32" s="396" t="s">
        <v>158</v>
      </c>
      <c r="C32" s="441">
        <v>200</v>
      </c>
      <c r="D32" s="441">
        <v>200</v>
      </c>
      <c r="E32" s="399">
        <f t="shared" si="0"/>
        <v>100</v>
      </c>
      <c r="F32" s="442">
        <f t="shared" si="6"/>
        <v>300</v>
      </c>
      <c r="G32" s="442">
        <v>200</v>
      </c>
      <c r="H32" s="401">
        <v>200</v>
      </c>
      <c r="I32" s="442">
        <v>200</v>
      </c>
      <c r="J32" s="442">
        <v>200</v>
      </c>
      <c r="K32" s="401">
        <f t="shared" si="4"/>
        <v>100</v>
      </c>
      <c r="L32" s="403">
        <f t="shared" si="2"/>
        <v>133.33333333333334</v>
      </c>
    </row>
    <row r="33" spans="1:12" s="428" customFormat="1" ht="14.85" customHeight="1" x14ac:dyDescent="0.2">
      <c r="A33" s="423"/>
      <c r="B33" s="424" t="s">
        <v>159</v>
      </c>
      <c r="C33" s="439">
        <v>200</v>
      </c>
      <c r="D33" s="439">
        <v>200</v>
      </c>
      <c r="E33" s="408">
        <f t="shared" si="0"/>
        <v>100</v>
      </c>
      <c r="F33" s="440">
        <f t="shared" si="6"/>
        <v>300</v>
      </c>
      <c r="G33" s="440">
        <v>200</v>
      </c>
      <c r="H33" s="412">
        <v>200</v>
      </c>
      <c r="I33" s="440">
        <v>200</v>
      </c>
      <c r="J33" s="440">
        <v>200</v>
      </c>
      <c r="K33" s="412">
        <f t="shared" si="4"/>
        <v>100</v>
      </c>
      <c r="L33" s="427">
        <f t="shared" si="2"/>
        <v>133.33333333333334</v>
      </c>
    </row>
    <row r="34" spans="1:12" s="417" customFormat="1" ht="14.85" customHeight="1" x14ac:dyDescent="0.2">
      <c r="A34" s="414"/>
      <c r="B34" s="396" t="s">
        <v>160</v>
      </c>
      <c r="C34" s="441">
        <v>200</v>
      </c>
      <c r="D34" s="441">
        <v>200</v>
      </c>
      <c r="E34" s="399">
        <f t="shared" si="0"/>
        <v>100</v>
      </c>
      <c r="F34" s="442">
        <f t="shared" si="6"/>
        <v>300</v>
      </c>
      <c r="G34" s="442">
        <v>200</v>
      </c>
      <c r="H34" s="401">
        <v>200</v>
      </c>
      <c r="I34" s="442">
        <v>200</v>
      </c>
      <c r="J34" s="442">
        <v>200</v>
      </c>
      <c r="K34" s="401">
        <f t="shared" si="4"/>
        <v>100</v>
      </c>
      <c r="L34" s="403">
        <f t="shared" si="2"/>
        <v>133.33333333333334</v>
      </c>
    </row>
    <row r="35" spans="1:12" s="428" customFormat="1" ht="14.85" customHeight="1" x14ac:dyDescent="0.2">
      <c r="A35" s="423"/>
      <c r="B35" s="424" t="s">
        <v>231</v>
      </c>
      <c r="C35" s="439">
        <v>200</v>
      </c>
      <c r="D35" s="439">
        <v>200</v>
      </c>
      <c r="E35" s="408">
        <f t="shared" si="0"/>
        <v>100</v>
      </c>
      <c r="F35" s="440">
        <f t="shared" si="6"/>
        <v>300</v>
      </c>
      <c r="G35" s="440">
        <v>200</v>
      </c>
      <c r="H35" s="412">
        <v>200</v>
      </c>
      <c r="I35" s="440">
        <v>200</v>
      </c>
      <c r="J35" s="440">
        <v>200</v>
      </c>
      <c r="K35" s="412">
        <f t="shared" si="4"/>
        <v>100</v>
      </c>
      <c r="L35" s="427">
        <f t="shared" si="2"/>
        <v>133.33333333333334</v>
      </c>
    </row>
    <row r="36" spans="1:12" s="417" customFormat="1" ht="14.85" customHeight="1" x14ac:dyDescent="0.2">
      <c r="A36" s="414"/>
      <c r="B36" s="396" t="s">
        <v>232</v>
      </c>
      <c r="C36" s="441">
        <v>595</v>
      </c>
      <c r="D36" s="441">
        <v>640.45000000000005</v>
      </c>
      <c r="E36" s="399">
        <f t="shared" si="0"/>
        <v>107.63865546218489</v>
      </c>
      <c r="F36" s="442">
        <f t="shared" ref="F36:F37" si="7">+40+80+90+40+25+5+80+40+80</f>
        <v>480</v>
      </c>
      <c r="G36" s="442">
        <v>605</v>
      </c>
      <c r="H36" s="401">
        <v>633.15</v>
      </c>
      <c r="I36" s="442">
        <v>606</v>
      </c>
      <c r="J36" s="442">
        <v>636.33000000000004</v>
      </c>
      <c r="K36" s="401">
        <f t="shared" si="4"/>
        <v>105.00495049504951</v>
      </c>
      <c r="L36" s="403">
        <f t="shared" si="2"/>
        <v>281.93120198574479</v>
      </c>
    </row>
    <row r="37" spans="1:12" s="446" customFormat="1" ht="14.85" customHeight="1" x14ac:dyDescent="0.2">
      <c r="A37" s="443"/>
      <c r="B37" s="444" t="s">
        <v>233</v>
      </c>
      <c r="C37" s="445">
        <v>0</v>
      </c>
      <c r="D37" s="439">
        <v>0</v>
      </c>
      <c r="E37" s="408">
        <v>0</v>
      </c>
      <c r="F37" s="440">
        <f t="shared" si="7"/>
        <v>480</v>
      </c>
      <c r="G37" s="440">
        <v>200</v>
      </c>
      <c r="H37" s="412">
        <v>200</v>
      </c>
      <c r="I37" s="440">
        <v>200</v>
      </c>
      <c r="J37" s="440">
        <v>200</v>
      </c>
      <c r="K37" s="412">
        <f t="shared" si="4"/>
        <v>100</v>
      </c>
      <c r="L37" s="427">
        <f t="shared" si="2"/>
        <v>100</v>
      </c>
    </row>
    <row r="38" spans="1:12" s="417" customFormat="1" ht="14.85" customHeight="1" x14ac:dyDescent="0.2">
      <c r="A38" s="414"/>
      <c r="B38" s="396" t="s">
        <v>234</v>
      </c>
      <c r="C38" s="397">
        <v>200</v>
      </c>
      <c r="D38" s="441">
        <v>200</v>
      </c>
      <c r="E38" s="399">
        <f t="shared" ref="E38:E54" si="8">+D38*100/C38</f>
        <v>100</v>
      </c>
      <c r="F38" s="447">
        <f>+100+90+100</f>
        <v>290</v>
      </c>
      <c r="G38" s="442">
        <v>200</v>
      </c>
      <c r="H38" s="401">
        <v>200</v>
      </c>
      <c r="I38" s="447">
        <v>200</v>
      </c>
      <c r="J38" s="442">
        <v>200</v>
      </c>
      <c r="K38" s="401">
        <f t="shared" si="4"/>
        <v>100</v>
      </c>
      <c r="L38" s="403">
        <f t="shared" si="2"/>
        <v>133.33333333333334</v>
      </c>
    </row>
    <row r="39" spans="1:12" s="428" customFormat="1" ht="14.85" customHeight="1" x14ac:dyDescent="0.2">
      <c r="A39" s="423"/>
      <c r="B39" s="424" t="s">
        <v>235</v>
      </c>
      <c r="C39" s="425">
        <v>600</v>
      </c>
      <c r="D39" s="426">
        <v>538.12</v>
      </c>
      <c r="E39" s="408">
        <f t="shared" si="8"/>
        <v>89.686666666666667</v>
      </c>
      <c r="F39" s="448">
        <f>+70+90+90+90+90+90+90</f>
        <v>610</v>
      </c>
      <c r="G39" s="440">
        <v>600</v>
      </c>
      <c r="H39" s="412">
        <v>538.12</v>
      </c>
      <c r="I39" s="448">
        <v>280</v>
      </c>
      <c r="J39" s="448">
        <v>283.86</v>
      </c>
      <c r="K39" s="412">
        <f t="shared" si="4"/>
        <v>101.37857142857143</v>
      </c>
      <c r="L39" s="427">
        <f t="shared" si="2"/>
        <v>243.061746031746</v>
      </c>
    </row>
    <row r="40" spans="1:12" s="417" customFormat="1" ht="14.85" customHeight="1" x14ac:dyDescent="0.2">
      <c r="A40" s="414"/>
      <c r="B40" s="396" t="s">
        <v>162</v>
      </c>
      <c r="C40" s="397">
        <f t="shared" ref="C40:C41" si="9">+70+70+70+70</f>
        <v>280</v>
      </c>
      <c r="D40" s="441">
        <v>210.9</v>
      </c>
      <c r="E40" s="399">
        <f t="shared" si="8"/>
        <v>75.321428571428569</v>
      </c>
      <c r="F40" s="447">
        <f t="shared" ref="F40:F42" si="10">+70+70+70+70</f>
        <v>280</v>
      </c>
      <c r="G40" s="442">
        <v>280</v>
      </c>
      <c r="H40" s="401">
        <v>210.9</v>
      </c>
      <c r="I40" s="447">
        <v>600</v>
      </c>
      <c r="J40" s="442">
        <v>589.84</v>
      </c>
      <c r="K40" s="401">
        <f t="shared" si="4"/>
        <v>98.306666666666672</v>
      </c>
      <c r="L40" s="403">
        <f t="shared" si="2"/>
        <v>128.17603174603175</v>
      </c>
    </row>
    <row r="41" spans="1:12" s="428" customFormat="1" ht="14.85" customHeight="1" x14ac:dyDescent="0.2">
      <c r="A41" s="423"/>
      <c r="B41" s="424" t="s">
        <v>163</v>
      </c>
      <c r="C41" s="439">
        <f t="shared" si="9"/>
        <v>280</v>
      </c>
      <c r="D41" s="439">
        <v>297.43</v>
      </c>
      <c r="E41" s="408">
        <f t="shared" si="8"/>
        <v>106.22499999999999</v>
      </c>
      <c r="F41" s="440">
        <f t="shared" si="10"/>
        <v>280</v>
      </c>
      <c r="G41" s="440">
        <v>280</v>
      </c>
      <c r="H41" s="412">
        <v>297.43</v>
      </c>
      <c r="I41" s="440">
        <v>300</v>
      </c>
      <c r="J41" s="440">
        <v>305.86</v>
      </c>
      <c r="K41" s="412">
        <f t="shared" si="4"/>
        <v>101.95333333333333</v>
      </c>
      <c r="L41" s="427">
        <f t="shared" si="2"/>
        <v>168.5361111111111</v>
      </c>
    </row>
    <row r="42" spans="1:12" s="417" customFormat="1" ht="14.85" customHeight="1" x14ac:dyDescent="0.2">
      <c r="A42" s="414"/>
      <c r="B42" s="396" t="s">
        <v>164</v>
      </c>
      <c r="C42" s="431">
        <v>280</v>
      </c>
      <c r="D42" s="432">
        <v>262.10000000000002</v>
      </c>
      <c r="E42" s="399">
        <f t="shared" si="8"/>
        <v>93.607142857142875</v>
      </c>
      <c r="F42" s="447">
        <f t="shared" si="10"/>
        <v>280</v>
      </c>
      <c r="G42" s="442">
        <v>280</v>
      </c>
      <c r="H42" s="401">
        <v>262.10000000000002</v>
      </c>
      <c r="I42" s="447">
        <f>+70+70+70+70</f>
        <v>280</v>
      </c>
      <c r="J42" s="442">
        <v>286.02</v>
      </c>
      <c r="K42" s="401">
        <f t="shared" si="4"/>
        <v>102.15</v>
      </c>
      <c r="L42" s="403">
        <f t="shared" si="2"/>
        <v>152.61904761904762</v>
      </c>
    </row>
    <row r="43" spans="1:12" s="428" customFormat="1" ht="14.85" customHeight="1" x14ac:dyDescent="0.2">
      <c r="A43" s="423"/>
      <c r="B43" s="424" t="s">
        <v>165</v>
      </c>
      <c r="C43" s="425">
        <v>516</v>
      </c>
      <c r="D43" s="426">
        <v>528.9</v>
      </c>
      <c r="E43" s="408">
        <f t="shared" si="8"/>
        <v>102.5</v>
      </c>
      <c r="F43" s="440">
        <f>+40+80+90+40+80+90+6+40</f>
        <v>466</v>
      </c>
      <c r="G43" s="440">
        <v>536</v>
      </c>
      <c r="H43" s="412">
        <v>543.76</v>
      </c>
      <c r="I43" s="440">
        <v>536</v>
      </c>
      <c r="J43" s="440">
        <v>541.71</v>
      </c>
      <c r="K43" s="412">
        <f t="shared" si="4"/>
        <v>101.06529850746269</v>
      </c>
      <c r="L43" s="427">
        <f t="shared" si="2"/>
        <v>249.10843283582088</v>
      </c>
    </row>
    <row r="44" spans="1:12" s="417" customFormat="1" ht="14.85" customHeight="1" x14ac:dyDescent="0.2">
      <c r="A44" s="414"/>
      <c r="B44" s="396" t="s">
        <v>236</v>
      </c>
      <c r="C44" s="397">
        <v>150</v>
      </c>
      <c r="D44" s="441">
        <v>150</v>
      </c>
      <c r="E44" s="399">
        <f t="shared" si="8"/>
        <v>100</v>
      </c>
      <c r="F44" s="447">
        <f t="shared" ref="F44:F49" si="11">+100+70+80</f>
        <v>250</v>
      </c>
      <c r="G44" s="442">
        <v>150</v>
      </c>
      <c r="H44" s="401">
        <v>150</v>
      </c>
      <c r="I44" s="447">
        <v>150</v>
      </c>
      <c r="J44" s="442">
        <v>150</v>
      </c>
      <c r="K44" s="401">
        <f t="shared" si="4"/>
        <v>100</v>
      </c>
      <c r="L44" s="403">
        <f t="shared" si="2"/>
        <v>116.66666666666667</v>
      </c>
    </row>
    <row r="45" spans="1:12" s="428" customFormat="1" ht="14.85" customHeight="1" x14ac:dyDescent="0.2">
      <c r="A45" s="423"/>
      <c r="B45" s="424" t="s">
        <v>166</v>
      </c>
      <c r="C45" s="406">
        <v>150</v>
      </c>
      <c r="D45" s="439">
        <v>150</v>
      </c>
      <c r="E45" s="408">
        <f t="shared" si="8"/>
        <v>100</v>
      </c>
      <c r="F45" s="448">
        <f t="shared" si="11"/>
        <v>250</v>
      </c>
      <c r="G45" s="440">
        <v>150</v>
      </c>
      <c r="H45" s="412">
        <v>150</v>
      </c>
      <c r="I45" s="448">
        <v>150</v>
      </c>
      <c r="J45" s="440">
        <v>150</v>
      </c>
      <c r="K45" s="412">
        <f t="shared" si="4"/>
        <v>100</v>
      </c>
      <c r="L45" s="427">
        <f t="shared" si="2"/>
        <v>116.66666666666667</v>
      </c>
    </row>
    <row r="46" spans="1:12" s="417" customFormat="1" ht="14.85" customHeight="1" x14ac:dyDescent="0.2">
      <c r="A46" s="414"/>
      <c r="B46" s="396" t="s">
        <v>167</v>
      </c>
      <c r="C46" s="397">
        <v>150</v>
      </c>
      <c r="D46" s="441">
        <v>150</v>
      </c>
      <c r="E46" s="399">
        <f t="shared" si="8"/>
        <v>100</v>
      </c>
      <c r="F46" s="447">
        <f t="shared" si="11"/>
        <v>250</v>
      </c>
      <c r="G46" s="442">
        <v>150</v>
      </c>
      <c r="H46" s="401">
        <v>150</v>
      </c>
      <c r="I46" s="447">
        <v>150</v>
      </c>
      <c r="J46" s="442">
        <v>150</v>
      </c>
      <c r="K46" s="401">
        <f t="shared" si="4"/>
        <v>100</v>
      </c>
      <c r="L46" s="403">
        <f t="shared" si="2"/>
        <v>116.66666666666667</v>
      </c>
    </row>
    <row r="47" spans="1:12" s="428" customFormat="1" ht="14.85" customHeight="1" x14ac:dyDescent="0.2">
      <c r="A47" s="423"/>
      <c r="B47" s="424" t="s">
        <v>168</v>
      </c>
      <c r="C47" s="406">
        <v>150</v>
      </c>
      <c r="D47" s="439">
        <v>150</v>
      </c>
      <c r="E47" s="408">
        <f t="shared" si="8"/>
        <v>100</v>
      </c>
      <c r="F47" s="448">
        <f t="shared" si="11"/>
        <v>250</v>
      </c>
      <c r="G47" s="440">
        <v>150</v>
      </c>
      <c r="H47" s="412">
        <v>150</v>
      </c>
      <c r="I47" s="448">
        <v>150</v>
      </c>
      <c r="J47" s="440">
        <v>150</v>
      </c>
      <c r="K47" s="412">
        <f t="shared" si="4"/>
        <v>100</v>
      </c>
      <c r="L47" s="427">
        <f t="shared" si="2"/>
        <v>116.66666666666667</v>
      </c>
    </row>
    <row r="48" spans="1:12" s="417" customFormat="1" ht="14.85" customHeight="1" x14ac:dyDescent="0.2">
      <c r="A48" s="414"/>
      <c r="B48" s="396" t="s">
        <v>169</v>
      </c>
      <c r="C48" s="397">
        <v>200</v>
      </c>
      <c r="D48" s="441">
        <v>200</v>
      </c>
      <c r="E48" s="399">
        <f t="shared" si="8"/>
        <v>100</v>
      </c>
      <c r="F48" s="447">
        <f t="shared" si="11"/>
        <v>250</v>
      </c>
      <c r="G48" s="442">
        <v>200</v>
      </c>
      <c r="H48" s="401">
        <v>200</v>
      </c>
      <c r="I48" s="447">
        <v>200</v>
      </c>
      <c r="J48" s="442">
        <v>200</v>
      </c>
      <c r="K48" s="401">
        <f t="shared" si="4"/>
        <v>100</v>
      </c>
      <c r="L48" s="403">
        <f t="shared" si="2"/>
        <v>133.33333333333334</v>
      </c>
    </row>
    <row r="49" spans="1:12" s="428" customFormat="1" ht="14.85" customHeight="1" x14ac:dyDescent="0.2">
      <c r="A49" s="423"/>
      <c r="B49" s="424" t="s">
        <v>170</v>
      </c>
      <c r="C49" s="406">
        <v>150</v>
      </c>
      <c r="D49" s="439">
        <v>150</v>
      </c>
      <c r="E49" s="408">
        <f t="shared" si="8"/>
        <v>100</v>
      </c>
      <c r="F49" s="448">
        <f t="shared" si="11"/>
        <v>250</v>
      </c>
      <c r="G49" s="440">
        <v>150</v>
      </c>
      <c r="H49" s="412">
        <v>150</v>
      </c>
      <c r="I49" s="448">
        <v>150</v>
      </c>
      <c r="J49" s="440">
        <v>150</v>
      </c>
      <c r="K49" s="412">
        <f t="shared" si="4"/>
        <v>100</v>
      </c>
      <c r="L49" s="427">
        <f t="shared" si="2"/>
        <v>116.66666666666667</v>
      </c>
    </row>
    <row r="50" spans="1:12" s="417" customFormat="1" ht="14.85" customHeight="1" x14ac:dyDescent="0.2">
      <c r="A50" s="414"/>
      <c r="B50" s="396" t="s">
        <v>171</v>
      </c>
      <c r="C50" s="441">
        <v>344</v>
      </c>
      <c r="D50" s="441">
        <v>343.13</v>
      </c>
      <c r="E50" s="399">
        <f t="shared" si="8"/>
        <v>99.747093023255815</v>
      </c>
      <c r="F50" s="442">
        <f>+72+20+80+30+71.43+40</f>
        <v>313.43</v>
      </c>
      <c r="G50" s="442">
        <v>344</v>
      </c>
      <c r="H50" s="401">
        <v>343.13</v>
      </c>
      <c r="I50" s="442">
        <v>344</v>
      </c>
      <c r="J50" s="442">
        <v>385.56</v>
      </c>
      <c r="K50" s="401">
        <f t="shared" si="4"/>
        <v>112.08139534883721</v>
      </c>
      <c r="L50" s="403">
        <f t="shared" si="2"/>
        <v>184.98616279069768</v>
      </c>
    </row>
    <row r="51" spans="1:12" s="428" customFormat="1" ht="14.85" customHeight="1" x14ac:dyDescent="0.2">
      <c r="A51" s="423"/>
      <c r="B51" s="424" t="s">
        <v>172</v>
      </c>
      <c r="C51" s="406">
        <f t="shared" ref="C51:C52" si="12">+100+70+80</f>
        <v>250</v>
      </c>
      <c r="D51" s="439">
        <v>252.08</v>
      </c>
      <c r="E51" s="408">
        <f t="shared" si="8"/>
        <v>100.83199999999999</v>
      </c>
      <c r="F51" s="448">
        <f t="shared" ref="F51:F52" si="13">+100+70+80</f>
        <v>250</v>
      </c>
      <c r="G51" s="440">
        <v>250</v>
      </c>
      <c r="H51" s="412">
        <v>252.08</v>
      </c>
      <c r="I51" s="448">
        <f t="shared" ref="I51:I52" si="14">+100+70+80</f>
        <v>250</v>
      </c>
      <c r="J51" s="440">
        <v>246.17</v>
      </c>
      <c r="K51" s="412">
        <f t="shared" si="4"/>
        <v>98.468000000000004</v>
      </c>
      <c r="L51" s="427">
        <f t="shared" si="2"/>
        <v>150.46</v>
      </c>
    </row>
    <row r="52" spans="1:12" s="417" customFormat="1" ht="14.85" customHeight="1" x14ac:dyDescent="0.2">
      <c r="A52" s="414"/>
      <c r="B52" s="396" t="s">
        <v>173</v>
      </c>
      <c r="C52" s="397">
        <f t="shared" si="12"/>
        <v>250</v>
      </c>
      <c r="D52" s="441">
        <v>250.49</v>
      </c>
      <c r="E52" s="399">
        <f t="shared" si="8"/>
        <v>100.196</v>
      </c>
      <c r="F52" s="447">
        <f t="shared" si="13"/>
        <v>250</v>
      </c>
      <c r="G52" s="442">
        <v>250</v>
      </c>
      <c r="H52" s="401">
        <v>250.49</v>
      </c>
      <c r="I52" s="447">
        <f t="shared" si="14"/>
        <v>250</v>
      </c>
      <c r="J52" s="442">
        <v>248.05</v>
      </c>
      <c r="K52" s="401">
        <f t="shared" si="4"/>
        <v>99.22</v>
      </c>
      <c r="L52" s="403">
        <f t="shared" si="2"/>
        <v>149.96866666666668</v>
      </c>
    </row>
    <row r="53" spans="1:12" s="428" customFormat="1" ht="14.85" customHeight="1" x14ac:dyDescent="0.2">
      <c r="A53" s="423"/>
      <c r="B53" s="424" t="s">
        <v>237</v>
      </c>
      <c r="C53" s="406">
        <v>240</v>
      </c>
      <c r="D53" s="439">
        <v>250.65</v>
      </c>
      <c r="E53" s="408">
        <f t="shared" si="8"/>
        <v>104.4375</v>
      </c>
      <c r="F53" s="440">
        <f>+57+18+43+22+90+90</f>
        <v>320</v>
      </c>
      <c r="G53" s="440">
        <v>240</v>
      </c>
      <c r="H53" s="412">
        <v>250.65</v>
      </c>
      <c r="I53" s="440">
        <v>148</v>
      </c>
      <c r="J53" s="440">
        <v>152.91</v>
      </c>
      <c r="K53" s="412">
        <f t="shared" si="4"/>
        <v>103.31756756756756</v>
      </c>
      <c r="L53" s="427">
        <f t="shared" si="2"/>
        <v>152.80168918918918</v>
      </c>
    </row>
    <row r="54" spans="1:12" s="417" customFormat="1" ht="27.2" customHeight="1" x14ac:dyDescent="0.2">
      <c r="A54" s="414"/>
      <c r="B54" s="396" t="s">
        <v>238</v>
      </c>
      <c r="C54" s="431">
        <v>407.87</v>
      </c>
      <c r="D54" s="432">
        <v>407.87</v>
      </c>
      <c r="E54" s="399">
        <f t="shared" si="8"/>
        <v>100</v>
      </c>
      <c r="F54" s="416">
        <f>+80+90+80+70+25+50+100+80</f>
        <v>575</v>
      </c>
      <c r="G54" s="416">
        <v>765.87</v>
      </c>
      <c r="H54" s="401">
        <v>768.69</v>
      </c>
      <c r="I54" s="416">
        <v>460</v>
      </c>
      <c r="J54" s="416">
        <v>1054.5</v>
      </c>
      <c r="K54" s="401">
        <f t="shared" si="4"/>
        <v>229.2391304347826</v>
      </c>
      <c r="L54" s="403">
        <f t="shared" si="2"/>
        <v>365.97637681159421</v>
      </c>
    </row>
    <row r="55" spans="1:12" ht="14.65" customHeight="1" x14ac:dyDescent="0.2">
      <c r="A55" s="231"/>
      <c r="B55" s="449"/>
      <c r="C55" s="450"/>
      <c r="D55" s="406"/>
      <c r="E55" s="406"/>
      <c r="F55" s="451"/>
      <c r="G55" s="451"/>
      <c r="H55" s="451"/>
      <c r="I55" s="452"/>
      <c r="J55" s="452"/>
      <c r="K55" s="452"/>
      <c r="L55" s="376"/>
    </row>
    <row r="56" spans="1:12" s="394" customFormat="1" ht="14.85" customHeight="1" x14ac:dyDescent="0.2">
      <c r="A56" s="388"/>
      <c r="B56" s="453" t="s">
        <v>239</v>
      </c>
      <c r="C56" s="390"/>
      <c r="D56" s="454"/>
      <c r="E56" s="454"/>
      <c r="F56" s="455"/>
      <c r="G56" s="455"/>
      <c r="H56" s="455"/>
      <c r="I56" s="455"/>
      <c r="J56" s="455"/>
      <c r="K56" s="455"/>
      <c r="L56" s="393"/>
    </row>
    <row r="57" spans="1:12" ht="13.5" customHeight="1" x14ac:dyDescent="0.2">
      <c r="A57" s="231"/>
      <c r="B57" s="449"/>
      <c r="C57" s="450"/>
      <c r="D57" s="406"/>
      <c r="E57" s="406"/>
      <c r="F57" s="451"/>
      <c r="G57" s="451"/>
      <c r="H57" s="451"/>
      <c r="I57" s="452"/>
      <c r="J57" s="452"/>
      <c r="K57" s="452"/>
      <c r="L57" s="376"/>
    </row>
    <row r="58" spans="1:12" s="417" customFormat="1" ht="14.85" customHeight="1" x14ac:dyDescent="0.2">
      <c r="A58" s="414"/>
      <c r="B58" s="396" t="s">
        <v>240</v>
      </c>
      <c r="C58" s="456">
        <v>220</v>
      </c>
      <c r="D58" s="456">
        <v>237</v>
      </c>
      <c r="E58" s="399">
        <f t="shared" ref="E58:E68" si="15">+D58*100/C58</f>
        <v>107.72727272727273</v>
      </c>
      <c r="F58" s="416">
        <f>+80+80+76</f>
        <v>236</v>
      </c>
      <c r="G58" s="416">
        <v>228</v>
      </c>
      <c r="H58" s="401">
        <v>237</v>
      </c>
      <c r="I58" s="416">
        <v>256</v>
      </c>
      <c r="J58" s="416">
        <v>262</v>
      </c>
      <c r="K58" s="401">
        <f t="shared" ref="K58:K68" si="16">+J58*100/I58</f>
        <v>102.34375</v>
      </c>
      <c r="L58" s="403">
        <f t="shared" ref="L58:L68" si="17">+(E58+H58+K58)/3</f>
        <v>149.02367424242425</v>
      </c>
    </row>
    <row r="59" spans="1:12" ht="14.85" customHeight="1" x14ac:dyDescent="0.2">
      <c r="A59" s="231"/>
      <c r="B59" s="457" t="s">
        <v>174</v>
      </c>
      <c r="C59" s="458">
        <v>240</v>
      </c>
      <c r="D59" s="458">
        <v>257</v>
      </c>
      <c r="E59" s="408">
        <f t="shared" si="15"/>
        <v>107.08333333333333</v>
      </c>
      <c r="F59" s="459">
        <f>+80+90+85</f>
        <v>255</v>
      </c>
      <c r="G59" s="459">
        <v>240</v>
      </c>
      <c r="H59" s="410">
        <v>259</v>
      </c>
      <c r="I59" s="440">
        <v>260</v>
      </c>
      <c r="J59" s="440">
        <v>260</v>
      </c>
      <c r="K59" s="412">
        <f t="shared" si="16"/>
        <v>100</v>
      </c>
      <c r="L59" s="413">
        <f t="shared" si="17"/>
        <v>155.36111111111111</v>
      </c>
    </row>
    <row r="60" spans="1:12" s="417" customFormat="1" ht="14.85" customHeight="1" x14ac:dyDescent="0.2">
      <c r="A60" s="414"/>
      <c r="B60" s="396" t="s">
        <v>241</v>
      </c>
      <c r="C60" s="456">
        <v>432</v>
      </c>
      <c r="D60" s="456">
        <v>440.31</v>
      </c>
      <c r="E60" s="399">
        <f t="shared" si="15"/>
        <v>101.92361111111111</v>
      </c>
      <c r="F60" s="416">
        <f>+95+90+75+85+85+85</f>
        <v>515</v>
      </c>
      <c r="G60" s="416">
        <v>432</v>
      </c>
      <c r="H60" s="401">
        <v>427.61</v>
      </c>
      <c r="I60" s="416">
        <v>420</v>
      </c>
      <c r="J60" s="416">
        <v>417</v>
      </c>
      <c r="K60" s="401">
        <f t="shared" si="16"/>
        <v>99.285714285714292</v>
      </c>
      <c r="L60" s="403">
        <f t="shared" si="17"/>
        <v>209.6064417989418</v>
      </c>
    </row>
    <row r="61" spans="1:12" ht="14.85" customHeight="1" x14ac:dyDescent="0.2">
      <c r="A61" s="231"/>
      <c r="B61" s="457" t="s">
        <v>242</v>
      </c>
      <c r="C61" s="458">
        <v>570</v>
      </c>
      <c r="D61" s="458">
        <v>593</v>
      </c>
      <c r="E61" s="408">
        <f t="shared" si="15"/>
        <v>104.03508771929825</v>
      </c>
      <c r="F61" s="419">
        <f>+90+85+90+85+95+95+90+80+90</f>
        <v>800</v>
      </c>
      <c r="G61" s="419">
        <v>690</v>
      </c>
      <c r="H61" s="410">
        <v>693.32</v>
      </c>
      <c r="I61" s="420">
        <v>690</v>
      </c>
      <c r="J61" s="420">
        <v>693.32</v>
      </c>
      <c r="K61" s="412">
        <f t="shared" si="16"/>
        <v>100.48115942028986</v>
      </c>
      <c r="L61" s="413">
        <f t="shared" si="17"/>
        <v>299.27874904652941</v>
      </c>
    </row>
    <row r="62" spans="1:12" s="438" customFormat="1" ht="14.85" customHeight="1" x14ac:dyDescent="0.2">
      <c r="A62" s="414"/>
      <c r="B62" s="396" t="s">
        <v>175</v>
      </c>
      <c r="C62" s="460">
        <v>1100</v>
      </c>
      <c r="D62" s="460">
        <v>1106</v>
      </c>
      <c r="E62" s="435">
        <f t="shared" si="15"/>
        <v>100.54545454545455</v>
      </c>
      <c r="F62" s="416">
        <v>1215</v>
      </c>
      <c r="G62" s="416">
        <v>1222</v>
      </c>
      <c r="H62" s="436">
        <f t="shared" ref="H62:H68" si="18">+G62*100/F62</f>
        <v>100.57613168724279</v>
      </c>
      <c r="I62" s="416">
        <v>1215</v>
      </c>
      <c r="J62" s="416">
        <v>1222</v>
      </c>
      <c r="K62" s="436">
        <f t="shared" si="16"/>
        <v>100.57613168724279</v>
      </c>
      <c r="L62" s="437">
        <f t="shared" si="17"/>
        <v>100.56590597331338</v>
      </c>
    </row>
    <row r="63" spans="1:12" ht="14.85" customHeight="1" x14ac:dyDescent="0.2">
      <c r="A63" s="231"/>
      <c r="B63" s="457" t="s">
        <v>165</v>
      </c>
      <c r="C63" s="458">
        <v>824</v>
      </c>
      <c r="D63" s="458">
        <v>816</v>
      </c>
      <c r="E63" s="408">
        <f t="shared" si="15"/>
        <v>99.029126213592235</v>
      </c>
      <c r="F63" s="419">
        <v>846</v>
      </c>
      <c r="G63" s="419">
        <v>903</v>
      </c>
      <c r="H63" s="410">
        <f t="shared" si="18"/>
        <v>106.73758865248227</v>
      </c>
      <c r="I63" s="420">
        <v>838</v>
      </c>
      <c r="J63" s="420">
        <v>850</v>
      </c>
      <c r="K63" s="412">
        <f t="shared" si="16"/>
        <v>101.43198090692124</v>
      </c>
      <c r="L63" s="413">
        <f t="shared" si="17"/>
        <v>102.39956525766524</v>
      </c>
    </row>
    <row r="64" spans="1:12" s="417" customFormat="1" ht="14.85" customHeight="1" x14ac:dyDescent="0.2">
      <c r="A64" s="414"/>
      <c r="B64" s="396" t="s">
        <v>176</v>
      </c>
      <c r="C64" s="456">
        <v>300</v>
      </c>
      <c r="D64" s="456">
        <v>300</v>
      </c>
      <c r="E64" s="399">
        <f t="shared" si="15"/>
        <v>100</v>
      </c>
      <c r="F64" s="416">
        <v>300</v>
      </c>
      <c r="G64" s="416">
        <v>300</v>
      </c>
      <c r="H64" s="401">
        <f t="shared" si="18"/>
        <v>100</v>
      </c>
      <c r="I64" s="416">
        <v>300</v>
      </c>
      <c r="J64" s="416">
        <v>300</v>
      </c>
      <c r="K64" s="401">
        <f t="shared" si="16"/>
        <v>100</v>
      </c>
      <c r="L64" s="403">
        <f t="shared" si="17"/>
        <v>100</v>
      </c>
    </row>
    <row r="65" spans="1:15" ht="14.85" customHeight="1" x14ac:dyDescent="0.2">
      <c r="A65" s="231"/>
      <c r="B65" s="457" t="s">
        <v>177</v>
      </c>
      <c r="C65" s="458">
        <v>235</v>
      </c>
      <c r="D65" s="458">
        <v>243</v>
      </c>
      <c r="E65" s="408">
        <f t="shared" si="15"/>
        <v>103.40425531914893</v>
      </c>
      <c r="F65" s="419">
        <v>240</v>
      </c>
      <c r="G65" s="419">
        <v>250</v>
      </c>
      <c r="H65" s="410">
        <f t="shared" si="18"/>
        <v>104.16666666666667</v>
      </c>
      <c r="I65" s="420">
        <v>240</v>
      </c>
      <c r="J65" s="420">
        <v>247</v>
      </c>
      <c r="K65" s="412">
        <f t="shared" si="16"/>
        <v>102.91666666666667</v>
      </c>
      <c r="L65" s="413">
        <f t="shared" si="17"/>
        <v>103.49586288416076</v>
      </c>
    </row>
    <row r="66" spans="1:15" s="417" customFormat="1" ht="14.85" customHeight="1" x14ac:dyDescent="0.2">
      <c r="A66" s="414"/>
      <c r="B66" s="396" t="s">
        <v>178</v>
      </c>
      <c r="C66" s="456">
        <v>340</v>
      </c>
      <c r="D66" s="456">
        <v>351.75</v>
      </c>
      <c r="E66" s="399">
        <f t="shared" si="15"/>
        <v>103.45588235294117</v>
      </c>
      <c r="F66" s="416">
        <v>350</v>
      </c>
      <c r="G66" s="416">
        <v>363</v>
      </c>
      <c r="H66" s="401">
        <f t="shared" si="18"/>
        <v>103.71428571428571</v>
      </c>
      <c r="I66" s="416">
        <v>374</v>
      </c>
      <c r="J66" s="416">
        <v>376</v>
      </c>
      <c r="K66" s="401">
        <f t="shared" si="16"/>
        <v>100.53475935828877</v>
      </c>
      <c r="L66" s="403">
        <f t="shared" si="17"/>
        <v>102.56830914183854</v>
      </c>
    </row>
    <row r="67" spans="1:15" ht="14.85" customHeight="1" x14ac:dyDescent="0.2">
      <c r="A67" s="231"/>
      <c r="B67" s="457" t="s">
        <v>179</v>
      </c>
      <c r="C67" s="450">
        <v>150</v>
      </c>
      <c r="D67" s="418">
        <v>150</v>
      </c>
      <c r="E67" s="408">
        <f t="shared" si="15"/>
        <v>100</v>
      </c>
      <c r="F67" s="419">
        <v>150</v>
      </c>
      <c r="G67" s="419">
        <v>150</v>
      </c>
      <c r="H67" s="410">
        <f t="shared" si="18"/>
        <v>100</v>
      </c>
      <c r="I67" s="420">
        <v>150</v>
      </c>
      <c r="J67" s="420">
        <v>250</v>
      </c>
      <c r="K67" s="412">
        <f t="shared" si="16"/>
        <v>166.66666666666666</v>
      </c>
      <c r="L67" s="413">
        <f t="shared" si="17"/>
        <v>122.22222222222221</v>
      </c>
    </row>
    <row r="68" spans="1:15" s="417" customFormat="1" ht="14.85" customHeight="1" x14ac:dyDescent="0.2">
      <c r="B68" s="396" t="s">
        <v>243</v>
      </c>
      <c r="C68" s="461">
        <v>180</v>
      </c>
      <c r="D68" s="415">
        <v>188.44</v>
      </c>
      <c r="E68" s="399">
        <f t="shared" si="15"/>
        <v>104.68888888888888</v>
      </c>
      <c r="F68" s="416">
        <v>180</v>
      </c>
      <c r="G68" s="416">
        <v>188</v>
      </c>
      <c r="H68" s="401">
        <f t="shared" si="18"/>
        <v>104.44444444444444</v>
      </c>
      <c r="I68" s="416">
        <v>180</v>
      </c>
      <c r="J68" s="416">
        <v>190</v>
      </c>
      <c r="K68" s="401">
        <f t="shared" si="16"/>
        <v>105.55555555555556</v>
      </c>
      <c r="L68" s="403">
        <f t="shared" si="17"/>
        <v>104.89629629629628</v>
      </c>
    </row>
    <row r="69" spans="1:15" ht="14.65" customHeight="1" x14ac:dyDescent="0.2">
      <c r="A69" s="231"/>
      <c r="B69" s="462"/>
      <c r="C69" s="450"/>
      <c r="D69" s="418"/>
      <c r="E69" s="418"/>
      <c r="F69" s="463"/>
      <c r="G69" s="463"/>
      <c r="H69" s="463"/>
      <c r="I69" s="464"/>
      <c r="J69" s="464"/>
      <c r="K69" s="464"/>
      <c r="L69" s="376"/>
    </row>
    <row r="70" spans="1:15" s="394" customFormat="1" ht="14.85" customHeight="1" x14ac:dyDescent="0.2">
      <c r="A70" s="465"/>
      <c r="B70" s="453" t="s">
        <v>244</v>
      </c>
      <c r="C70" s="390"/>
      <c r="D70" s="454"/>
      <c r="E70" s="454"/>
      <c r="F70" s="455"/>
      <c r="G70" s="455"/>
      <c r="H70" s="455"/>
      <c r="I70" s="455"/>
      <c r="J70" s="455"/>
      <c r="K70" s="455"/>
      <c r="L70" s="393"/>
    </row>
    <row r="71" spans="1:15" ht="9.75" customHeight="1" x14ac:dyDescent="0.2">
      <c r="A71" s="231"/>
      <c r="B71" s="462"/>
      <c r="C71" s="450"/>
      <c r="D71" s="439"/>
      <c r="E71" s="439"/>
      <c r="F71" s="466"/>
      <c r="G71" s="466"/>
      <c r="H71" s="466"/>
      <c r="I71" s="467"/>
      <c r="J71" s="467"/>
      <c r="K71" s="467"/>
      <c r="L71" s="376"/>
    </row>
    <row r="72" spans="1:15" ht="14.85" customHeight="1" x14ac:dyDescent="0.2">
      <c r="A72" s="231"/>
      <c r="B72" s="457" t="s">
        <v>180</v>
      </c>
      <c r="C72" s="450">
        <f>+100+89+100</f>
        <v>289</v>
      </c>
      <c r="D72" s="418">
        <f>+100+89+100</f>
        <v>289</v>
      </c>
      <c r="E72" s="408">
        <f t="shared" ref="E72:E73" si="19">+D72*100/C72</f>
        <v>100</v>
      </c>
      <c r="F72" s="419">
        <f>+100+89+100</f>
        <v>289</v>
      </c>
      <c r="G72" s="419">
        <f>+100+89+100</f>
        <v>289</v>
      </c>
      <c r="H72" s="410">
        <f t="shared" ref="H72:H73" si="20">+G72*100/F72</f>
        <v>100</v>
      </c>
      <c r="I72" s="420">
        <f>+100+89+100</f>
        <v>289</v>
      </c>
      <c r="J72" s="420">
        <f>+100+89+100</f>
        <v>289</v>
      </c>
      <c r="K72" s="412">
        <f t="shared" ref="K72:K73" si="21">+J72*100/I72</f>
        <v>100</v>
      </c>
      <c r="L72" s="413">
        <f t="shared" ref="L72:L73" si="22">+(E72+H72+K72)/3</f>
        <v>100</v>
      </c>
    </row>
    <row r="73" spans="1:15" s="417" customFormat="1" ht="14.85" customHeight="1" x14ac:dyDescent="0.2">
      <c r="A73" s="414"/>
      <c r="B73" s="396" t="s">
        <v>181</v>
      </c>
      <c r="C73" s="461">
        <v>249</v>
      </c>
      <c r="D73" s="415">
        <v>249.69</v>
      </c>
      <c r="E73" s="399">
        <f t="shared" si="19"/>
        <v>100.27710843373494</v>
      </c>
      <c r="F73" s="416">
        <v>249</v>
      </c>
      <c r="G73" s="416">
        <v>247.42</v>
      </c>
      <c r="H73" s="401">
        <f t="shared" si="20"/>
        <v>99.365461847389554</v>
      </c>
      <c r="I73" s="416">
        <v>249</v>
      </c>
      <c r="J73" s="416">
        <v>249</v>
      </c>
      <c r="K73" s="401">
        <f t="shared" si="21"/>
        <v>100</v>
      </c>
      <c r="L73" s="403">
        <f t="shared" si="22"/>
        <v>99.88085676037484</v>
      </c>
    </row>
    <row r="74" spans="1:15" ht="12.75" customHeight="1" x14ac:dyDescent="0.2">
      <c r="A74" s="231"/>
      <c r="B74" s="468"/>
      <c r="C74" s="450"/>
      <c r="D74" s="469"/>
      <c r="E74" s="469"/>
      <c r="F74" s="468"/>
      <c r="G74" s="468"/>
      <c r="H74" s="468"/>
      <c r="I74" s="470"/>
      <c r="J74" s="470"/>
      <c r="K74" s="470"/>
      <c r="L74" s="471"/>
      <c r="M74" s="231"/>
      <c r="N74" s="231"/>
      <c r="O74" s="231"/>
    </row>
    <row r="75" spans="1:15" s="394" customFormat="1" ht="14.85" customHeight="1" x14ac:dyDescent="0.2">
      <c r="A75" s="465"/>
      <c r="B75" s="472" t="s">
        <v>182</v>
      </c>
      <c r="C75" s="473"/>
      <c r="D75" s="474"/>
      <c r="E75" s="474"/>
      <c r="F75" s="475"/>
      <c r="G75" s="475"/>
      <c r="H75" s="475"/>
      <c r="I75" s="475"/>
      <c r="J75" s="475"/>
      <c r="K75" s="475"/>
      <c r="L75" s="393"/>
    </row>
    <row r="76" spans="1:15" ht="11.25" customHeight="1" x14ac:dyDescent="0.2">
      <c r="A76" s="231"/>
      <c r="B76" s="476"/>
      <c r="C76" s="450"/>
      <c r="D76" s="418"/>
      <c r="E76" s="418"/>
      <c r="F76" s="463"/>
      <c r="G76" s="463"/>
      <c r="H76" s="463"/>
      <c r="I76" s="464"/>
      <c r="J76" s="464"/>
      <c r="K76" s="464"/>
      <c r="L76" s="376"/>
    </row>
    <row r="77" spans="1:15" ht="14.85" customHeight="1" x14ac:dyDescent="0.2">
      <c r="A77" s="231"/>
      <c r="B77" s="457" t="s">
        <v>183</v>
      </c>
      <c r="C77" s="458">
        <v>270</v>
      </c>
      <c r="D77" s="477">
        <v>270</v>
      </c>
      <c r="E77" s="408">
        <f t="shared" ref="E77:E81" si="23">+D77*100/C77</f>
        <v>100</v>
      </c>
      <c r="F77" s="419">
        <v>260</v>
      </c>
      <c r="G77" s="419">
        <v>268</v>
      </c>
      <c r="H77" s="410">
        <f t="shared" ref="H77:H81" si="24">+G77*100/F77</f>
        <v>103.07692307692308</v>
      </c>
      <c r="I77" s="420">
        <v>270</v>
      </c>
      <c r="J77" s="420">
        <v>265</v>
      </c>
      <c r="K77" s="412">
        <f t="shared" ref="K77:K81" si="25">+J77*100/I77</f>
        <v>98.148148148148152</v>
      </c>
      <c r="L77" s="413">
        <f t="shared" ref="L77:L81" si="26">+(E77+H77+K77)/3</f>
        <v>100.40835707502374</v>
      </c>
    </row>
    <row r="78" spans="1:15" s="417" customFormat="1" ht="14.85" customHeight="1" x14ac:dyDescent="0.2">
      <c r="A78" s="414"/>
      <c r="B78" s="396" t="s">
        <v>245</v>
      </c>
      <c r="C78" s="460">
        <v>280</v>
      </c>
      <c r="D78" s="478">
        <v>290.95999999999998</v>
      </c>
      <c r="E78" s="399">
        <f t="shared" si="23"/>
        <v>103.9142857142857</v>
      </c>
      <c r="F78" s="416">
        <v>280</v>
      </c>
      <c r="G78" s="416">
        <v>285.08</v>
      </c>
      <c r="H78" s="401">
        <f t="shared" si="24"/>
        <v>101.81428571428572</v>
      </c>
      <c r="I78" s="416">
        <v>280</v>
      </c>
      <c r="J78" s="416">
        <v>277.39999999999998</v>
      </c>
      <c r="K78" s="401">
        <f t="shared" si="25"/>
        <v>99.071428571428555</v>
      </c>
      <c r="L78" s="403">
        <f t="shared" si="26"/>
        <v>101.59999999999998</v>
      </c>
    </row>
    <row r="79" spans="1:15" ht="14.85" customHeight="1" x14ac:dyDescent="0.2">
      <c r="A79" s="231"/>
      <c r="B79" s="457" t="s">
        <v>184</v>
      </c>
      <c r="C79" s="450">
        <v>415</v>
      </c>
      <c r="D79" s="418">
        <v>360</v>
      </c>
      <c r="E79" s="408">
        <f t="shared" si="23"/>
        <v>86.746987951807228</v>
      </c>
      <c r="F79" s="419">
        <v>415</v>
      </c>
      <c r="G79" s="419">
        <v>350</v>
      </c>
      <c r="H79" s="410">
        <f t="shared" si="24"/>
        <v>84.337349397590359</v>
      </c>
      <c r="I79" s="420">
        <v>415</v>
      </c>
      <c r="J79" s="420">
        <v>446</v>
      </c>
      <c r="K79" s="412">
        <f t="shared" si="25"/>
        <v>107.46987951807229</v>
      </c>
      <c r="L79" s="413">
        <f t="shared" si="26"/>
        <v>92.851405622489949</v>
      </c>
    </row>
    <row r="80" spans="1:15" s="417" customFormat="1" ht="14.85" customHeight="1" x14ac:dyDescent="0.2">
      <c r="A80" s="414"/>
      <c r="B80" s="396" t="s">
        <v>185</v>
      </c>
      <c r="C80" s="461">
        <v>105</v>
      </c>
      <c r="D80" s="415">
        <v>105</v>
      </c>
      <c r="E80" s="399">
        <f t="shared" si="23"/>
        <v>100</v>
      </c>
      <c r="F80" s="416">
        <v>105</v>
      </c>
      <c r="G80" s="416">
        <v>105</v>
      </c>
      <c r="H80" s="401">
        <f t="shared" si="24"/>
        <v>100</v>
      </c>
      <c r="I80" s="416">
        <v>107</v>
      </c>
      <c r="J80" s="416">
        <v>107</v>
      </c>
      <c r="K80" s="401">
        <f t="shared" si="25"/>
        <v>100</v>
      </c>
      <c r="L80" s="403">
        <f t="shared" si="26"/>
        <v>100</v>
      </c>
    </row>
    <row r="81" spans="1:12" ht="14.85" customHeight="1" x14ac:dyDescent="0.2">
      <c r="A81" s="231"/>
      <c r="B81" s="479" t="s">
        <v>246</v>
      </c>
      <c r="C81" s="480">
        <v>340</v>
      </c>
      <c r="D81" s="439">
        <v>340</v>
      </c>
      <c r="E81" s="408">
        <f t="shared" si="23"/>
        <v>100</v>
      </c>
      <c r="F81" s="459">
        <v>380</v>
      </c>
      <c r="G81" s="459">
        <v>380</v>
      </c>
      <c r="H81" s="410">
        <f t="shared" si="24"/>
        <v>100</v>
      </c>
      <c r="I81" s="440">
        <v>380</v>
      </c>
      <c r="J81" s="440">
        <v>380</v>
      </c>
      <c r="K81" s="412">
        <f t="shared" si="25"/>
        <v>100</v>
      </c>
      <c r="L81" s="413">
        <f t="shared" si="26"/>
        <v>100</v>
      </c>
    </row>
    <row r="82" spans="1:12" ht="14.65" customHeight="1" x14ac:dyDescent="0.2">
      <c r="A82" s="231"/>
      <c r="B82" s="462"/>
      <c r="C82" s="450"/>
      <c r="D82" s="418"/>
      <c r="E82" s="418"/>
      <c r="F82" s="463"/>
      <c r="G82" s="463"/>
      <c r="H82" s="463"/>
      <c r="I82" s="464"/>
      <c r="J82" s="464"/>
      <c r="K82" s="464"/>
      <c r="L82" s="376"/>
    </row>
    <row r="83" spans="1:12" s="394" customFormat="1" ht="27.2" customHeight="1" x14ac:dyDescent="0.2">
      <c r="A83" s="465"/>
      <c r="B83" s="472" t="s">
        <v>186</v>
      </c>
      <c r="C83" s="473"/>
      <c r="D83" s="481"/>
      <c r="E83" s="481"/>
      <c r="F83" s="482"/>
      <c r="G83" s="482"/>
      <c r="H83" s="482"/>
      <c r="I83" s="482"/>
      <c r="J83" s="482"/>
      <c r="K83" s="482"/>
      <c r="L83" s="393"/>
    </row>
    <row r="84" spans="1:12" ht="12" customHeight="1" x14ac:dyDescent="0.2">
      <c r="A84" s="231"/>
      <c r="B84" s="449"/>
      <c r="C84" s="450"/>
      <c r="D84" s="418"/>
      <c r="E84" s="418"/>
      <c r="F84" s="463"/>
      <c r="G84" s="463"/>
      <c r="H84" s="463"/>
      <c r="I84" s="464"/>
      <c r="J84" s="464"/>
      <c r="K84" s="464"/>
      <c r="L84" s="376"/>
    </row>
    <row r="85" spans="1:12" s="417" customFormat="1" ht="14.85" customHeight="1" x14ac:dyDescent="0.2">
      <c r="A85" s="414"/>
      <c r="B85" s="396" t="s">
        <v>247</v>
      </c>
      <c r="C85" s="461">
        <v>110</v>
      </c>
      <c r="D85" s="415">
        <v>109.8</v>
      </c>
      <c r="E85" s="399">
        <f t="shared" ref="E85:E89" si="27">+D85*100/C85</f>
        <v>99.818181818181813</v>
      </c>
      <c r="F85" s="416">
        <v>110</v>
      </c>
      <c r="G85" s="416">
        <v>110</v>
      </c>
      <c r="H85" s="401">
        <f t="shared" ref="H85:H89" si="28">+G85*100/F85</f>
        <v>100</v>
      </c>
      <c r="I85" s="416">
        <v>110</v>
      </c>
      <c r="J85" s="416">
        <v>110.87</v>
      </c>
      <c r="K85" s="401">
        <f t="shared" ref="K85:K89" si="29">+J85*100/I85</f>
        <v>100.7909090909091</v>
      </c>
      <c r="L85" s="403">
        <f t="shared" ref="L85:L89" si="30">+(E85+H85+K85)/3</f>
        <v>100.2030303030303</v>
      </c>
    </row>
    <row r="86" spans="1:12" ht="14.85" customHeight="1" x14ac:dyDescent="0.2">
      <c r="A86" s="231"/>
      <c r="B86" s="457" t="s">
        <v>187</v>
      </c>
      <c r="C86" s="450">
        <v>100</v>
      </c>
      <c r="D86" s="418">
        <v>100</v>
      </c>
      <c r="E86" s="408">
        <f t="shared" si="27"/>
        <v>100</v>
      </c>
      <c r="F86" s="419">
        <v>110</v>
      </c>
      <c r="G86" s="419">
        <v>110.6</v>
      </c>
      <c r="H86" s="410">
        <f t="shared" si="28"/>
        <v>100.54545454545455</v>
      </c>
      <c r="I86" s="420">
        <v>22.4</v>
      </c>
      <c r="J86" s="420">
        <v>19.149999999999999</v>
      </c>
      <c r="K86" s="412">
        <f t="shared" si="29"/>
        <v>85.491071428571431</v>
      </c>
      <c r="L86" s="413">
        <f t="shared" si="30"/>
        <v>95.345508658008669</v>
      </c>
    </row>
    <row r="87" spans="1:12" s="417" customFormat="1" ht="14.85" customHeight="1" x14ac:dyDescent="0.2">
      <c r="A87" s="483"/>
      <c r="B87" s="396" t="s">
        <v>188</v>
      </c>
      <c r="C87" s="456">
        <v>200</v>
      </c>
      <c r="D87" s="456">
        <v>205.26</v>
      </c>
      <c r="E87" s="399">
        <f t="shared" si="27"/>
        <v>102.63</v>
      </c>
      <c r="F87" s="416">
        <v>101.8</v>
      </c>
      <c r="G87" s="416">
        <v>99.47</v>
      </c>
      <c r="H87" s="401">
        <f t="shared" si="28"/>
        <v>97.711198428290771</v>
      </c>
      <c r="I87" s="416">
        <v>201.8</v>
      </c>
      <c r="J87" s="416">
        <v>197.07</v>
      </c>
      <c r="K87" s="401">
        <f t="shared" si="29"/>
        <v>97.656095143706636</v>
      </c>
      <c r="L87" s="403">
        <f t="shared" si="30"/>
        <v>99.332431190665787</v>
      </c>
    </row>
    <row r="88" spans="1:12" s="428" customFormat="1" ht="14.85" customHeight="1" x14ac:dyDescent="0.2">
      <c r="A88" s="236"/>
      <c r="B88" s="424" t="s">
        <v>189</v>
      </c>
      <c r="C88" s="458">
        <v>295</v>
      </c>
      <c r="D88" s="458">
        <v>291.66000000000003</v>
      </c>
      <c r="E88" s="408">
        <f t="shared" si="27"/>
        <v>98.867796610169506</v>
      </c>
      <c r="F88" s="420">
        <v>296</v>
      </c>
      <c r="G88" s="420">
        <v>293</v>
      </c>
      <c r="H88" s="412">
        <f t="shared" si="28"/>
        <v>98.986486486486484</v>
      </c>
      <c r="I88" s="420">
        <v>296</v>
      </c>
      <c r="J88" s="420">
        <v>290</v>
      </c>
      <c r="K88" s="412">
        <f t="shared" si="29"/>
        <v>97.972972972972968</v>
      </c>
      <c r="L88" s="427">
        <f t="shared" si="30"/>
        <v>98.609085356542991</v>
      </c>
    </row>
    <row r="89" spans="1:12" s="417" customFormat="1" ht="14.85" customHeight="1" x14ac:dyDescent="0.2">
      <c r="A89" s="483"/>
      <c r="B89" s="396" t="s">
        <v>248</v>
      </c>
      <c r="C89" s="456">
        <v>190</v>
      </c>
      <c r="D89" s="456">
        <v>134.33000000000001</v>
      </c>
      <c r="E89" s="399">
        <f t="shared" si="27"/>
        <v>70.7</v>
      </c>
      <c r="F89" s="416">
        <v>180</v>
      </c>
      <c r="G89" s="416">
        <v>166.66</v>
      </c>
      <c r="H89" s="401">
        <f t="shared" si="28"/>
        <v>92.588888888888889</v>
      </c>
      <c r="I89" s="416">
        <v>180</v>
      </c>
      <c r="J89" s="416">
        <v>183.33</v>
      </c>
      <c r="K89" s="401">
        <f t="shared" si="29"/>
        <v>101.85</v>
      </c>
      <c r="L89" s="403">
        <f t="shared" si="30"/>
        <v>88.379629629629633</v>
      </c>
    </row>
    <row r="90" spans="1:12" s="428" customFormat="1" ht="14.85" customHeight="1" x14ac:dyDescent="0.2">
      <c r="A90" s="236"/>
      <c r="B90" s="424"/>
      <c r="C90" s="450"/>
      <c r="D90" s="418"/>
      <c r="E90" s="408"/>
      <c r="F90" s="420"/>
      <c r="G90" s="420"/>
      <c r="H90" s="412"/>
      <c r="I90" s="420"/>
      <c r="J90" s="420"/>
      <c r="K90" s="412"/>
      <c r="L90" s="427"/>
    </row>
    <row r="91" spans="1:12" ht="14.65" customHeight="1" x14ac:dyDescent="0.2">
      <c r="A91" s="231"/>
      <c r="B91" s="484"/>
      <c r="C91" s="450"/>
      <c r="D91" s="418"/>
      <c r="E91" s="418"/>
      <c r="F91" s="464"/>
      <c r="G91" s="464"/>
      <c r="H91" s="464"/>
      <c r="I91" s="464"/>
      <c r="J91" s="464"/>
      <c r="K91" s="464"/>
      <c r="L91" s="376"/>
    </row>
    <row r="92" spans="1:12" s="394" customFormat="1" ht="26.25" customHeight="1" x14ac:dyDescent="0.2">
      <c r="A92" s="465"/>
      <c r="B92" s="472" t="s">
        <v>249</v>
      </c>
      <c r="C92" s="473"/>
      <c r="D92" s="481"/>
      <c r="E92" s="481"/>
      <c r="F92" s="482"/>
      <c r="G92" s="482"/>
      <c r="H92" s="482"/>
      <c r="I92" s="482"/>
      <c r="J92" s="482"/>
      <c r="K92" s="482"/>
      <c r="L92" s="393"/>
    </row>
    <row r="93" spans="1:12" ht="9" customHeight="1" x14ac:dyDescent="0.2">
      <c r="A93" s="231"/>
      <c r="B93" s="449"/>
      <c r="C93" s="450"/>
      <c r="D93" s="418"/>
      <c r="E93" s="418"/>
      <c r="F93" s="463"/>
      <c r="G93" s="463"/>
      <c r="H93" s="463"/>
      <c r="I93" s="464"/>
      <c r="J93" s="464"/>
      <c r="K93" s="464"/>
      <c r="L93" s="376"/>
    </row>
    <row r="94" spans="1:12" ht="14.85" customHeight="1" x14ac:dyDescent="0.2">
      <c r="A94" s="231"/>
      <c r="B94" s="457" t="s">
        <v>250</v>
      </c>
      <c r="C94" s="425">
        <v>192</v>
      </c>
      <c r="D94" s="425">
        <v>185.92</v>
      </c>
      <c r="E94" s="408">
        <f t="shared" ref="E94:E97" si="31">+D94*100/C94</f>
        <v>96.833333333333329</v>
      </c>
      <c r="F94" s="419">
        <v>192</v>
      </c>
      <c r="G94" s="419">
        <v>198.16</v>
      </c>
      <c r="H94" s="410">
        <f t="shared" ref="H94:H97" si="32">+G94*100/F94</f>
        <v>103.20833333333333</v>
      </c>
      <c r="I94" s="420">
        <v>192</v>
      </c>
      <c r="J94" s="420">
        <v>200</v>
      </c>
      <c r="K94" s="412">
        <f t="shared" ref="K94:K97" si="33">+J94*100/I94</f>
        <v>104.16666666666667</v>
      </c>
      <c r="L94" s="413">
        <f t="shared" ref="L94:L97" si="34">+(E94+H94+K94)/3</f>
        <v>101.40277777777777</v>
      </c>
    </row>
    <row r="95" spans="1:12" s="417" customFormat="1" ht="14.85" customHeight="1" x14ac:dyDescent="0.2">
      <c r="A95" s="414"/>
      <c r="B95" s="396" t="s">
        <v>190</v>
      </c>
      <c r="C95" s="456">
        <v>215</v>
      </c>
      <c r="D95" s="456">
        <v>224.11</v>
      </c>
      <c r="E95" s="399">
        <f t="shared" si="31"/>
        <v>104.23720930232558</v>
      </c>
      <c r="F95" s="416">
        <v>215</v>
      </c>
      <c r="G95" s="416">
        <v>216.6</v>
      </c>
      <c r="H95" s="485">
        <f t="shared" si="32"/>
        <v>100.74418604651163</v>
      </c>
      <c r="I95" s="416">
        <v>215</v>
      </c>
      <c r="J95" s="416">
        <v>219.5</v>
      </c>
      <c r="K95" s="401">
        <f t="shared" si="33"/>
        <v>102.09302325581395</v>
      </c>
      <c r="L95" s="403">
        <f t="shared" si="34"/>
        <v>102.35813953488372</v>
      </c>
    </row>
    <row r="96" spans="1:12" s="428" customFormat="1" ht="14.85" customHeight="1" x14ac:dyDescent="0.2">
      <c r="A96" s="423"/>
      <c r="B96" s="424" t="s">
        <v>191</v>
      </c>
      <c r="C96" s="458">
        <v>200</v>
      </c>
      <c r="D96" s="458">
        <v>200</v>
      </c>
      <c r="E96" s="408">
        <f t="shared" si="31"/>
        <v>100</v>
      </c>
      <c r="F96" s="486">
        <v>200</v>
      </c>
      <c r="G96" s="420">
        <v>200</v>
      </c>
      <c r="H96" s="410">
        <f t="shared" si="32"/>
        <v>100</v>
      </c>
      <c r="I96" s="420">
        <v>200</v>
      </c>
      <c r="J96" s="420">
        <v>200</v>
      </c>
      <c r="K96" s="412">
        <f t="shared" si="33"/>
        <v>100</v>
      </c>
      <c r="L96" s="427">
        <f t="shared" si="34"/>
        <v>100</v>
      </c>
    </row>
    <row r="97" spans="1:12" s="417" customFormat="1" ht="14.85" customHeight="1" x14ac:dyDescent="0.2">
      <c r="A97" s="414"/>
      <c r="B97" s="396" t="s">
        <v>251</v>
      </c>
      <c r="C97" s="456">
        <v>50</v>
      </c>
      <c r="D97" s="456">
        <v>52.94</v>
      </c>
      <c r="E97" s="399">
        <f t="shared" si="31"/>
        <v>105.88</v>
      </c>
      <c r="F97" s="487">
        <v>70</v>
      </c>
      <c r="G97" s="416">
        <v>67.16</v>
      </c>
      <c r="H97" s="485">
        <f t="shared" si="32"/>
        <v>95.942857142857136</v>
      </c>
      <c r="I97" s="487">
        <v>90</v>
      </c>
      <c r="J97" s="416">
        <v>87.5</v>
      </c>
      <c r="K97" s="401">
        <f t="shared" si="33"/>
        <v>97.222222222222229</v>
      </c>
      <c r="L97" s="403">
        <f t="shared" si="34"/>
        <v>99.681693121693115</v>
      </c>
    </row>
    <row r="98" spans="1:12" ht="13.7" customHeight="1" x14ac:dyDescent="0.2">
      <c r="A98" s="231"/>
      <c r="B98" s="468"/>
      <c r="C98" s="450"/>
      <c r="D98" s="469"/>
      <c r="E98" s="469"/>
      <c r="F98" s="468"/>
      <c r="G98" s="468"/>
      <c r="H98" s="468"/>
      <c r="I98" s="470"/>
      <c r="J98" s="470"/>
      <c r="K98" s="470"/>
      <c r="L98" s="376"/>
    </row>
    <row r="99" spans="1:12" s="489" customFormat="1" ht="27.2" customHeight="1" x14ac:dyDescent="0.2">
      <c r="A99" s="465"/>
      <c r="B99" s="472" t="s">
        <v>192</v>
      </c>
      <c r="C99" s="473"/>
      <c r="D99" s="481"/>
      <c r="E99" s="481"/>
      <c r="F99" s="482"/>
      <c r="G99" s="482"/>
      <c r="H99" s="482"/>
      <c r="I99" s="482"/>
      <c r="J99" s="482"/>
      <c r="K99" s="482"/>
      <c r="L99" s="488"/>
    </row>
    <row r="100" spans="1:12" ht="10.5" customHeight="1" x14ac:dyDescent="0.2">
      <c r="A100" s="231"/>
      <c r="B100" s="476"/>
      <c r="C100" s="450"/>
      <c r="D100" s="418"/>
      <c r="E100" s="418"/>
      <c r="F100" s="463"/>
      <c r="G100" s="463"/>
      <c r="H100" s="463"/>
      <c r="I100" s="464"/>
      <c r="J100" s="464"/>
      <c r="K100" s="464"/>
      <c r="L100" s="376"/>
    </row>
    <row r="101" spans="1:12" ht="14.85" customHeight="1" x14ac:dyDescent="0.2">
      <c r="A101" s="231"/>
      <c r="B101" s="457" t="s">
        <v>193</v>
      </c>
      <c r="C101" s="458">
        <v>200</v>
      </c>
      <c r="D101" s="477">
        <v>292</v>
      </c>
      <c r="E101" s="408">
        <f t="shared" ref="E101:E103" si="35">+D101*100/C101</f>
        <v>146</v>
      </c>
      <c r="F101" s="419">
        <v>340</v>
      </c>
      <c r="G101" s="419">
        <v>380</v>
      </c>
      <c r="H101" s="410">
        <f t="shared" ref="H101:H103" si="36">+G101*100/F101</f>
        <v>111.76470588235294</v>
      </c>
      <c r="I101" s="420">
        <v>240</v>
      </c>
      <c r="J101" s="420">
        <v>261</v>
      </c>
      <c r="K101" s="412">
        <f t="shared" ref="K101:K103" si="37">+J101*100/I101</f>
        <v>108.75</v>
      </c>
      <c r="L101" s="413">
        <f t="shared" ref="L101:L103" si="38">+(E101+H101+K101)/3</f>
        <v>122.17156862745098</v>
      </c>
    </row>
    <row r="102" spans="1:12" s="417" customFormat="1" ht="14.85" customHeight="1" x14ac:dyDescent="0.2">
      <c r="A102" s="414"/>
      <c r="B102" s="396" t="s">
        <v>194</v>
      </c>
      <c r="C102" s="456">
        <v>100</v>
      </c>
      <c r="D102" s="490">
        <v>100</v>
      </c>
      <c r="E102" s="399">
        <f t="shared" si="35"/>
        <v>100</v>
      </c>
      <c r="F102" s="416">
        <v>300</v>
      </c>
      <c r="G102" s="416">
        <v>300</v>
      </c>
      <c r="H102" s="485">
        <f t="shared" si="36"/>
        <v>100</v>
      </c>
      <c r="I102" s="416">
        <v>300</v>
      </c>
      <c r="J102" s="416">
        <v>300</v>
      </c>
      <c r="K102" s="401">
        <f t="shared" si="37"/>
        <v>100</v>
      </c>
      <c r="L102" s="403">
        <f t="shared" si="38"/>
        <v>100</v>
      </c>
    </row>
    <row r="103" spans="1:12" ht="14.85" customHeight="1" x14ac:dyDescent="0.2">
      <c r="A103" s="231"/>
      <c r="B103" s="405" t="s">
        <v>195</v>
      </c>
      <c r="C103" s="458">
        <v>20</v>
      </c>
      <c r="D103" s="477">
        <v>20</v>
      </c>
      <c r="E103" s="408">
        <f t="shared" si="35"/>
        <v>100</v>
      </c>
      <c r="F103" s="419">
        <v>120</v>
      </c>
      <c r="G103" s="419">
        <v>98.18</v>
      </c>
      <c r="H103" s="410">
        <f t="shared" si="36"/>
        <v>81.816666666666663</v>
      </c>
      <c r="I103" s="420">
        <v>200</v>
      </c>
      <c r="J103" s="420">
        <v>200</v>
      </c>
      <c r="K103" s="412">
        <f t="shared" si="37"/>
        <v>100</v>
      </c>
      <c r="L103" s="413">
        <f t="shared" si="38"/>
        <v>93.938888888888883</v>
      </c>
    </row>
    <row r="104" spans="1:12" ht="14.65" customHeight="1" x14ac:dyDescent="0.2">
      <c r="A104" s="231"/>
      <c r="B104" s="449"/>
      <c r="C104" s="450"/>
      <c r="D104" s="418"/>
      <c r="E104" s="418"/>
      <c r="F104" s="463"/>
      <c r="G104" s="463"/>
      <c r="H104" s="463"/>
      <c r="I104" s="464"/>
      <c r="J104" s="464"/>
      <c r="K104" s="464"/>
      <c r="L104" s="376"/>
    </row>
    <row r="105" spans="1:12" s="394" customFormat="1" ht="27.2" customHeight="1" x14ac:dyDescent="0.2">
      <c r="A105" s="465"/>
      <c r="B105" s="472" t="s">
        <v>196</v>
      </c>
      <c r="C105" s="473"/>
      <c r="D105" s="481"/>
      <c r="E105" s="481"/>
      <c r="F105" s="482"/>
      <c r="G105" s="482"/>
      <c r="H105" s="482"/>
      <c r="I105" s="482"/>
      <c r="J105" s="482"/>
      <c r="K105" s="482"/>
      <c r="L105" s="393"/>
    </row>
    <row r="106" spans="1:12" ht="9" customHeight="1" x14ac:dyDescent="0.2">
      <c r="A106" s="231"/>
      <c r="B106" s="462"/>
      <c r="C106" s="450"/>
      <c r="D106" s="418"/>
      <c r="E106" s="418"/>
      <c r="F106" s="463"/>
      <c r="G106" s="463"/>
      <c r="H106" s="463"/>
      <c r="I106" s="464"/>
      <c r="J106" s="464"/>
      <c r="K106" s="464"/>
      <c r="L106" s="376"/>
    </row>
    <row r="107" spans="1:12" s="417" customFormat="1" ht="14.85" customHeight="1" x14ac:dyDescent="0.2">
      <c r="A107" s="414"/>
      <c r="B107" s="396" t="s">
        <v>180</v>
      </c>
      <c r="C107" s="431">
        <v>149.66</v>
      </c>
      <c r="D107" s="431">
        <v>149.66</v>
      </c>
      <c r="E107" s="399">
        <f t="shared" ref="E107:E109" si="39">+D107*100/C107</f>
        <v>100</v>
      </c>
      <c r="F107" s="416">
        <v>183.32</v>
      </c>
      <c r="G107" s="416">
        <v>183.32</v>
      </c>
      <c r="H107" s="401">
        <f t="shared" ref="H107:H109" si="40">+G107*100/F107</f>
        <v>100</v>
      </c>
      <c r="I107" s="416">
        <v>149.99</v>
      </c>
      <c r="J107" s="416">
        <v>149.99</v>
      </c>
      <c r="K107" s="401">
        <f t="shared" ref="K107:K108" si="41">+J107*100/I107</f>
        <v>100</v>
      </c>
      <c r="L107" s="403">
        <f t="shared" ref="L107:L109" si="42">+(E107+H107+K107)/3</f>
        <v>100</v>
      </c>
    </row>
    <row r="108" spans="1:12" ht="14.85" customHeight="1" x14ac:dyDescent="0.2">
      <c r="A108" s="231"/>
      <c r="B108" s="457" t="s">
        <v>197</v>
      </c>
      <c r="C108" s="425">
        <v>880</v>
      </c>
      <c r="D108" s="425">
        <v>882.02</v>
      </c>
      <c r="E108" s="408">
        <f t="shared" si="39"/>
        <v>100.22954545454546</v>
      </c>
      <c r="F108" s="419">
        <v>580</v>
      </c>
      <c r="G108" s="419">
        <v>589.1</v>
      </c>
      <c r="H108" s="410">
        <f t="shared" si="40"/>
        <v>101.56896551724138</v>
      </c>
      <c r="I108" s="420">
        <v>580</v>
      </c>
      <c r="J108" s="420">
        <v>585.70000000000005</v>
      </c>
      <c r="K108" s="412">
        <f t="shared" si="41"/>
        <v>100.98275862068967</v>
      </c>
      <c r="L108" s="413">
        <f t="shared" si="42"/>
        <v>100.92708986415884</v>
      </c>
    </row>
    <row r="109" spans="1:12" s="417" customFormat="1" ht="14.85" customHeight="1" x14ac:dyDescent="0.2">
      <c r="A109" s="414"/>
      <c r="B109" s="396" t="s">
        <v>198</v>
      </c>
      <c r="C109" s="431">
        <v>290</v>
      </c>
      <c r="D109" s="431">
        <v>297.89</v>
      </c>
      <c r="E109" s="399">
        <f t="shared" si="39"/>
        <v>102.72068965517241</v>
      </c>
      <c r="F109" s="416">
        <v>290</v>
      </c>
      <c r="G109" s="416">
        <v>278.45</v>
      </c>
      <c r="H109" s="401">
        <f t="shared" si="40"/>
        <v>96.017241379310349</v>
      </c>
      <c r="I109" s="416">
        <v>290</v>
      </c>
      <c r="J109" s="416">
        <v>305.5</v>
      </c>
      <c r="K109" s="401">
        <v>305.5</v>
      </c>
      <c r="L109" s="403">
        <f t="shared" si="42"/>
        <v>168.07931034482758</v>
      </c>
    </row>
    <row r="110" spans="1:12" ht="14.65" customHeight="1" x14ac:dyDescent="0.2">
      <c r="A110" s="231"/>
      <c r="B110" s="462"/>
      <c r="C110" s="450"/>
      <c r="D110" s="418"/>
      <c r="E110" s="418"/>
      <c r="F110" s="463"/>
      <c r="G110" s="463"/>
      <c r="H110" s="463"/>
      <c r="I110" s="464"/>
      <c r="J110" s="464"/>
      <c r="K110" s="464"/>
      <c r="L110" s="376"/>
    </row>
    <row r="111" spans="1:12" s="394" customFormat="1" ht="14.85" customHeight="1" x14ac:dyDescent="0.2">
      <c r="A111" s="465"/>
      <c r="B111" s="472" t="s">
        <v>252</v>
      </c>
      <c r="C111" s="473"/>
      <c r="D111" s="481"/>
      <c r="E111" s="481"/>
      <c r="F111" s="482"/>
      <c r="G111" s="482"/>
      <c r="H111" s="482"/>
      <c r="I111" s="482"/>
      <c r="J111" s="482"/>
      <c r="K111" s="482"/>
      <c r="L111" s="393"/>
    </row>
    <row r="112" spans="1:12" ht="8.25" customHeight="1" x14ac:dyDescent="0.2">
      <c r="A112" s="231"/>
      <c r="B112" s="491"/>
      <c r="C112" s="450"/>
      <c r="D112" s="418"/>
      <c r="E112" s="418"/>
      <c r="F112" s="463"/>
      <c r="G112" s="463"/>
      <c r="H112" s="463"/>
      <c r="I112" s="464"/>
      <c r="J112" s="464"/>
      <c r="K112" s="464"/>
      <c r="L112" s="376"/>
    </row>
    <row r="113" spans="1:12" s="417" customFormat="1" ht="14.85" customHeight="1" x14ac:dyDescent="0.2">
      <c r="A113" s="414"/>
      <c r="B113" s="396" t="s">
        <v>199</v>
      </c>
      <c r="C113" s="431">
        <v>51</v>
      </c>
      <c r="D113" s="431">
        <v>36.520000000000003</v>
      </c>
      <c r="E113" s="399">
        <f t="shared" ref="E113:E115" si="43">+D113*100/C113</f>
        <v>71.607843137254918</v>
      </c>
      <c r="F113" s="416">
        <v>47</v>
      </c>
      <c r="G113" s="416">
        <v>29.38</v>
      </c>
      <c r="H113" s="401">
        <f t="shared" ref="H113:H115" si="44">+G113*100/F113</f>
        <v>62.51063829787234</v>
      </c>
      <c r="I113" s="416">
        <v>46</v>
      </c>
      <c r="J113" s="416">
        <v>27.97</v>
      </c>
      <c r="K113" s="401">
        <f t="shared" ref="K113:K115" si="45">+J113*100/I113</f>
        <v>60.804347826086953</v>
      </c>
      <c r="L113" s="403">
        <f t="shared" ref="L113:L115" si="46">+(E113+H113+K113)/3</f>
        <v>64.974276420404735</v>
      </c>
    </row>
    <row r="114" spans="1:12" s="428" customFormat="1" ht="14.85" customHeight="1" x14ac:dyDescent="0.2">
      <c r="A114" s="423"/>
      <c r="B114" s="424" t="s">
        <v>200</v>
      </c>
      <c r="C114" s="425">
        <v>240</v>
      </c>
      <c r="D114" s="425">
        <v>239.98</v>
      </c>
      <c r="E114" s="408">
        <f t="shared" si="43"/>
        <v>99.99166666666666</v>
      </c>
      <c r="F114" s="486">
        <v>540</v>
      </c>
      <c r="G114" s="420">
        <v>543.58000000000004</v>
      </c>
      <c r="H114" s="412">
        <f t="shared" si="44"/>
        <v>100.66296296296298</v>
      </c>
      <c r="I114" s="486">
        <v>540</v>
      </c>
      <c r="J114" s="420">
        <v>544</v>
      </c>
      <c r="K114" s="412">
        <f t="shared" si="45"/>
        <v>100.74074074074075</v>
      </c>
      <c r="L114" s="427">
        <f t="shared" si="46"/>
        <v>100.46512345679014</v>
      </c>
    </row>
    <row r="115" spans="1:12" s="417" customFormat="1" ht="14.85" customHeight="1" x14ac:dyDescent="0.2">
      <c r="A115" s="414"/>
      <c r="B115" s="396" t="s">
        <v>253</v>
      </c>
      <c r="C115" s="431">
        <v>320</v>
      </c>
      <c r="D115" s="431">
        <v>400</v>
      </c>
      <c r="E115" s="399">
        <f t="shared" si="43"/>
        <v>125</v>
      </c>
      <c r="F115" s="487">
        <v>320</v>
      </c>
      <c r="G115" s="416">
        <v>400</v>
      </c>
      <c r="H115" s="401">
        <f t="shared" si="44"/>
        <v>125</v>
      </c>
      <c r="I115" s="487">
        <v>520</v>
      </c>
      <c r="J115" s="416">
        <v>520</v>
      </c>
      <c r="K115" s="401">
        <f t="shared" si="45"/>
        <v>100</v>
      </c>
      <c r="L115" s="403">
        <f t="shared" si="46"/>
        <v>116.66666666666667</v>
      </c>
    </row>
    <row r="116" spans="1:12" s="428" customFormat="1" ht="14.85" customHeight="1" x14ac:dyDescent="0.2">
      <c r="A116" s="423"/>
      <c r="B116" s="424"/>
      <c r="C116" s="450"/>
      <c r="D116" s="418"/>
      <c r="E116" s="408"/>
      <c r="F116" s="486"/>
      <c r="G116" s="420"/>
      <c r="H116" s="412"/>
      <c r="I116" s="486"/>
      <c r="J116" s="420"/>
      <c r="K116" s="412"/>
      <c r="L116" s="427"/>
    </row>
    <row r="117" spans="1:12" ht="14.65" customHeight="1" x14ac:dyDescent="0.2">
      <c r="A117" s="231"/>
      <c r="B117" s="476"/>
      <c r="C117" s="450"/>
      <c r="D117" s="492"/>
      <c r="E117" s="492"/>
      <c r="F117" s="372"/>
      <c r="G117" s="372"/>
      <c r="H117" s="372"/>
      <c r="I117" s="373"/>
      <c r="J117" s="373"/>
      <c r="K117" s="373"/>
      <c r="L117" s="376"/>
    </row>
    <row r="118" spans="1:12" s="394" customFormat="1" ht="14.85" customHeight="1" x14ac:dyDescent="0.2">
      <c r="A118" s="493"/>
      <c r="B118" s="472" t="s">
        <v>254</v>
      </c>
      <c r="C118" s="473"/>
      <c r="D118" s="481"/>
      <c r="E118" s="481"/>
      <c r="F118" s="482"/>
      <c r="G118" s="482"/>
      <c r="H118" s="482"/>
      <c r="I118" s="482"/>
      <c r="J118" s="482"/>
      <c r="K118" s="482"/>
      <c r="L118" s="393"/>
    </row>
    <row r="119" spans="1:12" ht="8.25" customHeight="1" x14ac:dyDescent="0.2">
      <c r="A119" s="231"/>
      <c r="B119" s="476"/>
      <c r="C119" s="450"/>
      <c r="D119" s="492"/>
      <c r="E119" s="492"/>
      <c r="F119" s="372"/>
      <c r="G119" s="372"/>
      <c r="H119" s="372"/>
      <c r="I119" s="373"/>
      <c r="J119" s="373"/>
      <c r="K119" s="373"/>
      <c r="L119" s="376"/>
    </row>
    <row r="120" spans="1:12" ht="14.65" customHeight="1" x14ac:dyDescent="0.2">
      <c r="B120" s="494"/>
      <c r="C120" s="425"/>
      <c r="D120" s="426"/>
      <c r="E120" s="426"/>
      <c r="F120" s="495"/>
      <c r="G120" s="495"/>
      <c r="H120" s="495"/>
      <c r="I120" s="496"/>
      <c r="J120" s="496"/>
      <c r="K120" s="496"/>
      <c r="L120" s="376"/>
    </row>
    <row r="121" spans="1:12" s="438" customFormat="1" ht="14.85" customHeight="1" x14ac:dyDescent="0.2">
      <c r="A121" s="414"/>
      <c r="B121" s="396" t="s">
        <v>255</v>
      </c>
      <c r="C121" s="497">
        <v>400</v>
      </c>
      <c r="D121" s="497">
        <v>400</v>
      </c>
      <c r="E121" s="435">
        <f>+D121*100/C121</f>
        <v>100</v>
      </c>
      <c r="F121" s="487">
        <v>500</v>
      </c>
      <c r="G121" s="416">
        <v>500</v>
      </c>
      <c r="H121" s="436">
        <f>+G121*100/F121</f>
        <v>100</v>
      </c>
      <c r="I121" s="416">
        <v>400</v>
      </c>
      <c r="J121" s="416">
        <v>400</v>
      </c>
      <c r="K121" s="436">
        <f>+J121*100/I121</f>
        <v>100</v>
      </c>
      <c r="L121" s="437">
        <f>+(E121+H121+K121)/3</f>
        <v>100</v>
      </c>
    </row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86" right="0.45" top="0.4597222222222222" bottom="1" header="0.51180555555555551" footer="0"/>
  <pageSetup paperSize="9" scale="88" firstPageNumber="0" orientation="landscape" horizontalDpi="300" verticalDpi="300"/>
  <headerFooter alignWithMargins="0"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10601</vt:lpstr>
      <vt:lpstr>10602 </vt:lpstr>
      <vt:lpstr>10610</vt:lpstr>
      <vt:lpstr>50603</vt:lpstr>
      <vt:lpstr>50604</vt:lpstr>
      <vt:lpstr>'10601'!Área_de_impresión</vt:lpstr>
      <vt:lpstr>'10602 '!Área_de_impresión</vt:lpstr>
      <vt:lpstr>'10610'!Área_de_impresión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2018-05-28T16:45:56Z</cp:lastPrinted>
  <dcterms:created xsi:type="dcterms:W3CDTF">2005-11-28T14:59:09Z</dcterms:created>
  <dcterms:modified xsi:type="dcterms:W3CDTF">2018-05-28T16:50:34Z</dcterms:modified>
</cp:coreProperties>
</file>