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heckCompatibility="1"/>
  <bookViews>
    <workbookView xWindow="0" yWindow="0" windowWidth="15360" windowHeight="7755"/>
  </bookViews>
  <sheets>
    <sheet name="Fiscales" sheetId="1" r:id="rId1"/>
    <sheet name="Financieros" sheetId="2" r:id="rId2"/>
    <sheet name="Sectoriales" sheetId="3" r:id="rId3"/>
    <sheet name="Demográfico-Social" sheetId="4" r:id="rId4"/>
    <sheet name="EAI" sheetId="9" r:id="rId5"/>
    <sheet name="FINFUN" sheetId="8" r:id="rId6"/>
  </sheets>
  <externalReferences>
    <externalReference r:id="rId7"/>
    <externalReference r:id="rId8"/>
    <externalReference r:id="rId9"/>
  </externalReferences>
  <definedNames>
    <definedName name="\a">#REF!</definedName>
    <definedName name="\b">#REF!</definedName>
    <definedName name="\c">#REF!</definedName>
    <definedName name="\d">#REF!</definedName>
    <definedName name="\e">#REF!</definedName>
    <definedName name="\f">#REF!</definedName>
    <definedName name="\g">#REF!</definedName>
    <definedName name="\h">#REF!</definedName>
    <definedName name="\j">#REF!</definedName>
    <definedName name="\k">#REF!</definedName>
    <definedName name="\l">#REF!</definedName>
    <definedName name="\m">#REF!</definedName>
    <definedName name="\n">#REF!</definedName>
    <definedName name="\p">#REF!</definedName>
    <definedName name="\q">#REF!</definedName>
    <definedName name="\r">#REF!</definedName>
    <definedName name="\s">#REF!</definedName>
    <definedName name="\t">#REF!</definedName>
    <definedName name="\u">#REF!</definedName>
    <definedName name="\v">#REF!</definedName>
    <definedName name="\w">#REF!</definedName>
    <definedName name="\x">#REF!</definedName>
    <definedName name="\y">#REF!</definedName>
    <definedName name="\z">#REF!</definedName>
    <definedName name="_._IMPUESTOS_SOBRE_COMBUSTIBLES_Y_GAS_NATURAL">[1]C!$B$27:$N$27</definedName>
    <definedName name="_._IMPUESTOS_SOBRE_ENERGIA_ELECTRICA">[1]C!$B$28:$N$28</definedName>
    <definedName name="_F" localSheetId="4">#REF!</definedName>
    <definedName name="_F">#REF!</definedName>
    <definedName name="_Fill" localSheetId="4" hidden="1">#REF!</definedName>
    <definedName name="_Fill" hidden="1">#REF!</definedName>
    <definedName name="_Key1" localSheetId="4" hidden="1">#REF!</definedName>
    <definedName name="_Key1" hidden="1">#REF!</definedName>
    <definedName name="_Order1" hidden="1">255</definedName>
    <definedName name="_Parse_In" localSheetId="4" hidden="1">#REF!</definedName>
    <definedName name="_Parse_In" hidden="1">#REF!</definedName>
    <definedName name="_Parse_Out" localSheetId="4" hidden="1">#REF!</definedName>
    <definedName name="_Parse_Out" hidden="1">#REF!</definedName>
    <definedName name="_R" localSheetId="4">#REF!</definedName>
    <definedName name="_R">#REF!</definedName>
    <definedName name="_Sort" hidden="1">#REF!</definedName>
    <definedName name="A">#REF!</definedName>
    <definedName name="ACwvu.PLA1." hidden="1">'[1]COP FED'!#REF!</definedName>
    <definedName name="ACwvu.PLA2." hidden="1">'[1]COP FED'!$A$1:$N$49</definedName>
    <definedName name="_xlnm.Extract" localSheetId="4">#REF!</definedName>
    <definedName name="_xlnm.Extract">#REF!</definedName>
    <definedName name="_xlnm.Print_Area">'[1]Fto. a partir del impuesto'!$D$7:$D$50</definedName>
    <definedName name="B" localSheetId="4">#REF!</definedName>
    <definedName name="B">#REF!</definedName>
    <definedName name="Base_datos_IM" localSheetId="4">#REF!</definedName>
    <definedName name="Base_datos_IM">#REF!</definedName>
    <definedName name="_xlnm.Database" localSheetId="4">#REF!</definedName>
    <definedName name="_xlnm.Database">#REF!</definedName>
    <definedName name="BORRAR">#REF!</definedName>
    <definedName name="C_">#REF!</definedName>
    <definedName name="caja" localSheetId="4" hidden="1">{FALSE,FALSE,-1.25,-15.5,484.5,276.75,FALSE,FALSE,TRUE,TRUE,0,12,#N/A,46,#N/A,2.93460490463215,15.35,1,FALSE,FALSE,3,TRUE,1,FALSE,100,"Swvu.PLA1.","ACwvu.PLA1.",#N/A,FALSE,FALSE,0,0,0,0,2,"","",TRUE,TRUE,FALSE,FALSE,1,60,#N/A,#N/A,FALSE,FALSE,FALSE,FALSE,FALSE,FALSE,FALSE,9,65532,65532,FALSE,FALSE,TRUE,TRUE,TRUE}</definedName>
    <definedName name="caja" hidden="1">{FALSE,FALSE,-1.25,-15.5,484.5,276.75,FALSE,FALSE,TRUE,TRUE,0,12,#N/A,46,#N/A,2.93460490463215,15.35,1,FALSE,FALSE,3,TRUE,1,FALSE,100,"Swvu.PLA1.","ACwvu.PLA1.",#N/A,FALSE,FALSE,0,0,0,0,2,"","",TRUE,TRUE,FALSE,FALSE,1,60,#N/A,#N/A,FALSE,FALSE,FALSE,FALSE,FALSE,FALSE,FALSE,9,65532,65532,FALSE,FALSE,TRUE,TRUE,TRUE}</definedName>
    <definedName name="cantidad_prestada">'[2]IPV-BAPRO'!#REF!</definedName>
    <definedName name="Comisiones" localSheetId="4">#REF!</definedName>
    <definedName name="Comisiones">#REF!</definedName>
    <definedName name="COPA">#N/A</definedName>
    <definedName name="COPARTICIPACION_FEDERAL__LEY_N__23548">[1]C!$B$13:$N$13</definedName>
    <definedName name="_xlnm.Criteria" localSheetId="4">#REF!</definedName>
    <definedName name="_xlnm.Criteria">#REF!</definedName>
    <definedName name="Criterios_IM" localSheetId="4">#REF!</definedName>
    <definedName name="Criterios_IM">#REF!</definedName>
    <definedName name="D" localSheetId="4">#REF!</definedName>
    <definedName name="D">#REF!</definedName>
    <definedName name="E">#REF!</definedName>
    <definedName name="EXCEDENTE_DEL_10__SEGUN_EL_TOPE_ASIGNADO_A__BUENOS_AIRES__LEY_N__23621">[1]C!$B$18:$N$18</definedName>
    <definedName name="Extracción_IM" localSheetId="4">#REF!</definedName>
    <definedName name="Extracción_IM">#REF!</definedName>
    <definedName name="Fecha_primer_pago" localSheetId="4">'[2]IPV-BAPRO'!#REF!</definedName>
    <definedName name="Fecha_primer_pago">'[2]IPV-BAPRO'!#REF!</definedName>
    <definedName name="FONDO_COMPENSADOR_DE_DESEQUILIBRIOS_FISCALES_PROVINCIALES">[1]C!$B$15:$N$15</definedName>
    <definedName name="FONDO_EDUCATIVO__LEY_N__23906_ART._3_Y_4">[1]C!$B$16:$N$16</definedName>
    <definedName name="FONDO_ESPECIAL_DE_DESARROLLO_ELECTRICO_DEL_INTERIOR__LEYES_NROS._23966_ART._19_Y_24065">[1]C!$B$26:$N$26</definedName>
    <definedName name="FONDO_NACIONAL_DE_LA_VIVIENDA__LEY_N__23966_ART._18">[1]C!$B$25:$N$25</definedName>
    <definedName name="G" localSheetId="4">#REF!</definedName>
    <definedName name="G">#REF!</definedName>
    <definedName name="H" localSheetId="4">#REF!</definedName>
    <definedName name="H">#REF!</definedName>
    <definedName name="I" localSheetId="4">#REF!</definedName>
    <definedName name="I">#REF!</definedName>
    <definedName name="IMPRIMIR">#REF!</definedName>
    <definedName name="J">#REF!</definedName>
    <definedName name="K">#REF!</definedName>
    <definedName name="L_">#REF!</definedName>
    <definedName name="LL" localSheetId="4" hidden="1">{FALSE,FALSE,-1.25,-15.5,484.5,276.75,FALSE,FALSE,TRUE,TRUE,0,12,#N/A,46,#N/A,2.93460490463215,15.35,1,FALSE,FALSE,3,TRUE,1,FALSE,100,"Swvu.PLA1.","ACwvu.PLA1.",#N/A,FALSE,FALSE,0,0,0,0,2,"","",TRUE,TRUE,FALSE,FALSE,1,60,#N/A,#N/A,FALSE,FALSE,FALSE,FALSE,FALSE,FALSE,FALSE,9,65532,65532,FALSE,FALSE,TRUE,TRUE,TRUE}</definedName>
    <definedName name="LL" hidden="1">{FALSE,FALSE,-1.25,-15.5,484.5,276.75,FALSE,FALSE,TRUE,TRUE,0,12,#N/A,46,#N/A,2.93460490463215,15.35,1,FALSE,FALSE,3,TRUE,1,FALSE,100,"Swvu.PLA1.","ACwvu.PLA1.",#N/A,FALSE,FALSE,0,0,0,0,2,"","",TRUE,TRUE,FALSE,FALSE,1,60,#N/A,#N/A,FALSE,FALSE,FALSE,FALSE,FALSE,FALSE,FALSE,9,65532,65532,FALSE,FALSE,TRUE,TRUE,TRUE}</definedName>
    <definedName name="M" localSheetId="4">#REF!</definedName>
    <definedName name="M">#REF!</definedName>
    <definedName name="N" localSheetId="4">#REF!</definedName>
    <definedName name="N">#REF!</definedName>
    <definedName name="nu" hidden="1">'[1]COP FED'!#REF!</definedName>
    <definedName name="O" localSheetId="4">#REF!</definedName>
    <definedName name="O">#REF!</definedName>
    <definedName name="OBRAS_DE_INFRAESTRUCTURA__LEY_N__23966_ART._19">[1]C!$B$23:$N$23</definedName>
    <definedName name="OBRAS_DE_INFRAESTRUCTURA_BASICA_SOCIAL_Y_NECESIDADES_BASICAS_INSATISFECHAS__LEY_N__23621">[1]C!$B$17:$N$17</definedName>
    <definedName name="ORGANISMOS_DE_VIALIDAD__LEY_N__23966_ART._19">[1]C!$B$24:$N$24</definedName>
    <definedName name="P" localSheetId="4">#REF!</definedName>
    <definedName name="P">#REF!</definedName>
    <definedName name="pagos_por_año" localSheetId="4">'[2]IPV-BAPRO'!#REF!</definedName>
    <definedName name="pagos_por_año">'[2]IPV-BAPRO'!#REF!</definedName>
    <definedName name="Plazo_en_años" localSheetId="4">'[2]IPV-BAPRO'!#REF!</definedName>
    <definedName name="Plazo_en_años">'[2]IPV-BAPRO'!#REF!</definedName>
    <definedName name="prueba" localSheetId="4">#REF!</definedName>
    <definedName name="prueba">#REF!</definedName>
    <definedName name="Q" localSheetId="4">#REF!</definedName>
    <definedName name="Q">#REF!</definedName>
    <definedName name="Rwvu.PLA2." localSheetId="4" hidden="1">'[1]COP FED'!#REF!</definedName>
    <definedName name="Rwvu.PLA2." hidden="1">'[1]COP FED'!#REF!</definedName>
    <definedName name="S" localSheetId="4">#REF!</definedName>
    <definedName name="S">#REF!</definedName>
    <definedName name="SEGURIDAD_SOCIAL___BS._PERS._NO_INCORP._AL_PROCESO_ECONOMICO__LEY_N__23966__ART._30">[1]C!$B$22:$N$22</definedName>
    <definedName name="SEGURIDAD_SOCIAL___IVA__LEY_N__23966_ART._5_PTO._2">[1]C!$B$21:$N$21</definedName>
    <definedName name="SUMA_FIJA_FINANCIADA_CON__LA_COPARTICIPACION_FEDERAL_DE_NACION__LEY_N__23621_ART._1">[1]C!$B$19:$N$19</definedName>
    <definedName name="Swvu.PLA1." localSheetId="4" hidden="1">'[1]COP FED'!#REF!</definedName>
    <definedName name="Swvu.PLA1." hidden="1">'[1]COP FED'!#REF!</definedName>
    <definedName name="Swvu.PLA2." hidden="1">'[1]COP FED'!$A$1:$N$49</definedName>
    <definedName name="T" localSheetId="4">#REF!</definedName>
    <definedName name="T">#REF!</definedName>
    <definedName name="tasa_interes_anual">'[2]IPV-BAPRO'!#REF!</definedName>
    <definedName name="_xlnm.Print_Titles" localSheetId="1">Financieros!$1:$5</definedName>
    <definedName name="_xlnm.Print_Titles" localSheetId="0">Fiscales!$1:$5</definedName>
    <definedName name="_xlnm.Print_Titles" localSheetId="2">Sectoriales!$1:$5</definedName>
    <definedName name="_xlnm.Print_Titles">'[1]Fto. a partir del impuesto'!$A$1:$A$65536</definedName>
    <definedName name="TOTAL">[1]C!$B$32:$N$32</definedName>
    <definedName name="TRANSFERENCIA_DE_SERVICIOS__LEY_N__24049_Y_COMPLEMENTARIAS">[1]C!$B$14:$N$14</definedName>
    <definedName name="Trimestre" comment="Trimestre a exponer" localSheetId="0">Fiscales!#REF!</definedName>
    <definedName name="Trimestre" comment="Trimestre a exponer">Financieros!#REF!</definedName>
    <definedName name="U" localSheetId="4">#REF!</definedName>
    <definedName name="U">#REF!</definedName>
    <definedName name="V" localSheetId="4">#REF!</definedName>
    <definedName name="V">#REF!</definedName>
    <definedName name="W" localSheetId="4">#REF!</definedName>
    <definedName name="W">#REF!</definedName>
    <definedName name="wvu.PLA1." localSheetId="4" hidden="1">{FALSE,FALSE,-1.25,-15.5,484.5,276.75,FALSE,FALSE,TRUE,TRUE,0,12,#N/A,46,#N/A,2.93460490463215,15.35,1,FALSE,FALSE,3,TRUE,1,FALSE,100,"Swvu.PLA1.","ACwvu.PLA1.",#N/A,FALSE,FALSE,0,0,0,0,2,"","",TRUE,TRUE,FALSE,FALSE,1,60,#N/A,#N/A,FALSE,FALSE,FALSE,FALSE,FALSE,FALSE,FALSE,9,65532,65532,FALSE,FALSE,TRUE,TRUE,TRUE}</definedName>
    <definedName name="wvu.PLA1." hidden="1">{FALSE,FALSE,-1.25,-15.5,484.5,276.75,FALSE,FALSE,TRUE,TRUE,0,12,#N/A,46,#N/A,2.93460490463215,15.35,1,FALSE,FALSE,3,TRUE,1,FALSE,100,"Swvu.PLA1.","ACwvu.PLA1.",#N/A,FALSE,FALSE,0,0,0,0,2,"","",TRUE,TRUE,FALSE,FALSE,1,60,#N/A,#N/A,FALSE,FALSE,FALSE,FALSE,FALSE,FALSE,FALSE,9,65532,65532,FALSE,FALSE,TRUE,TRUE,TRUE}</definedName>
    <definedName name="wvu.PLA2." localSheetId="4" hidden="1">{TRUE,TRUE,-1.25,-15.5,484.5,276.75,FALSE,FALSE,TRUE,TRUE,0,15,#N/A,56,#N/A,4.88636363636364,15.35,1,FALSE,FALSE,3,TRUE,1,FALSE,100,"Swvu.PLA2.","ACwvu.PLA2.",#N/A,FALSE,FALSE,0,0,0,0,2,"","",TRUE,TRUE,FALSE,FALSE,1,60,#N/A,#N/A,FALSE,FALSE,"Rwvu.PLA2.",#N/A,FALSE,FALSE,FALSE,9,65532,65532,FALSE,FALSE,TRUE,TRUE,TRUE}</definedName>
    <definedName name="wvu.PLA2." hidden="1">{TRUE,TRUE,-1.25,-15.5,484.5,276.75,FALSE,FALSE,TRUE,TRUE,0,15,#N/A,56,#N/A,4.88636363636364,15.35,1,FALSE,FALSE,3,TRUE,1,FALSE,100,"Swvu.PLA2.","ACwvu.PLA2.",#N/A,FALSE,FALSE,0,0,0,0,2,"","",TRUE,TRUE,FALSE,FALSE,1,60,#N/A,#N/A,FALSE,FALSE,"Rwvu.PLA2.",#N/A,FALSE,FALSE,FALSE,9,65532,65532,FALSE,FALSE,TRUE,TRUE,TRUE}</definedName>
    <definedName name="X" localSheetId="4">#REF!</definedName>
    <definedName name="X">#REF!</definedName>
    <definedName name="Y" localSheetId="4">#REF!</definedName>
    <definedName name="Y">#REF!</definedName>
    <definedName name="Z" localSheetId="4">#REF!</definedName>
    <definedName name="Z">#REF!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9" i="3" l="1"/>
  <c r="I129" i="3"/>
  <c r="H129" i="3"/>
  <c r="G129" i="3"/>
  <c r="J124" i="3"/>
  <c r="I124" i="3"/>
  <c r="H124" i="3"/>
  <c r="G124" i="3"/>
  <c r="J119" i="3"/>
  <c r="I119" i="3"/>
  <c r="H119" i="3"/>
  <c r="G119" i="3"/>
  <c r="J120" i="3"/>
  <c r="I120" i="3"/>
  <c r="H120" i="3"/>
  <c r="G120" i="3"/>
  <c r="J117" i="3"/>
  <c r="I117" i="3"/>
  <c r="H117" i="3"/>
  <c r="G117" i="3"/>
  <c r="J116" i="3"/>
  <c r="I116" i="3"/>
  <c r="H116" i="3"/>
  <c r="G116" i="3"/>
  <c r="J115" i="3"/>
  <c r="I115" i="3"/>
  <c r="H115" i="3"/>
  <c r="G115" i="3"/>
  <c r="J114" i="3"/>
  <c r="I114" i="3"/>
  <c r="H114" i="3"/>
  <c r="G114" i="3"/>
  <c r="J113" i="3"/>
  <c r="I113" i="3"/>
  <c r="H113" i="3"/>
  <c r="G113" i="3"/>
  <c r="J112" i="3"/>
  <c r="I112" i="3"/>
  <c r="H112" i="3"/>
  <c r="G112" i="3"/>
  <c r="J111" i="3"/>
  <c r="I111" i="3"/>
  <c r="H111" i="3"/>
  <c r="G111" i="3"/>
  <c r="J94" i="3"/>
  <c r="I94" i="3"/>
  <c r="H94" i="3"/>
  <c r="G94" i="3"/>
  <c r="J75" i="3"/>
  <c r="I75" i="3"/>
  <c r="H75" i="3"/>
  <c r="G75" i="3"/>
  <c r="J74" i="3"/>
  <c r="I74" i="3"/>
  <c r="H74" i="3"/>
  <c r="G74" i="3"/>
  <c r="J73" i="3"/>
  <c r="I73" i="3"/>
  <c r="H73" i="3"/>
  <c r="G73" i="3"/>
  <c r="J72" i="3"/>
  <c r="I72" i="3"/>
  <c r="H72" i="3"/>
  <c r="J52" i="3"/>
  <c r="I52" i="3"/>
  <c r="H52" i="3"/>
  <c r="G52" i="3"/>
  <c r="J50" i="3"/>
  <c r="I50" i="3"/>
  <c r="H50" i="3"/>
  <c r="G50" i="3"/>
  <c r="G72" i="3"/>
  <c r="J44" i="3"/>
  <c r="I44" i="3"/>
  <c r="H44" i="3"/>
  <c r="G44" i="3"/>
  <c r="J43" i="3"/>
  <c r="I43" i="3"/>
  <c r="H43" i="3"/>
  <c r="G43" i="3"/>
  <c r="J42" i="3"/>
  <c r="I42" i="3"/>
  <c r="H42" i="3"/>
  <c r="G42" i="3"/>
  <c r="J41" i="3"/>
  <c r="I41" i="3"/>
  <c r="H41" i="3"/>
  <c r="G41" i="3"/>
  <c r="J45" i="3"/>
  <c r="I45" i="3"/>
  <c r="H45" i="3"/>
  <c r="G45" i="3"/>
  <c r="J40" i="3"/>
  <c r="I40" i="3"/>
  <c r="H40" i="3"/>
  <c r="G40" i="3"/>
  <c r="J39" i="3"/>
  <c r="I39" i="3"/>
  <c r="H39" i="3"/>
  <c r="G39" i="3"/>
  <c r="J38" i="3"/>
  <c r="I38" i="3"/>
  <c r="H38" i="3"/>
  <c r="G38" i="3"/>
  <c r="J37" i="3"/>
  <c r="I37" i="3"/>
  <c r="H37" i="3"/>
  <c r="G37" i="3"/>
  <c r="J32" i="3"/>
  <c r="I32" i="3"/>
  <c r="H32" i="3"/>
  <c r="G32" i="3"/>
  <c r="J23" i="3"/>
  <c r="I23" i="3"/>
  <c r="H23" i="3"/>
  <c r="G23" i="3"/>
  <c r="J20" i="3"/>
  <c r="I20" i="3"/>
  <c r="H20" i="3"/>
  <c r="G20" i="3"/>
  <c r="H19" i="3"/>
  <c r="J19" i="3"/>
  <c r="I19" i="3"/>
  <c r="G19" i="3"/>
  <c r="J22" i="3"/>
  <c r="I22" i="3"/>
  <c r="H22" i="3"/>
  <c r="G22" i="3"/>
  <c r="J21" i="3"/>
  <c r="I21" i="3"/>
  <c r="H21" i="3"/>
  <c r="G21" i="3"/>
  <c r="J18" i="3"/>
  <c r="I18" i="3"/>
  <c r="H18" i="3"/>
  <c r="G18" i="3"/>
  <c r="J17" i="3"/>
  <c r="I17" i="3"/>
  <c r="H17" i="3"/>
  <c r="G17" i="3"/>
  <c r="J15" i="3"/>
  <c r="I15" i="3"/>
  <c r="H15" i="3"/>
  <c r="G15" i="3"/>
  <c r="J12" i="3"/>
  <c r="I12" i="3"/>
  <c r="H12" i="3"/>
  <c r="G12" i="3"/>
  <c r="J11" i="3"/>
  <c r="I11" i="3"/>
  <c r="H11" i="3"/>
  <c r="G11" i="3"/>
  <c r="J14" i="3"/>
  <c r="I14" i="3"/>
  <c r="H14" i="3"/>
  <c r="G14" i="3"/>
  <c r="J13" i="3"/>
  <c r="I13" i="3"/>
  <c r="H13" i="3"/>
  <c r="G13" i="3"/>
  <c r="J10" i="3"/>
  <c r="I10" i="3"/>
  <c r="H10" i="3"/>
  <c r="G10" i="3"/>
  <c r="J9" i="3"/>
  <c r="I9" i="3"/>
  <c r="H9" i="3"/>
  <c r="G9" i="3"/>
  <c r="I21" i="2"/>
  <c r="I19" i="2"/>
  <c r="I18" i="2"/>
  <c r="I17" i="2" l="1"/>
  <c r="I16" i="2"/>
  <c r="I15" i="2"/>
  <c r="I14" i="2"/>
  <c r="I13" i="2"/>
  <c r="I11" i="2" l="1"/>
  <c r="I10" i="2"/>
  <c r="I9" i="2"/>
  <c r="H10" i="2"/>
  <c r="H9" i="2"/>
  <c r="G10" i="2"/>
  <c r="F10" i="2"/>
  <c r="F9" i="2"/>
  <c r="F8" i="2"/>
  <c r="G9" i="2"/>
  <c r="I8" i="2"/>
  <c r="H8" i="2"/>
  <c r="G8" i="2"/>
  <c r="I7" i="2"/>
  <c r="H7" i="2"/>
  <c r="G7" i="2"/>
  <c r="F7" i="2"/>
  <c r="I6" i="2"/>
  <c r="H6" i="2"/>
  <c r="G6" i="2"/>
  <c r="F6" i="2"/>
  <c r="G14" i="1" l="1"/>
  <c r="F14" i="1"/>
  <c r="I14" i="1" l="1"/>
  <c r="H14" i="1"/>
  <c r="I13" i="1"/>
  <c r="G13" i="1"/>
  <c r="F13" i="1"/>
  <c r="H13" i="1"/>
  <c r="I12" i="1" l="1"/>
  <c r="I11" i="1"/>
  <c r="I10" i="1"/>
  <c r="I9" i="1"/>
  <c r="I8" i="1" l="1"/>
  <c r="H8" i="1"/>
  <c r="G8" i="1"/>
  <c r="F8" i="1"/>
  <c r="I7" i="1"/>
  <c r="H7" i="1"/>
  <c r="G7" i="1"/>
  <c r="F7" i="1"/>
  <c r="I6" i="1"/>
  <c r="H6" i="1"/>
  <c r="G6" i="1"/>
  <c r="F6" i="1"/>
  <c r="P138" i="8"/>
  <c r="P137" i="8" s="1"/>
  <c r="O137" i="8"/>
  <c r="O139" i="8" s="1"/>
  <c r="N137" i="8"/>
  <c r="N139" i="8" s="1"/>
  <c r="M137" i="8"/>
  <c r="M139" i="8" s="1"/>
  <c r="L137" i="8"/>
  <c r="L139" i="8" s="1"/>
  <c r="K137" i="8"/>
  <c r="K139" i="8" s="1"/>
  <c r="J137" i="8"/>
  <c r="J139" i="8" s="1"/>
  <c r="I137" i="8"/>
  <c r="I139" i="8" s="1"/>
  <c r="H137" i="8"/>
  <c r="H139" i="8" s="1"/>
  <c r="G137" i="8"/>
  <c r="G139" i="8" s="1"/>
  <c r="F137" i="8"/>
  <c r="F139" i="8" s="1"/>
  <c r="E137" i="8"/>
  <c r="E139" i="8" s="1"/>
  <c r="D137" i="8"/>
  <c r="D139" i="8" s="1"/>
  <c r="C137" i="8"/>
  <c r="C139" i="8" s="1"/>
  <c r="P136" i="8"/>
  <c r="P135" i="8"/>
  <c r="P134" i="8"/>
  <c r="P133" i="8"/>
  <c r="P132" i="8"/>
  <c r="P131" i="8"/>
  <c r="P130" i="8"/>
  <c r="P129" i="8"/>
  <c r="P128" i="8"/>
  <c r="O128" i="8"/>
  <c r="N128" i="8"/>
  <c r="M128" i="8"/>
  <c r="L128" i="8"/>
  <c r="K128" i="8"/>
  <c r="J128" i="8"/>
  <c r="I128" i="8"/>
  <c r="H128" i="8"/>
  <c r="G128" i="8"/>
  <c r="F128" i="8"/>
  <c r="E128" i="8"/>
  <c r="D128" i="8"/>
  <c r="C128" i="8"/>
  <c r="P127" i="8"/>
  <c r="P126" i="8"/>
  <c r="P125" i="8"/>
  <c r="P124" i="8"/>
  <c r="P123" i="8"/>
  <c r="P122" i="8"/>
  <c r="P121" i="8"/>
  <c r="P120" i="8"/>
  <c r="P119" i="8"/>
  <c r="P118" i="8"/>
  <c r="P117" i="8"/>
  <c r="P116" i="8"/>
  <c r="P115" i="8"/>
  <c r="P114" i="8"/>
  <c r="O114" i="8"/>
  <c r="N114" i="8"/>
  <c r="M114" i="8"/>
  <c r="L114" i="8"/>
  <c r="K114" i="8"/>
  <c r="J114" i="8"/>
  <c r="I114" i="8"/>
  <c r="H114" i="8"/>
  <c r="G114" i="8"/>
  <c r="F114" i="8"/>
  <c r="E114" i="8"/>
  <c r="D114" i="8"/>
  <c r="C114" i="8"/>
  <c r="P113" i="8"/>
  <c r="P112" i="8"/>
  <c r="P111" i="8"/>
  <c r="P110" i="8"/>
  <c r="O110" i="8"/>
  <c r="N110" i="8"/>
  <c r="M110" i="8"/>
  <c r="L110" i="8"/>
  <c r="K110" i="8"/>
  <c r="J110" i="8"/>
  <c r="I110" i="8"/>
  <c r="H110" i="8"/>
  <c r="G110" i="8"/>
  <c r="F110" i="8"/>
  <c r="E110" i="8"/>
  <c r="D110" i="8"/>
  <c r="C110" i="8"/>
  <c r="P109" i="8"/>
  <c r="P108" i="8"/>
  <c r="P107" i="8"/>
  <c r="P106" i="8"/>
  <c r="P105" i="8"/>
  <c r="P104" i="8"/>
  <c r="P103" i="8"/>
  <c r="P102" i="8" s="1"/>
  <c r="O102" i="8"/>
  <c r="N102" i="8"/>
  <c r="M102" i="8"/>
  <c r="L102" i="8"/>
  <c r="K102" i="8"/>
  <c r="J102" i="8"/>
  <c r="I102" i="8"/>
  <c r="H102" i="8"/>
  <c r="G102" i="8"/>
  <c r="F102" i="8"/>
  <c r="E102" i="8"/>
  <c r="D102" i="8"/>
  <c r="C102" i="8"/>
  <c r="P91" i="8"/>
  <c r="P90" i="8"/>
  <c r="O90" i="8"/>
  <c r="O92" i="8" s="1"/>
  <c r="N90" i="8"/>
  <c r="N92" i="8" s="1"/>
  <c r="M90" i="8"/>
  <c r="M92" i="8" s="1"/>
  <c r="L90" i="8"/>
  <c r="L92" i="8" s="1"/>
  <c r="K90" i="8"/>
  <c r="K92" i="8" s="1"/>
  <c r="J90" i="8"/>
  <c r="J92" i="8" s="1"/>
  <c r="I90" i="8"/>
  <c r="I92" i="8" s="1"/>
  <c r="H90" i="8"/>
  <c r="H92" i="8" s="1"/>
  <c r="G90" i="8"/>
  <c r="G92" i="8" s="1"/>
  <c r="F90" i="8"/>
  <c r="F92" i="8" s="1"/>
  <c r="E90" i="8"/>
  <c r="E92" i="8" s="1"/>
  <c r="D90" i="8"/>
  <c r="D92" i="8" s="1"/>
  <c r="C90" i="8"/>
  <c r="C92" i="8" s="1"/>
  <c r="P89" i="8"/>
  <c r="P88" i="8"/>
  <c r="P87" i="8"/>
  <c r="P86" i="8"/>
  <c r="P85" i="8"/>
  <c r="P84" i="8"/>
  <c r="P83" i="8"/>
  <c r="P82" i="8"/>
  <c r="P81" i="8" s="1"/>
  <c r="O81" i="8"/>
  <c r="N81" i="8"/>
  <c r="M81" i="8"/>
  <c r="L81" i="8"/>
  <c r="K81" i="8"/>
  <c r="J81" i="8"/>
  <c r="I81" i="8"/>
  <c r="H81" i="8"/>
  <c r="G81" i="8"/>
  <c r="F81" i="8"/>
  <c r="E81" i="8"/>
  <c r="D81" i="8"/>
  <c r="C81" i="8"/>
  <c r="P80" i="8"/>
  <c r="P79" i="8"/>
  <c r="L79" i="8"/>
  <c r="K79" i="8"/>
  <c r="P78" i="8"/>
  <c r="P77" i="8"/>
  <c r="P76" i="8"/>
  <c r="P75" i="8"/>
  <c r="P74" i="8"/>
  <c r="P73" i="8"/>
  <c r="P72" i="8"/>
  <c r="P71" i="8"/>
  <c r="P70" i="8"/>
  <c r="P69" i="8"/>
  <c r="P68" i="8"/>
  <c r="P67" i="8" s="1"/>
  <c r="O67" i="8"/>
  <c r="N67" i="8"/>
  <c r="M67" i="8"/>
  <c r="L67" i="8"/>
  <c r="K67" i="8"/>
  <c r="J67" i="8"/>
  <c r="I67" i="8"/>
  <c r="H67" i="8"/>
  <c r="G67" i="8"/>
  <c r="F67" i="8"/>
  <c r="E67" i="8"/>
  <c r="D67" i="8"/>
  <c r="C67" i="8"/>
  <c r="P66" i="8"/>
  <c r="P65" i="8"/>
  <c r="P64" i="8"/>
  <c r="P63" i="8" s="1"/>
  <c r="O63" i="8"/>
  <c r="N63" i="8"/>
  <c r="M63" i="8"/>
  <c r="L63" i="8"/>
  <c r="K63" i="8"/>
  <c r="J63" i="8"/>
  <c r="I63" i="8"/>
  <c r="H63" i="8"/>
  <c r="G63" i="8"/>
  <c r="F63" i="8"/>
  <c r="E63" i="8"/>
  <c r="D63" i="8"/>
  <c r="C63" i="8"/>
  <c r="P62" i="8"/>
  <c r="P61" i="8"/>
  <c r="P60" i="8"/>
  <c r="P59" i="8"/>
  <c r="P58" i="8"/>
  <c r="P57" i="8"/>
  <c r="P56" i="8"/>
  <c r="P55" i="8"/>
  <c r="O55" i="8"/>
  <c r="N55" i="8"/>
  <c r="M55" i="8"/>
  <c r="L55" i="8"/>
  <c r="K55" i="8"/>
  <c r="J55" i="8"/>
  <c r="I55" i="8"/>
  <c r="H55" i="8"/>
  <c r="G55" i="8"/>
  <c r="F55" i="8"/>
  <c r="E55" i="8"/>
  <c r="D55" i="8"/>
  <c r="C55" i="8"/>
  <c r="P44" i="8"/>
  <c r="P43" i="8"/>
  <c r="O43" i="8"/>
  <c r="O45" i="8" s="1"/>
  <c r="N43" i="8"/>
  <c r="N45" i="8" s="1"/>
  <c r="M43" i="8"/>
  <c r="M45" i="8" s="1"/>
  <c r="L43" i="8"/>
  <c r="L45" i="8" s="1"/>
  <c r="K43" i="8"/>
  <c r="K45" i="8" s="1"/>
  <c r="J43" i="8"/>
  <c r="J45" i="8" s="1"/>
  <c r="I43" i="8"/>
  <c r="I45" i="8" s="1"/>
  <c r="H43" i="8"/>
  <c r="H45" i="8" s="1"/>
  <c r="G43" i="8"/>
  <c r="G45" i="8" s="1"/>
  <c r="F43" i="8"/>
  <c r="F45" i="8" s="1"/>
  <c r="E43" i="8"/>
  <c r="E45" i="8" s="1"/>
  <c r="D43" i="8"/>
  <c r="D45" i="8" s="1"/>
  <c r="C43" i="8"/>
  <c r="C45" i="8" s="1"/>
  <c r="P42" i="8"/>
  <c r="P41" i="8"/>
  <c r="P40" i="8"/>
  <c r="P39" i="8"/>
  <c r="P38" i="8"/>
  <c r="P37" i="8"/>
  <c r="P36" i="8"/>
  <c r="P35" i="8"/>
  <c r="P34" i="8"/>
  <c r="O34" i="8"/>
  <c r="N34" i="8"/>
  <c r="M34" i="8"/>
  <c r="L34" i="8"/>
  <c r="K34" i="8"/>
  <c r="J34" i="8"/>
  <c r="I34" i="8"/>
  <c r="H34" i="8"/>
  <c r="G34" i="8"/>
  <c r="F34" i="8"/>
  <c r="E34" i="8"/>
  <c r="D34" i="8"/>
  <c r="C34" i="8"/>
  <c r="P33" i="8"/>
  <c r="P32" i="8"/>
  <c r="P31" i="8"/>
  <c r="P30" i="8"/>
  <c r="P29" i="8"/>
  <c r="P28" i="8"/>
  <c r="P27" i="8"/>
  <c r="P26" i="8"/>
  <c r="P25" i="8"/>
  <c r="P24" i="8"/>
  <c r="P23" i="8"/>
  <c r="P22" i="8"/>
  <c r="P21" i="8"/>
  <c r="P20" i="8"/>
  <c r="O20" i="8"/>
  <c r="N20" i="8"/>
  <c r="M20" i="8"/>
  <c r="L20" i="8"/>
  <c r="K20" i="8"/>
  <c r="J20" i="8"/>
  <c r="I20" i="8"/>
  <c r="H20" i="8"/>
  <c r="G20" i="8"/>
  <c r="F20" i="8"/>
  <c r="E20" i="8"/>
  <c r="D20" i="8"/>
  <c r="C20" i="8"/>
  <c r="P19" i="8"/>
  <c r="P18" i="8"/>
  <c r="P17" i="8"/>
  <c r="P16" i="8" s="1"/>
  <c r="O16" i="8"/>
  <c r="N16" i="8"/>
  <c r="M16" i="8"/>
  <c r="L16" i="8"/>
  <c r="K16" i="8"/>
  <c r="J16" i="8"/>
  <c r="I16" i="8"/>
  <c r="H16" i="8"/>
  <c r="G16" i="8"/>
  <c r="F16" i="8"/>
  <c r="E16" i="8"/>
  <c r="D16" i="8"/>
  <c r="C16" i="8"/>
  <c r="P15" i="8"/>
  <c r="P14" i="8"/>
  <c r="P13" i="8"/>
  <c r="P12" i="8"/>
  <c r="P11" i="8"/>
  <c r="P8" i="8" s="1"/>
  <c r="P10" i="8"/>
  <c r="P9" i="8"/>
  <c r="O8" i="8"/>
  <c r="N8" i="8"/>
  <c r="M8" i="8"/>
  <c r="L8" i="8"/>
  <c r="K8" i="8"/>
  <c r="J8" i="8"/>
  <c r="I8" i="8"/>
  <c r="H8" i="8"/>
  <c r="G8" i="8"/>
  <c r="F8" i="8"/>
  <c r="E8" i="8"/>
  <c r="D8" i="8"/>
  <c r="C8" i="8"/>
  <c r="C186" i="8"/>
  <c r="D186" i="8"/>
  <c r="E186" i="8"/>
  <c r="F186" i="8"/>
  <c r="G186" i="8"/>
  <c r="H186" i="8"/>
  <c r="I186" i="8"/>
  <c r="J186" i="8"/>
  <c r="K186" i="8"/>
  <c r="L186" i="8"/>
  <c r="M186" i="8"/>
  <c r="N186" i="8"/>
  <c r="O186" i="8"/>
  <c r="P186" i="8"/>
  <c r="I92" i="9"/>
  <c r="H92" i="9"/>
  <c r="G92" i="9"/>
  <c r="F92" i="9"/>
  <c r="E92" i="9"/>
  <c r="D92" i="9"/>
  <c r="C92" i="9"/>
  <c r="I91" i="9"/>
  <c r="H91" i="9"/>
  <c r="G91" i="9"/>
  <c r="F91" i="9"/>
  <c r="E91" i="9"/>
  <c r="D91" i="9"/>
  <c r="C91" i="9"/>
  <c r="I90" i="9"/>
  <c r="H90" i="9"/>
  <c r="G90" i="9"/>
  <c r="F90" i="9"/>
  <c r="E90" i="9"/>
  <c r="D90" i="9"/>
  <c r="C90" i="9"/>
  <c r="I89" i="9"/>
  <c r="H89" i="9"/>
  <c r="G89" i="9"/>
  <c r="F89" i="9"/>
  <c r="E89" i="9"/>
  <c r="D89" i="9"/>
  <c r="C89" i="9"/>
  <c r="I88" i="9"/>
  <c r="H88" i="9"/>
  <c r="G88" i="9"/>
  <c r="F88" i="9"/>
  <c r="E88" i="9"/>
  <c r="D88" i="9"/>
  <c r="C88" i="9"/>
  <c r="I87" i="9"/>
  <c r="H87" i="9"/>
  <c r="G87" i="9"/>
  <c r="F87" i="9"/>
  <c r="E87" i="9"/>
  <c r="D87" i="9"/>
  <c r="C87" i="9"/>
  <c r="I86" i="9"/>
  <c r="H86" i="9"/>
  <c r="G86" i="9"/>
  <c r="F86" i="9"/>
  <c r="E86" i="9"/>
  <c r="D86" i="9"/>
  <c r="C86" i="9"/>
  <c r="I85" i="9"/>
  <c r="H85" i="9"/>
  <c r="G85" i="9"/>
  <c r="F85" i="9"/>
  <c r="E85" i="9"/>
  <c r="D85" i="9"/>
  <c r="C85" i="9"/>
  <c r="I84" i="9"/>
  <c r="H84" i="9"/>
  <c r="G84" i="9"/>
  <c r="F84" i="9"/>
  <c r="E84" i="9"/>
  <c r="D84" i="9"/>
  <c r="C84" i="9"/>
  <c r="I83" i="9"/>
  <c r="H83" i="9"/>
  <c r="G83" i="9"/>
  <c r="F83" i="9"/>
  <c r="E83" i="9"/>
  <c r="D83" i="9"/>
  <c r="C83" i="9"/>
  <c r="I82" i="9"/>
  <c r="H82" i="9"/>
  <c r="G82" i="9"/>
  <c r="F82" i="9"/>
  <c r="E82" i="9"/>
  <c r="D82" i="9"/>
  <c r="C82" i="9"/>
  <c r="I81" i="9"/>
  <c r="H81" i="9"/>
  <c r="G81" i="9"/>
  <c r="F81" i="9"/>
  <c r="E81" i="9"/>
  <c r="D81" i="9"/>
  <c r="C81" i="9"/>
  <c r="I80" i="9"/>
  <c r="H80" i="9"/>
  <c r="G80" i="9"/>
  <c r="F80" i="9"/>
  <c r="E80" i="9"/>
  <c r="D80" i="9"/>
  <c r="C80" i="9"/>
  <c r="I79" i="9"/>
  <c r="H79" i="9"/>
  <c r="G79" i="9"/>
  <c r="F79" i="9"/>
  <c r="E79" i="9"/>
  <c r="D79" i="9"/>
  <c r="C79" i="9"/>
  <c r="I78" i="9"/>
  <c r="H78" i="9"/>
  <c r="G78" i="9"/>
  <c r="F78" i="9"/>
  <c r="E78" i="9"/>
  <c r="D78" i="9"/>
  <c r="C78" i="9"/>
  <c r="I77" i="9"/>
  <c r="H77" i="9"/>
  <c r="G77" i="9"/>
  <c r="F77" i="9"/>
  <c r="E77" i="9"/>
  <c r="D77" i="9"/>
  <c r="C77" i="9"/>
  <c r="I76" i="9"/>
  <c r="H76" i="9"/>
  <c r="G76" i="9"/>
  <c r="F76" i="9"/>
  <c r="E76" i="9"/>
  <c r="D76" i="9"/>
  <c r="C76" i="9"/>
  <c r="I75" i="9"/>
  <c r="H75" i="9"/>
  <c r="G75" i="9"/>
  <c r="F75" i="9"/>
  <c r="E75" i="9"/>
  <c r="D75" i="9"/>
  <c r="C75" i="9"/>
  <c r="I74" i="9"/>
  <c r="H74" i="9"/>
  <c r="G74" i="9"/>
  <c r="F74" i="9"/>
  <c r="E74" i="9"/>
  <c r="D74" i="9"/>
  <c r="C74" i="9"/>
  <c r="I73" i="9"/>
  <c r="H73" i="9"/>
  <c r="G73" i="9"/>
  <c r="F73" i="9"/>
  <c r="E73" i="9"/>
  <c r="D73" i="9"/>
  <c r="C73" i="9"/>
  <c r="I72" i="9"/>
  <c r="H72" i="9"/>
  <c r="G72" i="9"/>
  <c r="F72" i="9"/>
  <c r="E72" i="9"/>
  <c r="D72" i="9"/>
  <c r="C72" i="9"/>
  <c r="I71" i="9"/>
  <c r="H71" i="9"/>
  <c r="G71" i="9"/>
  <c r="F71" i="9"/>
  <c r="E71" i="9"/>
  <c r="D71" i="9"/>
  <c r="C71" i="9"/>
  <c r="I70" i="9"/>
  <c r="H70" i="9"/>
  <c r="G70" i="9"/>
  <c r="F70" i="9"/>
  <c r="E70" i="9"/>
  <c r="D70" i="9"/>
  <c r="C70" i="9"/>
  <c r="I69" i="9"/>
  <c r="H69" i="9"/>
  <c r="G69" i="9"/>
  <c r="F69" i="9"/>
  <c r="E69" i="9"/>
  <c r="D69" i="9"/>
  <c r="C69" i="9"/>
  <c r="I68" i="9"/>
  <c r="H68" i="9"/>
  <c r="G68" i="9"/>
  <c r="F68" i="9"/>
  <c r="E68" i="9"/>
  <c r="D68" i="9"/>
  <c r="C68" i="9"/>
  <c r="I67" i="9"/>
  <c r="H67" i="9"/>
  <c r="G67" i="9"/>
  <c r="F67" i="9"/>
  <c r="E67" i="9"/>
  <c r="D67" i="9"/>
  <c r="C67" i="9"/>
  <c r="I66" i="9"/>
  <c r="H66" i="9"/>
  <c r="G66" i="9"/>
  <c r="F66" i="9"/>
  <c r="E66" i="9"/>
  <c r="D66" i="9"/>
  <c r="C66" i="9"/>
  <c r="I65" i="9"/>
  <c r="H65" i="9"/>
  <c r="G65" i="9"/>
  <c r="F65" i="9"/>
  <c r="E65" i="9"/>
  <c r="D65" i="9"/>
  <c r="C65" i="9"/>
  <c r="I64" i="9"/>
  <c r="H64" i="9"/>
  <c r="G64" i="9"/>
  <c r="F64" i="9"/>
  <c r="E64" i="9"/>
  <c r="D64" i="9"/>
  <c r="C64" i="9"/>
  <c r="I63" i="9"/>
  <c r="H63" i="9"/>
  <c r="G63" i="9"/>
  <c r="F63" i="9"/>
  <c r="E63" i="9"/>
  <c r="D63" i="9"/>
  <c r="C63" i="9"/>
  <c r="I62" i="9"/>
  <c r="H62" i="9"/>
  <c r="G62" i="9"/>
  <c r="F62" i="9"/>
  <c r="E62" i="9"/>
  <c r="D62" i="9"/>
  <c r="C62" i="9"/>
  <c r="I61" i="9"/>
  <c r="H61" i="9"/>
  <c r="G61" i="9"/>
  <c r="F61" i="9"/>
  <c r="E61" i="9"/>
  <c r="D61" i="9"/>
  <c r="C61" i="9"/>
  <c r="I60" i="9"/>
  <c r="H60" i="9"/>
  <c r="G60" i="9"/>
  <c r="F60" i="9"/>
  <c r="E60" i="9"/>
  <c r="D60" i="9"/>
  <c r="C60" i="9"/>
  <c r="I59" i="9"/>
  <c r="H59" i="9"/>
  <c r="G59" i="9"/>
  <c r="F59" i="9"/>
  <c r="E59" i="9"/>
  <c r="D59" i="9"/>
  <c r="C59" i="9"/>
  <c r="I58" i="9"/>
  <c r="H58" i="9"/>
  <c r="G58" i="9"/>
  <c r="F58" i="9"/>
  <c r="E58" i="9"/>
  <c r="D58" i="9"/>
  <c r="C58" i="9"/>
  <c r="I57" i="9"/>
  <c r="H57" i="9"/>
  <c r="G57" i="9"/>
  <c r="F57" i="9"/>
  <c r="E57" i="9"/>
  <c r="D57" i="9"/>
  <c r="C57" i="9"/>
  <c r="I56" i="9"/>
  <c r="H56" i="9"/>
  <c r="G56" i="9"/>
  <c r="F56" i="9"/>
  <c r="E56" i="9"/>
  <c r="D56" i="9"/>
  <c r="C56" i="9"/>
  <c r="I55" i="9"/>
  <c r="H55" i="9"/>
  <c r="G55" i="9"/>
  <c r="F55" i="9"/>
  <c r="E55" i="9"/>
  <c r="D55" i="9"/>
  <c r="C55" i="9"/>
  <c r="I54" i="9"/>
  <c r="H54" i="9"/>
  <c r="G54" i="9"/>
  <c r="F54" i="9"/>
  <c r="E54" i="9"/>
  <c r="D54" i="9"/>
  <c r="C54" i="9"/>
  <c r="I53" i="9"/>
  <c r="H53" i="9"/>
  <c r="G53" i="9"/>
  <c r="F53" i="9"/>
  <c r="E53" i="9"/>
  <c r="D53" i="9"/>
  <c r="C53" i="9"/>
  <c r="I52" i="9"/>
  <c r="H52" i="9"/>
  <c r="G52" i="9"/>
  <c r="F52" i="9"/>
  <c r="E52" i="9"/>
  <c r="D52" i="9"/>
  <c r="C52" i="9"/>
  <c r="I51" i="9"/>
  <c r="H51" i="9"/>
  <c r="G51" i="9"/>
  <c r="F51" i="9"/>
  <c r="E51" i="9"/>
  <c r="D51" i="9"/>
  <c r="C51" i="9"/>
  <c r="I50" i="9"/>
  <c r="H50" i="9"/>
  <c r="G50" i="9"/>
  <c r="F50" i="9"/>
  <c r="E50" i="9"/>
  <c r="D50" i="9"/>
  <c r="C50" i="9"/>
  <c r="I49" i="9"/>
  <c r="H49" i="9"/>
  <c r="G49" i="9"/>
  <c r="F49" i="9"/>
  <c r="E49" i="9"/>
  <c r="D49" i="9"/>
  <c r="C49" i="9"/>
  <c r="I48" i="9"/>
  <c r="H48" i="9"/>
  <c r="G48" i="9"/>
  <c r="F48" i="9"/>
  <c r="E48" i="9"/>
  <c r="D48" i="9"/>
  <c r="C48" i="9"/>
  <c r="I47" i="9"/>
  <c r="H47" i="9"/>
  <c r="G47" i="9"/>
  <c r="F47" i="9"/>
  <c r="E47" i="9"/>
  <c r="D47" i="9"/>
  <c r="C47" i="9"/>
  <c r="I46" i="9"/>
  <c r="H46" i="9"/>
  <c r="G46" i="9"/>
  <c r="F46" i="9"/>
  <c r="E46" i="9"/>
  <c r="D46" i="9"/>
  <c r="C46" i="9"/>
  <c r="I45" i="9"/>
  <c r="H45" i="9"/>
  <c r="G45" i="9"/>
  <c r="F45" i="9"/>
  <c r="E45" i="9"/>
  <c r="D45" i="9"/>
  <c r="C45" i="9"/>
  <c r="I44" i="9"/>
  <c r="H44" i="9"/>
  <c r="G44" i="9"/>
  <c r="F44" i="9"/>
  <c r="E44" i="9"/>
  <c r="D44" i="9"/>
  <c r="C44" i="9"/>
  <c r="I43" i="9"/>
  <c r="H43" i="9"/>
  <c r="G43" i="9"/>
  <c r="F43" i="9"/>
  <c r="E43" i="9"/>
  <c r="D43" i="9"/>
  <c r="C43" i="9"/>
  <c r="I42" i="9"/>
  <c r="H42" i="9"/>
  <c r="G42" i="9"/>
  <c r="F42" i="9"/>
  <c r="E42" i="9"/>
  <c r="D42" i="9"/>
  <c r="C42" i="9"/>
  <c r="I41" i="9"/>
  <c r="H41" i="9"/>
  <c r="G41" i="9"/>
  <c r="F41" i="9"/>
  <c r="E41" i="9"/>
  <c r="D41" i="9"/>
  <c r="C41" i="9"/>
  <c r="I40" i="9"/>
  <c r="H40" i="9"/>
  <c r="G40" i="9"/>
  <c r="F40" i="9"/>
  <c r="E40" i="9"/>
  <c r="D40" i="9"/>
  <c r="C40" i="9"/>
  <c r="I39" i="9"/>
  <c r="H39" i="9"/>
  <c r="G39" i="9"/>
  <c r="F39" i="9"/>
  <c r="E39" i="9"/>
  <c r="D39" i="9"/>
  <c r="C39" i="9"/>
  <c r="I38" i="9"/>
  <c r="H38" i="9"/>
  <c r="G38" i="9"/>
  <c r="F38" i="9"/>
  <c r="E38" i="9"/>
  <c r="D38" i="9"/>
  <c r="C38" i="9"/>
  <c r="I37" i="9"/>
  <c r="H19" i="2" s="1"/>
  <c r="H37" i="9"/>
  <c r="G37" i="9"/>
  <c r="F37" i="9"/>
  <c r="G19" i="2" s="1"/>
  <c r="E37" i="9"/>
  <c r="D37" i="9"/>
  <c r="C37" i="9"/>
  <c r="I36" i="9"/>
  <c r="H36" i="9"/>
  <c r="G36" i="9"/>
  <c r="F36" i="9"/>
  <c r="E36" i="9"/>
  <c r="D36" i="9"/>
  <c r="C36" i="9"/>
  <c r="I35" i="9"/>
  <c r="H35" i="9"/>
  <c r="G35" i="9"/>
  <c r="F35" i="9"/>
  <c r="E35" i="9"/>
  <c r="D35" i="9"/>
  <c r="C35" i="9"/>
  <c r="I34" i="9"/>
  <c r="H34" i="9"/>
  <c r="G34" i="9"/>
  <c r="F34" i="9"/>
  <c r="E34" i="9"/>
  <c r="D34" i="9"/>
  <c r="C34" i="9"/>
  <c r="I33" i="9"/>
  <c r="H33" i="9"/>
  <c r="G33" i="9"/>
  <c r="F33" i="9"/>
  <c r="E33" i="9"/>
  <c r="D33" i="9"/>
  <c r="C33" i="9"/>
  <c r="I32" i="9"/>
  <c r="H32" i="9"/>
  <c r="G32" i="9"/>
  <c r="F32" i="9"/>
  <c r="E32" i="9"/>
  <c r="D32" i="9"/>
  <c r="C32" i="9"/>
  <c r="I31" i="9"/>
  <c r="H31" i="9"/>
  <c r="G31" i="9"/>
  <c r="F31" i="9"/>
  <c r="E31" i="9"/>
  <c r="D31" i="9"/>
  <c r="C31" i="9"/>
  <c r="I30" i="9"/>
  <c r="H30" i="9"/>
  <c r="G30" i="9"/>
  <c r="F30" i="9"/>
  <c r="E30" i="9"/>
  <c r="D30" i="9"/>
  <c r="C30" i="9"/>
  <c r="I29" i="9"/>
  <c r="H29" i="9"/>
  <c r="G29" i="9"/>
  <c r="F29" i="9"/>
  <c r="E29" i="9"/>
  <c r="D29" i="9"/>
  <c r="C29" i="9"/>
  <c r="I28" i="9"/>
  <c r="H9" i="1" s="1"/>
  <c r="H28" i="9"/>
  <c r="G28" i="9"/>
  <c r="F28" i="9"/>
  <c r="E28" i="9"/>
  <c r="D28" i="9"/>
  <c r="C28" i="9"/>
  <c r="I27" i="9"/>
  <c r="H27" i="9"/>
  <c r="G27" i="9"/>
  <c r="F27" i="9"/>
  <c r="E27" i="9"/>
  <c r="D27" i="9"/>
  <c r="C27" i="9"/>
  <c r="I26" i="9"/>
  <c r="H26" i="9"/>
  <c r="G26" i="9"/>
  <c r="F26" i="9"/>
  <c r="E26" i="9"/>
  <c r="D26" i="9"/>
  <c r="C26" i="9"/>
  <c r="I25" i="9"/>
  <c r="H25" i="9"/>
  <c r="G25" i="9"/>
  <c r="F25" i="9"/>
  <c r="E25" i="9"/>
  <c r="D25" i="9"/>
  <c r="C25" i="9"/>
  <c r="I24" i="9"/>
  <c r="H24" i="9"/>
  <c r="G24" i="9"/>
  <c r="F24" i="9"/>
  <c r="E24" i="9"/>
  <c r="D24" i="9"/>
  <c r="C24" i="9"/>
  <c r="I23" i="9"/>
  <c r="H23" i="9"/>
  <c r="G23" i="9"/>
  <c r="F23" i="9"/>
  <c r="E23" i="9"/>
  <c r="D23" i="9"/>
  <c r="C23" i="9"/>
  <c r="I22" i="9"/>
  <c r="H22" i="9"/>
  <c r="G22" i="9"/>
  <c r="F22" i="9"/>
  <c r="E22" i="9"/>
  <c r="D22" i="9"/>
  <c r="C22" i="9"/>
  <c r="F13" i="2" s="1"/>
  <c r="I21" i="9"/>
  <c r="H21" i="9"/>
  <c r="G21" i="9"/>
  <c r="F21" i="9"/>
  <c r="E21" i="9"/>
  <c r="D21" i="9"/>
  <c r="C21" i="9"/>
  <c r="I20" i="9"/>
  <c r="H20" i="9"/>
  <c r="G20" i="9"/>
  <c r="F20" i="9"/>
  <c r="E20" i="9"/>
  <c r="D20" i="9"/>
  <c r="C20" i="9"/>
  <c r="I19" i="9"/>
  <c r="H19" i="9"/>
  <c r="G19" i="9"/>
  <c r="F19" i="9"/>
  <c r="E19" i="9"/>
  <c r="D19" i="9"/>
  <c r="C19" i="9"/>
  <c r="I18" i="9"/>
  <c r="H18" i="9"/>
  <c r="G18" i="9"/>
  <c r="F18" i="9"/>
  <c r="E18" i="9"/>
  <c r="D18" i="9"/>
  <c r="C18" i="9"/>
  <c r="I17" i="9"/>
  <c r="H17" i="9"/>
  <c r="G17" i="9"/>
  <c r="F17" i="9"/>
  <c r="E17" i="9"/>
  <c r="D17" i="9"/>
  <c r="C17" i="9"/>
  <c r="I16" i="9"/>
  <c r="H16" i="9"/>
  <c r="G16" i="9"/>
  <c r="F16" i="9"/>
  <c r="E16" i="9"/>
  <c r="D16" i="9"/>
  <c r="C16" i="9"/>
  <c r="I15" i="9"/>
  <c r="H15" i="9"/>
  <c r="G15" i="9"/>
  <c r="F15" i="9"/>
  <c r="E15" i="9"/>
  <c r="D15" i="9"/>
  <c r="C15" i="9"/>
  <c r="I14" i="9"/>
  <c r="H14" i="9"/>
  <c r="G14" i="9"/>
  <c r="F14" i="9"/>
  <c r="E14" i="9"/>
  <c r="D14" i="9"/>
  <c r="C14" i="9"/>
  <c r="I13" i="9"/>
  <c r="H13" i="9"/>
  <c r="G13" i="9"/>
  <c r="F13" i="9"/>
  <c r="E13" i="9"/>
  <c r="D13" i="9"/>
  <c r="C13" i="9"/>
  <c r="I12" i="9"/>
  <c r="H12" i="9"/>
  <c r="G12" i="9"/>
  <c r="F12" i="9"/>
  <c r="E12" i="9"/>
  <c r="D12" i="9"/>
  <c r="C12" i="9"/>
  <c r="I11" i="9"/>
  <c r="H11" i="9"/>
  <c r="G11" i="9"/>
  <c r="F11" i="9"/>
  <c r="E11" i="9"/>
  <c r="D11" i="9"/>
  <c r="C11" i="9"/>
  <c r="I10" i="9"/>
  <c r="H10" i="9"/>
  <c r="G10" i="9"/>
  <c r="F10" i="9"/>
  <c r="E10" i="9"/>
  <c r="D10" i="9"/>
  <c r="C10" i="9"/>
  <c r="I9" i="9"/>
  <c r="H9" i="9"/>
  <c r="G9" i="9"/>
  <c r="F9" i="9"/>
  <c r="E9" i="9"/>
  <c r="D9" i="9"/>
  <c r="C9" i="9"/>
  <c r="H17" i="2" l="1"/>
  <c r="H18" i="2"/>
  <c r="H11" i="2"/>
  <c r="H21" i="2"/>
  <c r="F21" i="2"/>
  <c r="G18" i="2"/>
  <c r="G21" i="2"/>
  <c r="F19" i="2"/>
  <c r="F18" i="2"/>
  <c r="F9" i="1"/>
  <c r="F16" i="2"/>
  <c r="G17" i="2"/>
  <c r="G11" i="2"/>
  <c r="F15" i="2"/>
  <c r="G15" i="2"/>
  <c r="G14" i="2"/>
  <c r="G13" i="2"/>
  <c r="G16" i="2"/>
  <c r="H15" i="2"/>
  <c r="H14" i="2"/>
  <c r="H13" i="2"/>
  <c r="F14" i="2"/>
  <c r="F11" i="2"/>
  <c r="H12" i="1"/>
  <c r="H16" i="2"/>
  <c r="F17" i="2"/>
  <c r="G12" i="1"/>
  <c r="H11" i="1"/>
  <c r="H10" i="1"/>
  <c r="G11" i="1"/>
  <c r="G10" i="1"/>
  <c r="F12" i="1"/>
  <c r="F10" i="1"/>
  <c r="F11" i="1"/>
  <c r="P45" i="8"/>
  <c r="P92" i="8"/>
  <c r="P139" i="8"/>
  <c r="G9" i="1" l="1"/>
  <c r="O91" i="9" l="1"/>
  <c r="O90" i="9"/>
  <c r="O89" i="9"/>
  <c r="O88" i="9"/>
  <c r="O87" i="9"/>
  <c r="O86" i="9"/>
  <c r="O84" i="9"/>
  <c r="O83" i="9"/>
  <c r="O82" i="9"/>
  <c r="O79" i="9"/>
  <c r="O78" i="9"/>
  <c r="O77" i="9"/>
  <c r="O76" i="9"/>
  <c r="O75" i="9"/>
  <c r="O73" i="9"/>
  <c r="O72" i="9"/>
  <c r="O71" i="9"/>
  <c r="O67" i="9"/>
  <c r="O66" i="9"/>
  <c r="O62" i="9"/>
  <c r="O61" i="9"/>
  <c r="O60" i="9"/>
  <c r="O58" i="9"/>
  <c r="O57" i="9"/>
  <c r="O56" i="9"/>
  <c r="O54" i="9"/>
  <c r="O53" i="9"/>
  <c r="O51" i="9"/>
  <c r="O50" i="9"/>
  <c r="O49" i="9"/>
  <c r="O47" i="9"/>
  <c r="O46" i="9"/>
  <c r="O43" i="9"/>
  <c r="O42" i="9"/>
  <c r="O41" i="9"/>
  <c r="O40" i="9"/>
  <c r="O39" i="9"/>
  <c r="O38" i="9"/>
  <c r="O37" i="9"/>
  <c r="O35" i="9"/>
  <c r="O34" i="9"/>
  <c r="O33" i="9"/>
  <c r="O32" i="9"/>
  <c r="O31" i="9"/>
  <c r="O30" i="9"/>
  <c r="O29" i="9"/>
  <c r="O27" i="9"/>
  <c r="O26" i="9"/>
  <c r="O25" i="9"/>
  <c r="O24" i="9"/>
  <c r="O23" i="9"/>
  <c r="O21" i="9"/>
  <c r="O20" i="9"/>
  <c r="O19" i="9"/>
  <c r="O18" i="9"/>
  <c r="O16" i="9"/>
  <c r="O15" i="9"/>
  <c r="O14" i="9"/>
  <c r="O13" i="9"/>
  <c r="O12" i="9"/>
  <c r="L235" i="8"/>
  <c r="H235" i="8"/>
  <c r="D235" i="8"/>
  <c r="M235" i="8"/>
  <c r="I235" i="8"/>
  <c r="E235" i="8"/>
  <c r="O70" i="9" l="1"/>
  <c r="O81" i="9"/>
  <c r="O36" i="9"/>
  <c r="O28" i="9"/>
  <c r="O48" i="9"/>
  <c r="O45" i="9" s="1"/>
  <c r="O11" i="9"/>
  <c r="O55" i="9"/>
  <c r="O59" i="9"/>
  <c r="O22" i="9"/>
  <c r="O74" i="9"/>
  <c r="O17" i="9"/>
  <c r="O85" i="9"/>
  <c r="F235" i="8"/>
  <c r="J235" i="8"/>
  <c r="N235" i="8"/>
  <c r="C235" i="8"/>
  <c r="G235" i="8"/>
  <c r="K235" i="8"/>
  <c r="O235" i="8"/>
  <c r="P235" i="8"/>
  <c r="O69" i="9" l="1"/>
  <c r="O80" i="9"/>
  <c r="O52" i="9"/>
  <c r="O64" i="9" s="1"/>
  <c r="O10" i="9"/>
  <c r="O9" i="9" s="1"/>
  <c r="O44" i="9" l="1"/>
  <c r="O63" i="9"/>
  <c r="O65" i="9" s="1"/>
  <c r="O68" i="9" s="1"/>
  <c r="O92" i="9" s="1"/>
</calcChain>
</file>

<file path=xl/sharedStrings.xml><?xml version="1.0" encoding="utf-8"?>
<sst xmlns="http://schemas.openxmlformats.org/spreadsheetml/2006/main" count="1446" uniqueCount="516">
  <si>
    <t>INDICADORES FISCALES - LEY DE RESPONSABILIDAD FISCAL NACIONAL</t>
  </si>
  <si>
    <t>1er Trim. 2014</t>
  </si>
  <si>
    <t>2do Trim. 2014</t>
  </si>
  <si>
    <t>3er Trim. 2014</t>
  </si>
  <si>
    <t>4to Trim. 2014</t>
  </si>
  <si>
    <t>Indicadores</t>
  </si>
  <si>
    <t>Unidad de medida</t>
  </si>
  <si>
    <t>Periodicidad</t>
  </si>
  <si>
    <t>Rezago (b)</t>
  </si>
  <si>
    <t>Definición / Cobertura / Fuente</t>
  </si>
  <si>
    <t>1. Gasto primario de la Administración Pública No Financiera Neta de Instituciones de Seguridad Social (APNFNISS) por habitante</t>
  </si>
  <si>
    <t>$</t>
  </si>
  <si>
    <t>Anual</t>
  </si>
  <si>
    <t>Un cuatrimestre</t>
  </si>
  <si>
    <t>1. Base devengado. Cobertura Administración Pública Neta de Instituciones de Seguridad Social (APNFNISS). Gasto primario  corresponde al gasto total deducidos los pagos por intereses de la deuda pública. 
2. Proyecciones de población del INDEC correspondientes a cada año convalidadas por las Direcciones de Estadísticas Provinciales. En el caso del Gobierno Nacional la totalidad de la población de la República Argentina.</t>
  </si>
  <si>
    <t>2.  Participación del gasto en personal de la APNFNISS respecto del gasto primario.</t>
  </si>
  <si>
    <t>%</t>
  </si>
  <si>
    <t>1. Base devengado. Cobertura  APNFNISS. Gasto en personal según inciso 1 es decir: la retribución de los servicios prestados en relación de dependencia y las correspondientes contribuciones patronales.
2. Idem variable 1.1.</t>
  </si>
  <si>
    <t>3. Participación del gasto en inversión real directa de la APNFNISS respecto del gasto primario en la Administración Pública no Financiera</t>
  </si>
  <si>
    <t>1. Base devengado. Cobertura APNFNISS. Inversión Real Directa corresponde a gastos destinados a la adquisición o producción por cuenta propia de bienes de capital.
2. Idem variable 1.1.</t>
  </si>
  <si>
    <t>4. Indicador Solvencia de la APNF: ingresos corrientes respecto a los gastos corrientes</t>
  </si>
  <si>
    <t>1. Base percibidos. Cobertura APNF. ingresos corrientes son los que provienen de los ingresos tributarios, no tributarios, contribuciones y aportes a la Seguridad Social, venta de bienes y servicios, rentas de la propiedad y de las transferencias recibidas para financiar gastos corrientes.
2. Base devengado. Cobertura APNF. Gastos corrientes comprenden las erogaciones destinadas a las actividades de producción de bienes y servicios del sector público, intereses por deudas y préstamos, prestaciones de la Seguridad Social y las transferencias de recursos que no involucran una contraprestación efectiva de bienes y servicios.</t>
  </si>
  <si>
    <t>5. Resultado financiero de la APNF respecto de los gastos totales.</t>
  </si>
  <si>
    <t>1.  Base devengado. Cobertura APNF.
Resultado financiero corresponde a los ingresos totales detraidos los gastos totales.
2. Base devengado. Cobertura APNF.</t>
  </si>
  <si>
    <t>6. Resultado primario de la APNF respecto de los gastos primarios.</t>
  </si>
  <si>
    <t>1. Base devengado. Cobertura APNF. Resultado primario corresponde al resultado financiero descontados los intereses de la deuda pública.
2.  Base devengado. Cobertura APNF. Gastos primarios corresponde a los gastos totales descontados los intereses de la deuda pública.</t>
  </si>
  <si>
    <t>7. Servicios de deuda de la APNF respecto de los ingresos corrientes netos de coparticipación de impuestos a Municipios o Provincias (según corresponda).</t>
  </si>
  <si>
    <t>1. Base devengado. Cobertura APNF
Incluye los pagos en intereses, comisiones y amortizaciones, según definición Decreto N° 1.731/04.
Para la deuda nominada en moneda extranjera se tomará la tasa de cambio tipo vendedor correspondiente a cada servicio.
2. Percibidos. Cobertura APNF. De acuerdo a lo definido en los Clasificadores Presupuestarios Provinciales, neto de coparticipación de impuestos a municipios o régimen similar.</t>
  </si>
  <si>
    <t>8. Participación porcentual por Finalidad Administración Gubernamental respecto al Gasto primario de la APNFNISS</t>
  </si>
  <si>
    <t>1. Gasto total  en cada una de las siguientes finalidades: administración gubernamental, defensa y seguridad, servicios sociales, servicios económicos, deuda pública. Base devengado. Cobertura APNFNISS.
2. Base devengado. Cobertura APNFNISS.</t>
  </si>
  <si>
    <t>9. Número de cargos ocupados en el SPNF por cada 1.000 habitantes.</t>
  </si>
  <si>
    <t>unidades</t>
  </si>
  <si>
    <t>1. Cobertura SPNF. El número de cargos es a Diciembre de cada año, excluyendo al personal contratado no imputado en el inciso 1. Se considera aquella información compatible con el mencionado inciso de los gastos presupuestados.
2. Idem variable 1.2.</t>
  </si>
  <si>
    <t>10. Stock de deuda de la APNF respecto de los ingresos totales.</t>
  </si>
  <si>
    <t>1. Cobertura APNF. El stock de la deuda es al 31 de Diciembre de cada año. El tipo de cambio correspondiente a la deuda nominada en moneda extranjera será el correspondiente al último día habil del ejercicio, tipo vendedor.
2. Idem variable 13.2.</t>
  </si>
  <si>
    <r>
      <t>11. Stock de la deuda de la APNF por habitante</t>
    </r>
    <r>
      <rPr>
        <b/>
        <sz val="10"/>
        <rFont val="Arial"/>
        <family val="2"/>
      </rPr>
      <t>.</t>
    </r>
  </si>
  <si>
    <t>1. Idem variable 14.1.
2. Idem variable 1.2.</t>
  </si>
  <si>
    <t>* Universo considerado: Carácter 1 + 2 +3 + ATM + IPV</t>
  </si>
  <si>
    <t>* Para la distribución por Finalidad y Función en Votado , se aplica proporcional a la ejecución del año corriente</t>
  </si>
  <si>
    <t>* Stock de la deuda obtenido de la dirección provincial de la deuda pública</t>
  </si>
  <si>
    <t xml:space="preserve">* Cargos obtenidos de web de Hacienda, Anexo 19 </t>
  </si>
  <si>
    <t>Notas comunes a todos los indicadores</t>
  </si>
  <si>
    <t>(a) Definición de APNFNISS, APNF, SPNF de acuerdo a lo establecido en el Decreto Nº 1.731/2004, el cual especifica que "el gasto autorizado en el presupuesto se considera devengado cuando se produce una modificación cuantitativa o cualitativa en la compos</t>
  </si>
  <si>
    <t>(b) El rezago será de un cuatrimestre.</t>
  </si>
  <si>
    <t>INDICADORES FINANCIEROS - LEY DE RESPONSABILIDAD FISCAL NACIONAL</t>
  </si>
  <si>
    <t>2.1. Participación porcentual por Finalidad Administración Gubernamental respecto al Gasto Total de la APNFNISS</t>
  </si>
  <si>
    <t>2.2. Participación porcentual por Finalidad Defensa y Seguridad respecto al Gasto Total de la APNFNISS</t>
  </si>
  <si>
    <t>2.3. Participación porcentual por Finalidad Servicios Sociales respecto al Gasto Total de la APNFNISS</t>
  </si>
  <si>
    <t>2.4. Participación porcentual por Finalidad Servicios Económicos respecto al Gasto Total de la APNFNISS</t>
  </si>
  <si>
    <t>2.5. Participación porcentual por Finalidad Deuda Pública respecto al Gasto Total de la APNFNISS</t>
  </si>
  <si>
    <t>5. Ingresos tributarios de origen provincial o nacional (según corresponda) de la APNF por habitante</t>
  </si>
  <si>
    <t>1. Percibidos. Cobertura Administración Püblica no Financiera (APNF). Incluyen aquellos ingresos tributarios de origen provincial percibidos, que fueron presupuestados, aclarando los casos en los cuales las Provincias tienen delegadas potestades o administración tributaria en los Municipios. En el caso del Gobierno Nacional incluye la totalidad de los recursos tributarios y contribuciones a la Seguridad Social, incorporando la recaudación de impuestos coparticipados.
2. Idem variable 1.2.</t>
  </si>
  <si>
    <t>6. Ingresos tributarios de origen provincial o nacional (según corresponda) percibidos de la APNF respecto a los ingresos tributarios provinciales o nacionales (según corresponda) presupuestados.</t>
  </si>
  <si>
    <t>1.  Idem variable 5.1.
2. Cobertura APNF. Cálculo original incluido en el presupuesto.</t>
  </si>
  <si>
    <t>7. Ingresos tributarios de origen nacional del SPNF con distribución automática respecto a los ingresos tributarios totales.
No aplicable al Gobierno Nacional.</t>
  </si>
  <si>
    <t>1.Distribución automática de recursos nacionales percibidos por el Sector Público No Financiero (SPNF) de acuerdo a la normativa vigente y que en los Clasificadores Presupuestarios Provincias se incluyen en ingresos tributarios de origen nacional, los cuales en la actulidad son: Ley Nº 23.548 y modif, Ley Nº 24.049 transferencia de servicios, obras de infraestructura básica social, Ley Nº 24.621, excedente Fondo Conurbano, Ley Nº 24.699, Ley Nº 23.966 art. 30, ley Nº 23.906 Fondo Educativo, Ley Nº 23.966 art. 5 punto 2, Vialidad Provincial, obras de infraestructura Ley Nº 23.966, FEDEI, FONAVI, Reg. de energía electrica Ley Nº 24.065, Fondo Compensador Desequilibrios Fiscales y Ley Nº 24.977 art. 59 inciso a.
2. Cobertura SPNF. Corresponde a la sumatoria de los ingresos provenientes de fuente tributaria provincial y nacional.</t>
  </si>
  <si>
    <t>8. Ingresos tributarios provinciales del SPNF respecto a los ingresos tributarios totales.
No aplicable al Gobierno Nacional.</t>
  </si>
  <si>
    <t>1. Percibidos. Cobertura SPNF. El percibido se corresponde con los conceptos presupuestados.
Se incluyen aquellos ingresos tributarios de origen provincial percibidos, aclarando los casos en los cuales las Provincias tienen delegadas potestades o administración tributaria en los Municipios.
2. Idem variable 7.2.</t>
  </si>
  <si>
    <t>9. Indicador Solvencia de la APNF: gastos corrientes respecto a los ingresos corrientes provinciales o nacionales (según corresponda).</t>
  </si>
  <si>
    <t>1. Base devengado. Cobertura APNF. Gastos corrientes comprenden las erogaciones destinadas a las actividades de producción de bienes y servicios del sector público, intereses por deudas y préstamos, prestaciones de la Seguridad Social y las transferencias de recursos que no involucran una contraprestación efectiva de bienes y servicios.
2. Base percibidos. Cobertura APNF. ingresos corrientes son los que provienen de los ingresos tributarios, no tributarios, contribuciones y aportes a la Seguridad Social, venta de bienes y servicios, rentas de la propiedad y de las transferencias recibidas para financiar gastos corrientes.</t>
  </si>
  <si>
    <t>10. Gasto en personal de la APNFNISS respecto a recursos corrientes netos de coparticipación de impuestos a Municipios o Provincias (según corresponda).</t>
  </si>
  <si>
    <t>1. Idem 3.1.
2. Percibidos. Cobertura APNFNISS. De acuerdo a lo definido en los Clasificadores Presupuestarios Provinciales, neto de coparticipación de impuestos a municipios o régimen similar.</t>
  </si>
  <si>
    <t>11. Resultado financiero de la APNF respecto de los gastos totales.</t>
  </si>
  <si>
    <t>12. Resultado primario de la APNF respecto de los gastos primarios.</t>
  </si>
  <si>
    <t>13. Servicios de deuda de la APNF respecto de los ingresos corrientes netos de coparticipación de impuestos a Municipios o Provincias (según corresponda).</t>
  </si>
  <si>
    <t>14. Stock de deuda de la APNF respecto de los ingresos corrientes netos de copaticipación de impuestos a  Municipios o Provincias (según corresponda).</t>
  </si>
  <si>
    <t>17. Transferencias a municipios por participación de impuestos respecto a los ingresos tributarios provinciales y nacionales</t>
  </si>
  <si>
    <t>1. Base devengado. Cobertura APNF.
2. Percibidos. Cobertura APNF.</t>
  </si>
  <si>
    <t>INDICADORES SECTORIALES - LEY DE RESPONSABILIDAD FISCAL NACIONAL</t>
  </si>
  <si>
    <t>Variables necesarias</t>
  </si>
  <si>
    <t>1. Finalidad Administración Gubernamental</t>
  </si>
  <si>
    <t>1.1.1 Participación del gasto total en la función: Dirección Superior Ejecutiva respecto al gasto total de la finalidad Administración Gubernamental</t>
  </si>
  <si>
    <t>Un semestre</t>
  </si>
  <si>
    <t>1. Gasto total por función de la finalidad Administración Gubernamental.
2. Gasto total de la finalidad Administración Gubernamental.</t>
  </si>
  <si>
    <t>1. Gasto total en cada una de las siguientes funciones: dirección superior ejecutiva, legislativa, judicial, administración fiscal y resto (neto de apoyo a gobiernos locales e incluyendo Aportes del Tesoro Provincial). Base devengado. Cobertura APNFNISS (g).
2. Base devengado. Cobertura APNFNISS. Neto del mismo concepto citado en la variable 1.</t>
  </si>
  <si>
    <t>1.1.2 Participación del gasto total en la función: legislativa respecto al gasto total de la finalidad Administración Gubernamental</t>
  </si>
  <si>
    <t>1.1.3 Participación del gasto total en la función: Judicial respecto al gasto total de la finalidad Administración Gubernamental</t>
  </si>
  <si>
    <t>1.1.4 Participación del gasto total en la función: Administración Fiscal respecto al gasto total de la finalidad Administración Gubernamental</t>
  </si>
  <si>
    <t>1. Gasto corriente por función de la finalidad Administración Gubernamental.
2. Gasto corriente de la finalidad Administración Gubernamental.</t>
  </si>
  <si>
    <t>1.1.5 Participación del gasto total en la función: Relaciones Interiores respecto al gasto total de la finalidad Administración Gubernamental</t>
  </si>
  <si>
    <t>1.1.6 Participación del gasto total en la función: Control de la Gestión Pública respecto al gasto total de la finalidad Administración Gubernamental</t>
  </si>
  <si>
    <t>1.1.7 Participación del gasto total en la función: Información y Estadísticas Básicas respecto al gasto total de la finalidad Administración Gubernamental</t>
  </si>
  <si>
    <t>1.1.8 Participación del gasto total en la función: Administración Gubernamental sin discriminar respecto al gasto total de la finalidad Administración Gubernamental</t>
  </si>
  <si>
    <t>1.2.1 Participación del gasto corriente en la función: Dirección Superior Ejecutiva respecto al gasto corriente de la finalidad Administración Gubernamental</t>
  </si>
  <si>
    <t>1. Gasto corriente en cada una de las siguientes funciones: dirección superior ejecutiva, legislativa, judicial, administración fiscal y resto (neto de apoyo a gobiernos locales). Base devengado. Cobertura APNFNISS.
2. Base devengado. Cobertura APNFNISS.</t>
  </si>
  <si>
    <t>1.2.2 Participación del gasto corriente en la función: legislativa respecto al gasto corriente de la finalidad Administración Gubernamental</t>
  </si>
  <si>
    <t>1.2.3 Participación del gasto corriente en la función: Judicial respecto al gasto corriente de la finalidad Administración Gubernamental</t>
  </si>
  <si>
    <t>1.2.4 Participación del gasto corriente en la función: Administración Fiscal respecto al gasto corriente de la finalidad Administración Gubernamental</t>
  </si>
  <si>
    <t>1.2.5 Participación del gasto corriente en la función: Relaciones Interiores respecto al gasto corriente de la finalidad Administración Gubernamental</t>
  </si>
  <si>
    <t>1.2.6 Participación del gasto corriente en la función: Control de la Gestión Pública respecto al gasto corriente de la finalidad Administración Gubernamental</t>
  </si>
  <si>
    <t>1.2.7 Participación del gasto corriente en la función: Información y Estadísticas Básicas respecto al gasto corriente de la finalidad Administración Gubernamental</t>
  </si>
  <si>
    <t>1.2.8 Participación del gasto corriente en la función: Administración Gubernamental sin discriminar respecto al gasto corriente de la finalidad Administración Gubernamental</t>
  </si>
  <si>
    <t>1.3. Gastos de consumo de la Dirección General de Rentas (u organismo similar) respecto a la recaudación tributaria de origen provincial.</t>
  </si>
  <si>
    <t>1. Gastos de consumo de la Dirección General de Rentas (u organismo similar).
2. Recaudación tributaria de origen provincial.</t>
  </si>
  <si>
    <t>1. Base devengado. Se entiende por gastos de consumo en la clasificación del gasto por su carácter económico, aquellos necesarios para el funcionamiento de la administración tributaria, incluyéndose remuneraciones,  bienes y servicios y otros gastos de consumo.
2. Percibidos. Cobertura SPNF. El percibido se corresponde con los conceptos presupuestados.
Se incluyen aquellos ingresos tributarios de origen provincial percibidos, aclarando los casos en los cuales las Provincias tienen delegadas potestades o administración tributaria en los Municipios.</t>
  </si>
  <si>
    <t>2. Finalidad Servicios de Defensa y Seguridad</t>
  </si>
  <si>
    <t>2.1. Gasto en personal policial por agente.</t>
  </si>
  <si>
    <t>1. Gasto en personal en la función Seguridad Interior.
2. Agentes policiales.</t>
  </si>
  <si>
    <t>1. Base devengado. Excluye gasto en Escuela Policial que corresponda a la función Educación Media y técnica. Cobertura APNFNISS.
2. Promedio simple de agentes policiales (cuyos gastos fueron imputados en la variable 2.1.1) al 30 de junio y al 31 de diciembre de cada año.</t>
  </si>
  <si>
    <t>2.2. Gasto en personal en la función Sistema Penal por personal del Sistema Penal.</t>
  </si>
  <si>
    <t>1. Gasto en personal de la función Sistema Penal.
2. Personal del sistema penal.</t>
  </si>
  <si>
    <t>1. Base devengado. Cobertura APNFNISS.
2. Promedio simple de agentes del sistema penitenciario (cuyos gastos fueron imputados en la variable 2.2.1) al 30 de junio y al 31 de diciembre de cada año.</t>
  </si>
  <si>
    <t>2.3. Gasto de Consumo en la función Sistema Penal por interno.</t>
  </si>
  <si>
    <t>1. Gasto de consumo en la función Sistema Penal.
2. Internos del sistema penal.</t>
  </si>
  <si>
    <t>1. Base devengado. Cobertura APNFNISS. En gastos de consumo se incluyen personal, bienes y servicios, y otros gastos de consumo.
2. Promedio simple de internos al 30 de junio y al 31 de diciembre de cada año.</t>
  </si>
  <si>
    <t>2.4. Población cubierta por Personal Policial (relación cada 1000 habitantes).</t>
  </si>
  <si>
    <t>Habitantes</t>
  </si>
  <si>
    <t>1. Población
2. Personal policial.</t>
  </si>
  <si>
    <t>1. Proyecciones de población del INDEC al 30 de junio de cada año convalidadas por las Direcciones de Estadísticas Provinciales. En el caso del Gobierno Nacional la totalidad de la población de la República Argentina.
2. Agentes al 30 de junio de cada año,  según la definición de la variable 2.1.2.</t>
  </si>
  <si>
    <t xml:space="preserve">2.5. Gasto en la función Servicios de Seguridad por habitante </t>
  </si>
  <si>
    <t>1. Gasto total en la finalidad Servicios de Seguridad.
2. Población.</t>
  </si>
  <si>
    <t>1. Base devengado. Cobertura APNFNISS.
2. Idem variable 2.4.1.</t>
  </si>
  <si>
    <t>2.6. Número de internos por Personal ocupado en la función Sistema Penal.</t>
  </si>
  <si>
    <t>Internos</t>
  </si>
  <si>
    <t>1. Internos del sistema penal.
2. Personal de la función Sistema Penal.</t>
  </si>
  <si>
    <t>1. Promedio simple de internos al 30 de junio y al 31 de diciembre de cada año.
2. Idem variable 2.2.2.</t>
  </si>
  <si>
    <t>3. Finalidad Servicios Sociales</t>
  </si>
  <si>
    <t>3.a.1 Participación porcentual de la función salud respecto al gasto total de la Finalidad Servicios Sociales.</t>
  </si>
  <si>
    <t>1. Gasto total por función.
2. Gasto total de la finalidad Servicios Sociales.</t>
  </si>
  <si>
    <t>1. Gasto total  en cada una de las siguientes funciones: salud, promoción y asistencia social, seguridad social, educación y cultura, ciencia y técnica, trabajo, vivienda y urbanismo, agua potable y alcantarillado y otros servicios urbanos. Base devengado. Cobertura APNFNISS.
2. Base devengado. Cobertura APNFNISS.</t>
  </si>
  <si>
    <t>3.a.2 Participación porcentual de la función Promoción y Asistencia Social respecto al gasto total de la Finalidad Servicios Sociales.</t>
  </si>
  <si>
    <t>3.a.3 Participación porcentual de la función Seguridad Social respecto al gasto total de la Finalidad Servicios Sociales.</t>
  </si>
  <si>
    <t>3.a.4 Participación porcentual de la función Educación y Cultura respecto al gasto total de la Finalidad Servicios Sociales. (*)</t>
  </si>
  <si>
    <t>3.a.5 Participación porcentual de la función Ciencia y Técnica respecto al gasto total de la Finalidad Servicios Sociales.</t>
  </si>
  <si>
    <t>3.a.6 Participación porcentual de la función Trabajo respecto al gasto total de la Finalidad Servicios Sociales.</t>
  </si>
  <si>
    <t>3.a.7 Participación porcentual de la función Vivienda y Urbanismo respecto al gasto total de la Finalidad Servicios Sociales. (**)</t>
  </si>
  <si>
    <t>3.a.8 Participación porcentual de la función Agua Potable y Alcantarillado respecto al gasto total de la Finalidad Servicios Sociales.</t>
  </si>
  <si>
    <t>3.b. Gasto de la finalidad Servicios Sociales por habitante.</t>
  </si>
  <si>
    <t>1. Gasto de la finalidad Servicios Sociales.
2. Población.</t>
  </si>
  <si>
    <t>3.1. Salud</t>
  </si>
  <si>
    <t>3.1.1. Gasto en inversión real directa en la función Salud respecto al gasto total de la función.</t>
  </si>
  <si>
    <t>1. Gasto en inversión real directa de la función Salud.
2. Gasto total en la función Salud.</t>
  </si>
  <si>
    <t>1. Base devengado. Cobertura APNFNISS.
2. Base devengado. Cobertura APNFNISS.</t>
  </si>
  <si>
    <t>3.1.2. Gasto en personal de la función Salud por personal ocupado.</t>
  </si>
  <si>
    <t>1. Gasto en personal de la función Salud.
2. Agentes de la función salud pública.</t>
  </si>
  <si>
    <t>1. Base devengado. Cobertura APNFNISS.
2. Promedio simple de agentes de la salud pública (cuyos gastos fueron imputados en la variable 3.1.2.1) al 30 de junio y al 31 de diciembre de cada año.</t>
  </si>
  <si>
    <t>3.1.3. Gasto total de la función Salud por habitante.</t>
  </si>
  <si>
    <t>1. Gasto total en la función Salud.
2. Población.</t>
  </si>
  <si>
    <t>3.1.4. Gasto en prestaciones médicas del Instituto de Obra Social (u organismo similar) por beneficiario.</t>
  </si>
  <si>
    <t>1. Gasto en prestaciones médicas del Instituto de Obra Social (u organismo similar).
2. Beneficiarios del Instituto de Obra Social.</t>
  </si>
  <si>
    <t>1. Base devengado. Cobertura Instituto de Obra Social. Gasto en servicios no personales en prestaciones médicas.
2. Promedio de beneficiarios al 30 de junio y al 31 de diciembre de cada año.</t>
  </si>
  <si>
    <t>3.1.5. Número de beneficiarios del Instituto de Obra Social por persona empleada.</t>
  </si>
  <si>
    <t>Beneficiarios</t>
  </si>
  <si>
    <t>1. Beneficiarios del Instituto de Obra Social.
2. Personal empleado en el Instituto de Obra Social.</t>
  </si>
  <si>
    <t>1. Idem 3.1.4.2.
2. Promedio de personal empleado al 30 de Junio y al 31 de Diciembre de cada año.</t>
  </si>
  <si>
    <t>3.1.6. Número de aportantes por beneficiario del Instituto de Obra Social.</t>
  </si>
  <si>
    <t>Aportantes</t>
  </si>
  <si>
    <t>1. Número de aportantes al Instituto de Obra Social.
2. Beneficiarios del Instituto de Obra Social.</t>
  </si>
  <si>
    <t>1. Promedio de aportantes al 30 de junio y al 31 de diciembre de cada año.
2. Idem variable 3.1.4.2.</t>
  </si>
  <si>
    <t xml:space="preserve">3.1.7. Número de aportantes por beneficiario para el subsector Provincial, el subsector Municipal y Otros subsectores, del Instituto de Obra Social. </t>
  </si>
  <si>
    <t>1. Número de aportantes al Instituto de Obra Social Provincial, para cada subsector.
2. Beneficiarios del Instituto de Obra Social, para cada subsector.</t>
  </si>
  <si>
    <t>1. Idem variable 3.1.6.1.
2. Idem variable 3.1.4.2.</t>
  </si>
  <si>
    <t>3.2. Promoción y Asistencia Social</t>
  </si>
  <si>
    <t>3.2.1. Gasto en comedores escolares respecto a la población atendida por comedores escolares.</t>
  </si>
  <si>
    <t>1. Gasto en comedores escolares.
2. Población atendida por comedores escolares.</t>
  </si>
  <si>
    <t>1. Base devengado. Cobertura APNFNISS.
2. Promedio al 30 de junio y al 31 de diciembre de cada año.</t>
  </si>
  <si>
    <t xml:space="preserve">3.2.2. Gasto en programas alimentarios (excluidos comedores escolares) respecto al número de beneficiarios </t>
  </si>
  <si>
    <t>1. Gasto en programas alimentarios.
2. Beneficiarios de programas alimentarios / canastas.</t>
  </si>
  <si>
    <t>3.2.3. Gasto en Planes de empleo respecto al número de beneficiarios en planes de empleo.</t>
  </si>
  <si>
    <t>1. Gasto en planes de empleo.
2. Beneficiarios de planes de empleo.</t>
  </si>
  <si>
    <t>1. Base devengado. Cobertura APNFNISS. Corresponde a transferencias corrientes al sector privado por planes de empleo.
2. Promedio al 30 de junio y al 31 de diciembre de cada año.</t>
  </si>
  <si>
    <t>3.3. Seguridad Social (No corresponde calcular)</t>
  </si>
  <si>
    <t>3.3.1. Gasto en pensiones, retiros y jubilaciones promedio por beneficiario (d).</t>
  </si>
  <si>
    <t>1. Gasto en pensiones, retiros y jubilaciones.
2. Beneficiarios de pensiones, retiros y jubilaciones.</t>
  </si>
  <si>
    <t>1. Base Devengado. Cobertura  Instituciones de la Seguridad Social.
2. Al 30 de junio de cada año.</t>
  </si>
  <si>
    <t>3.3.2. Número de aportantes por beneficiario para el subsector Provincial, el subsector Municipal y otros subsectores, del Instituto de Jubilaciones y Pensiones Provincial (d).</t>
  </si>
  <si>
    <t>1. Número de aportantes al Instituto de Jubilaciones y Pensiones Provincial por subsector.
2. Beneficiarios del Instituto de Jubilaciones y Pensiones Provincial porsubsector.</t>
  </si>
  <si>
    <t>1. Al 30 de junio de cada año.
2. Al 30 de junio de cada año.</t>
  </si>
  <si>
    <t>3.4. Educación y Cultura</t>
  </si>
  <si>
    <t>3.4.1. Gasto  total en la función Educación y Cultura financiado con recursos provinciales.</t>
  </si>
  <si>
    <t>1. Fondos provenientes del Tesoro Provincial, Recursos Propios y Uso del Crédito (h).
2. Gasto total en la función Educación.</t>
  </si>
  <si>
    <t>1. Percibidos.
2. Base devengado. Cobertura APNFNISS.</t>
  </si>
  <si>
    <t>3.4.2. Gasto en inversión real directa en la función Educación y Cultura respecto al gasto total de la función.</t>
  </si>
  <si>
    <t>1. Gasto en inversión real directa de la función Educación.
2. Gasto total en la función Educación.</t>
  </si>
  <si>
    <t>3.4.3. Gasto en Personal por nivel de enseñanza respecto del gasto en personal en Educación.</t>
  </si>
  <si>
    <t>1. Gasto en personal por nivel de enseñanza.
1.1-Ed. Básica e inicial.
1.2-Ed. Media.
1.3-Ed. Superior.
1.4-Regímenes Especiales
2. Gasto en personal en Educación.</t>
  </si>
  <si>
    <t>1. Base devengado. Cobertura APNFNISS. Deben tenerse en cuenta los niveles de enseñanza mencionados en la nota (e) al pie.
2. Base devengado. Cobertura APNFNISS.</t>
  </si>
  <si>
    <t>3.4.4. Gasto total en Educación respecto a la matrícula escolar en los distintos niveles.</t>
  </si>
  <si>
    <t>1. Gasto en la función Educación por nivel de enseñanza.
1.1-Ed. Básica e inicial.
1.2-Ed. Media.
1.3-Ed. Superior.
1.4-Regímenes Especiales
2. Matricula escolar por nivel de enseñanza.</t>
  </si>
  <si>
    <t>1. Base devengado. Cobertura APNFNISS.
2. Matrícula correspondiente al inicio del ciclo lectivo.</t>
  </si>
  <si>
    <t>3.4.5. Gasto en Personal docente por cargo docente y/o horas cátedra -convertidas a cargos- (f) en los distintos niveles de enseñaza.</t>
  </si>
  <si>
    <t>1. Gasto en personal docente por nivel de enseñanza.
1.1-Ed. Básica e inicial.
1.2-Ed. Media.
1.3-Ed. Superior.
1.4-Regímenes Especiales
2.Cargos docentes y horas cátedra por nivel de enseñanza.</t>
  </si>
  <si>
    <t>1. Base devengado. Cobertura APNFNISS.
2. Al 30 de junio de cada año.</t>
  </si>
  <si>
    <t>3.4.6. Gasto en Personal no docente por cargo no docente.</t>
  </si>
  <si>
    <t>1. Gasto en personal no docente.
2. Cargos no docente.</t>
  </si>
  <si>
    <t xml:space="preserve">1. Base devengado. Cobertura APNFNISS. Se incluye Régimen General, porteros, ayudantes de cocina, graficos, etc.
2. Al 30 de junio de cada año. Se incluye Régimen General, porteros, ayudantes de cocina, graficos, etc. </t>
  </si>
  <si>
    <t>3.4.7. Cargos docentes y horas cátedra -convertidas a cargos- (f) por matrícula escolar en los distintos niveles de enseñanza.</t>
  </si>
  <si>
    <t>Cargos</t>
  </si>
  <si>
    <t>1. Cargos docentes y horas cátedra -convertidas a cargos- por nivel de enseñanza.
2. Matricula escolar por nivel de enseñanza.</t>
  </si>
  <si>
    <t>1. Al 30 de junio de cada año.
2. Matrícula correspondiente al inicio del ciclo lectivo.</t>
  </si>
  <si>
    <t>3.4.8. Cargos docentes y horas cátedra –convertidas a cargos- (f) en relación a cargos no docentes.</t>
  </si>
  <si>
    <t>1. Cargos docentes y horas cátedra convertidas a cargos.
2. Cargos no docente.</t>
  </si>
  <si>
    <t>1. Al 30 de junio de cada año.
2. Idem 3.4.6.2.</t>
  </si>
  <si>
    <t>3.4.9. Gasto en suplencias respecto al gasto total en personal</t>
  </si>
  <si>
    <t>1. Gasto en suplencias en educación.
2. Gasto total en personal en educación.</t>
  </si>
  <si>
    <t>1. Base Devengado. Cobertura  APNFNISS.
2. Base Devengado. Cobertura  APNFNISS.</t>
  </si>
  <si>
    <t>3.4.10. Alumnos promedio por curso por nivel.</t>
  </si>
  <si>
    <t>Alumnos</t>
  </si>
  <si>
    <t>1. Alumnos por curso por nivel.</t>
  </si>
  <si>
    <t>1. Matrícula correspondiente al inicio del ciclo lectivo.</t>
  </si>
  <si>
    <t>3.4.11. Gasto en transferencias para educación privada respecto a la matricula en establecimientos privados.</t>
  </si>
  <si>
    <t>1. Gasto en transferencias para educación privada.
2. Matricula escolar en establecimientos privados.</t>
  </si>
  <si>
    <t>1. Base Devengado. Cobertura  APNFNISS.
2. Matrícula correspondiente al inicio del ciclo lectivo.</t>
  </si>
  <si>
    <t>3.5. Vivienda y Urbanismo</t>
  </si>
  <si>
    <t>3.5.1. Participación del gasto en inversión real directa en la función Vivienda y Urbanismo respecto del gasto total de la función.</t>
  </si>
  <si>
    <t>1. Gasto en inversión real directa en la función Vivienda y Urbanismo.
2. Gasto total en la función Vivienda y Urbanismo.</t>
  </si>
  <si>
    <t>3.5.2. Estructura porcentual del gasto del Instituto de Vivienda (u organismo similar).</t>
  </si>
  <si>
    <t xml:space="preserve">1. Gasto en: funcionamiento, construcción de viviendas, construcción en soluciones habitacionales, concesión de créditos, transferencias a municipios para construcción viviendas  y otros egresos.
</t>
  </si>
  <si>
    <t xml:space="preserve">1. Base devengado. Cobertura Instituto de Vivienda (u organismo similar). </t>
  </si>
  <si>
    <t>3.5.3. Número de viviendas completas terminadas.</t>
  </si>
  <si>
    <t>Cantidad</t>
  </si>
  <si>
    <t>1. Número de viviendas completas terminadas.</t>
  </si>
  <si>
    <t>1. Durante el ejercicio correspondiente, con recursos del Instituto de Vivienda (u organismo similar). Los recursos del Instituto de Vivienda deben incluir las transferencias nacionales automáticas y no automáticas destinadas al mismo por todo concepto, así como aquellas transferencias que tengan como objeto los fines inherentes a dicho instituto aún cuando se registren contablemente fuera de él.</t>
  </si>
  <si>
    <t>3.5.4. Número de viviendas en ejecución respecto del plan anual aprobado en su Presupuesto.</t>
  </si>
  <si>
    <t>1. Número de viviendas en ejecución.</t>
  </si>
  <si>
    <t>1. Durante el ejercicio correspondiente, con recursos del Instituto de Vivienda (u organismo similar).</t>
  </si>
  <si>
    <t>3.5.5. Gasto promedio por metro cuadrado de vivienda completa terminada.</t>
  </si>
  <si>
    <t>1. Gasto en construcción de viviendas completas.
2. Metros cuadrados de viviendas completas terminadas.</t>
  </si>
  <si>
    <t>1. Base Devengado. Cobertura Instituto de Vivienda (u organismo similar).
2. Durante el ejercicio correspondiente, con recursos del Instituto de Vivienda.</t>
  </si>
  <si>
    <t>3.5.6. Grado de cumplimiento en el recupero de préstamos del Instituto de Vivienda (u organismo similar).</t>
  </si>
  <si>
    <t>1. Montos percibidos por recupero de préstamos.
2. Montos devengados por recupero de préstamos.</t>
  </si>
  <si>
    <t>1. Percibidos por el Instituto de Vivienda.
2. Base devengado. Cobertura Instituto de Vivienda.</t>
  </si>
  <si>
    <t>3.5.7. Recursos del Instituto de Vivienda (u organismo similar) provenientes de transferencias de origen nacional respecto a los recursos totales de dicho instituto.</t>
  </si>
  <si>
    <t>1. Transferencias presupuestarias del Gobierno Nacional destinadas a Planes de Vivienda y recursos provenientes del Fondo Nacional de la Vivienda.
2. Recursos totales del Instituto de Vivienda (u organismo similar).</t>
  </si>
  <si>
    <t>1. Percibidos por el Instituto de Vivienda.
2. Base devengado. Cobertura Instituto de Vivienda (u organismo similar). Corresponde lo señalado en 3.5.3.1.</t>
  </si>
  <si>
    <t>3.6. Agua Potable y Alcantarillado (No corresponde calcular)</t>
  </si>
  <si>
    <t>3.6.1. Número de viviendas incorporadas a la provisión del servicio de agua potable en el año respecto del plan anual correspondiente aprobado en el Presupuesto Provincial.</t>
  </si>
  <si>
    <t>1. Número de viviendas incorporadas a la provisión del servicio de agua potable en el año.
2. Número de viviendas a incorporar al servicio de agua potable.</t>
  </si>
  <si>
    <t>1. En el ejercicio correspondiente.
2.  De acuerdo al plan anual aprobado en el Presupuesto Provincial.</t>
  </si>
  <si>
    <t>3.6.2. Número de viviendas incorporadas a la provisión de cloacas en el año respecto del plan anual correspondiente aprobado en el Presupuesto Provincial.</t>
  </si>
  <si>
    <t>1. Número de viviendas incorporadas a la provisión de cloacas en el año.
2. Número de viviendas a incorporar al servicio de cloacas en la Provincia.</t>
  </si>
  <si>
    <t>3.6.3. Gasto en inversión real directa por vivienda incorporada al servicio de agua potable durante el año.</t>
  </si>
  <si>
    <t>1. Gasto en inversión real directa para obras de servicios de agua potable.
2. Número de viviendas que incorporaron el servicio  de agua potable durante el año.</t>
  </si>
  <si>
    <t>1. Base devengado. Cobertura APNFNISS.
2. En el ejercicio correspondiente.</t>
  </si>
  <si>
    <t>3.6.4. Gasto en inversión real directa por vivienda incorporada al servicio de cloacas durante el año.</t>
  </si>
  <si>
    <t>1. Gasto en inversión real directa en obras de cloacas.
2. Número de viviendas que incorporaron el servicio de cloacas durante el año.</t>
  </si>
  <si>
    <t>4. Finalidad Servicios Económicos</t>
  </si>
  <si>
    <t>4.a.1. Participación porcentual de la función Energía, combustible y minería respecto al gasto total de la finalidad Servicios Económicos.</t>
  </si>
  <si>
    <t>1. Gasto total por función.
2. Gasto total de la finalidad Servicios Económicos.</t>
  </si>
  <si>
    <t>1. Gasto total  en cada una de las siguientes funciones: energía, combustibles y minería, comunicaciones, transporte, ecología y medio ambiente, agricultura, industria, comercio, turismo y otros servicios, seguros y finanzas. Base devengado. Cobertura APNFNISS.
2. Base devengado. Cobertura APNFNISS.</t>
  </si>
  <si>
    <t>4.a.2. Participación porcentual de la función Comunicaciones respecto al gasto total de la finalidad Servicios Económicos.</t>
  </si>
  <si>
    <t>4.a.3. Participación porcentual de la función Transporte respecto al gasto total de la finalidad Servicios Económicos.</t>
  </si>
  <si>
    <t>4.a.4. Participación porcentual de la función Ecología y Medio Ambiente respecto al gasto total de la finalidad Servicios Económicos.</t>
  </si>
  <si>
    <t>4.a.5. Participación porcentual de la función Agricultura respecto al gasto total de la finalidad Servicios Económicos.</t>
  </si>
  <si>
    <t>4.a.6. Participación porcentual de la función Industria respecto al gasto total de la finalidad Servicios Económicos.</t>
  </si>
  <si>
    <t>4.a.7. Participación porcentual de la función Comercio, Turismo y otros servicios respecto al gasto total de la finalidad Servicios Económicos.</t>
  </si>
  <si>
    <t>4.a.8. Participación porcentual de la función Seguros y Finanzas respecto al gasto total de la finalidad Servicios Económicos.</t>
  </si>
  <si>
    <t>4.a.9. Participación porcentual de la función resto Servicios Económicos respecto al gasto total de la finalidad Servicios Económicos.</t>
  </si>
  <si>
    <t>4.b. Gasto de la finalidad Servicios Económicos por habitante.</t>
  </si>
  <si>
    <t>1. Gasto de la finalidad servicios económicos.
2. Población.</t>
  </si>
  <si>
    <t>4.1. Energía, Combustibles y Minería</t>
  </si>
  <si>
    <t>4.1.1. Participación del gasto en inversión real directa de la función Energía, Combustibles y Minería respecto del gasto total de  la función.</t>
  </si>
  <si>
    <t>1. Gasto en inversión real directa de la función Energía, Combustibles y Minería.
2. Gasto total de  la función Energía, Combustibles y Minería.</t>
  </si>
  <si>
    <t>4.1.2. Gasto total ejecutado en inversión real directa en la función Energía, Combustible y Minería, respecto de crédito presupuestario definitivo.</t>
  </si>
  <si>
    <t xml:space="preserve">1. Gastos ejecutados en la función Energía, Combustible y Minería.
2. Gastos presupuestados en la función Energía, Combustible y Minería. </t>
  </si>
  <si>
    <t>1. Base devengado al cierre de cada ejercicio. Cobertura APNFNISS.
2. De acuerdo al crédito presupuestario definitivo al cierre del ejercicio. Cobertura APNFNISS</t>
  </si>
  <si>
    <t>4.2. Tranporte</t>
  </si>
  <si>
    <t>4.2.1. Participación del gasto en inversión real directa de la función Transporte respecto del gasto total de la función.</t>
  </si>
  <si>
    <t>1. Gasto en inversión real directa de la función Transporte.
2. Gasto total en la función Transporte.</t>
  </si>
  <si>
    <t>4.2.2. Gasto en mantenimiento de caminos naturales por kilómetro de camino mantenido.</t>
  </si>
  <si>
    <t>1. Gasto en mantenimiento de caminos naturales.
2. Kilometros de camino natural, con trabajos de mantenimiento realizados por tipo de camino (asfalto, tierra, ripio).</t>
  </si>
  <si>
    <t xml:space="preserve">1. Base devengado. Cobertura APNFNISS. Corresponde a los gastos por inversión real directa en aquellas jurisdicciones que trabajan por categoría programática a nivel de proyecto, o en caso contrario a los gastos de personal, servicios no personales y otros generados por el mantenimiento de caminos.
 </t>
  </si>
  <si>
    <t>4.2.3. Gasto en mantenimiento de caminos pavimentados por kilómetro de camino mantenido.</t>
  </si>
  <si>
    <t>1. Gasto en mantenimiento de caminos pavimentados.
2. Kilometros de camino pavimentado, con trabajos de mantenimiento realizados por tipo de camino (asfalto, tierra, ripio).</t>
  </si>
  <si>
    <t xml:space="preserve">1. Base devengado. Cobertura APNFNISS. Corresponde a los gastos por inversión real directa en aquellas jurisdicciones que trabajan por categoría programática a nivel de proyecto, o en caso contrario a los gastos de personal, servicios no personales y otros generados por el mantenimiento de caminos.
</t>
  </si>
  <si>
    <t>4.2.4. Gasto en inversión real directa por kilómetro de camino natural construido.</t>
  </si>
  <si>
    <t>1. Gasto en inversión real directa para construcción de caminos  naturales.
2. Kilometros de caminos naturales construidos.</t>
  </si>
  <si>
    <t xml:space="preserve">1. Base devengado. Cobertura APNFNISS.
</t>
  </si>
  <si>
    <t>4.2.5. Gasto en inversión real directa por kilómetro de camino pavimentado construído.</t>
  </si>
  <si>
    <t>1. Gasto en inversión real directa para construcción de caminos  pavimentados.
2. Kilometros de caminos pavimentados construidos.</t>
  </si>
  <si>
    <t xml:space="preserve">1. Base devengado. Cobertura APNFNISS.
</t>
  </si>
  <si>
    <t>(a) En todos los casos, las variables de gasto se consideran como gasto anual salvo indicación en contrario. Definición de APNFNISS, APNF, SPNF de acuerdo a lo establecido en el Decreto Nº 1.731/2004, el cual especifica que "el gasto autorizado en el presupuesto se considera devengado cuando se produce una modificación cuantitativa o cualitativa en la composición del patrimonio del Estado" en consecuencia cada Provincia definirá previamente que etapa de su proceso de presupuestación es compatible con la definición citada. Las variables presupuestarias se corresponden con las definiciones del Manual de Clasificaciones Presupuestarias. Fuente de información de las variables presupuestarias es la Cuenta de Inversión de cada ejercicio o el dato provisorio que a la fecha se disponga; de las variables referidas a ocupación son las Direcciones Provinciales de Presupuesto y de las variables relativas a las Instituciones de Seguridad Social el organismo pertinente.</t>
  </si>
  <si>
    <t>(b) Para el primer año de cálculo (2006) el rezago será de un semestre y en los ejercicios fiscales posteriores según se indica.</t>
  </si>
  <si>
    <t>(c) El gasto y la planta de personal se refieren al inciso 1 en la clasificación por objeto del gasto.</t>
  </si>
  <si>
    <t>(d) Corresponde sólo para las Provincias, en particular para aquellas que no transfirieron las Instituciones de la Seguridad Social.</t>
  </si>
  <si>
    <t>(e) Se toman en cuanta los niveles de enseñanza: 1- básica e inicial (incluye EGB1 y EGB2), 2- media y técnica (incluye EGB3 y Polimodal), 3- superior y universitaria, y 4-regímenes especiales.</t>
  </si>
  <si>
    <t>(f) Teniendo en cuenta la carga horaria del maestro de grado, se considera un cargo docente por cada 30 horas cátedra..</t>
  </si>
  <si>
    <t>(g) El concepto a netear denominado apoyo a los gobiernos locales (que se corresponde con la clasificación presupuestaria) debería corresponderse con las transferencias por participación de impuestos o regimenes similares. Por el contrario quedarían incluidas las transferencias por Aportes del Tesoro Provincial que no se correspondan con el concepto antes mencionado.</t>
  </si>
  <si>
    <t>(h) Se excluyen las transferencias de fondos del Gobierno Nacional tales como el Fondo Nacional del Incentivo Docente. Por el contrario, se incluyen las transferencias de recursos provenientes del Régimen de coparticiación federal, tales como las asignadas al financiamiento de los servicios educativos transferidos.</t>
  </si>
  <si>
    <t xml:space="preserve"> (*) La Función Educación y Cultura incluye Educación Elemental, Educación Media y Técnica, Educación Superior y Universitaria, Cultura y Deporte y Recreación.</t>
  </si>
  <si>
    <t>(**) La Función Vivienda y Urbanismo no incluye al Instituto Provincial de la Vivienda.</t>
  </si>
  <si>
    <t>INDICADORES BASICOS DEMOGRAFICOS, SOCIALES Y ECONOMICOS</t>
  </si>
  <si>
    <t>Porcentaje de Población Urbana</t>
  </si>
  <si>
    <t>Porcentaje de Población Rural</t>
  </si>
  <si>
    <t>Densidad de Población</t>
  </si>
  <si>
    <t>Porcentaje de Población sin cobertura en Salud</t>
  </si>
  <si>
    <t>Porcentaje de Población con 15 años y más años en condición de analfabetismo</t>
  </si>
  <si>
    <t>Población con NBI como porcentaje de la población total</t>
  </si>
  <si>
    <t>Fuente: Censo Nacional de la Población Y Vivienda 1991-2001-2010</t>
  </si>
  <si>
    <t>Total</t>
  </si>
  <si>
    <t>Año</t>
  </si>
  <si>
    <t>Ambos sexos</t>
  </si>
  <si>
    <t>Varones</t>
  </si>
  <si>
    <t>Mujeres</t>
  </si>
  <si>
    <t>Cuadro 1. Población estimada al 1 de julio según año</t>
  </si>
  <si>
    <t xml:space="preserve"> Años 2010-2040 </t>
  </si>
  <si>
    <t>calendario por sexo. Provincia de Mendoza.</t>
  </si>
  <si>
    <r>
      <t>Fuente</t>
    </r>
    <r>
      <rPr>
        <sz val="8"/>
        <rFont val="Arial"/>
        <family val="2"/>
      </rPr>
      <t>: INDEC. Proyecciones elaboradas en base al Censo</t>
    </r>
  </si>
  <si>
    <t>Nacional de Población, Hogares y Viviendas 2010.</t>
  </si>
  <si>
    <t>*</t>
  </si>
  <si>
    <t>PROVINCIA DE MENDOZA</t>
  </si>
  <si>
    <t xml:space="preserve">EJECUCION PRESUPUESTARIA </t>
  </si>
  <si>
    <t>CARÁCTER 1+2+3+ATM+IPV+EMT</t>
  </si>
  <si>
    <t>AÑO 2017 - CREDITO VOTADO</t>
  </si>
  <si>
    <t>Cod.</t>
  </si>
  <si>
    <t>Concepto</t>
  </si>
  <si>
    <t>Gastos Corrientes</t>
  </si>
  <si>
    <t>Gastos de Consumo</t>
  </si>
  <si>
    <t>Personal</t>
  </si>
  <si>
    <t>Bienes y Servicios</t>
  </si>
  <si>
    <t>Otros Gastos</t>
  </si>
  <si>
    <t>Rtas. De la Prop.</t>
  </si>
  <si>
    <t>Prestaciones Seg.Soc.</t>
  </si>
  <si>
    <t>Transf. Corr.</t>
  </si>
  <si>
    <t>Gastos de Capital</t>
  </si>
  <si>
    <t>Inv.Real Directa</t>
  </si>
  <si>
    <t>Inv.Real de Cap.</t>
  </si>
  <si>
    <t>Inversión Financiera</t>
  </si>
  <si>
    <t>Otros de Capital</t>
  </si>
  <si>
    <t>1</t>
  </si>
  <si>
    <t/>
  </si>
  <si>
    <t>100</t>
  </si>
  <si>
    <t>Administracion Gubernamental</t>
  </si>
  <si>
    <t>110</t>
  </si>
  <si>
    <t>Legislativa</t>
  </si>
  <si>
    <t>120</t>
  </si>
  <si>
    <t>Judicial</t>
  </si>
  <si>
    <t>140</t>
  </si>
  <si>
    <t>Relaciones Interiores</t>
  </si>
  <si>
    <t>150</t>
  </si>
  <si>
    <t>Administracion Fiscal</t>
  </si>
  <si>
    <t>160</t>
  </si>
  <si>
    <t>Control de la Gestion Publica</t>
  </si>
  <si>
    <t>170</t>
  </si>
  <si>
    <t>Informacion y Estadisticas Basicas</t>
  </si>
  <si>
    <t>2</t>
  </si>
  <si>
    <t>200</t>
  </si>
  <si>
    <t>Servicios de Seguridad</t>
  </si>
  <si>
    <t>210</t>
  </si>
  <si>
    <t>Seguridad Interior</t>
  </si>
  <si>
    <t>220</t>
  </si>
  <si>
    <t>Sistema Penal</t>
  </si>
  <si>
    <t>3</t>
  </si>
  <si>
    <t>310</t>
  </si>
  <si>
    <t>Salud</t>
  </si>
  <si>
    <t>320</t>
  </si>
  <si>
    <t>Promocion y Asistencia Social</t>
  </si>
  <si>
    <t>330</t>
  </si>
  <si>
    <t>Seguridad Social</t>
  </si>
  <si>
    <t>340</t>
  </si>
  <si>
    <t>Educacion y Cultura</t>
  </si>
  <si>
    <t>341</t>
  </si>
  <si>
    <t>Educacion Elemental</t>
  </si>
  <si>
    <t>342</t>
  </si>
  <si>
    <t>Educacion Media y Tecnica</t>
  </si>
  <si>
    <t>343</t>
  </si>
  <si>
    <t>Educacion Superior y Universitaria</t>
  </si>
  <si>
    <t>344</t>
  </si>
  <si>
    <t>Cultura (incluye Culto)</t>
  </si>
  <si>
    <t>345</t>
  </si>
  <si>
    <t>Deporte y Recreacion</t>
  </si>
  <si>
    <t>350</t>
  </si>
  <si>
    <t>Ciencia y Tecnica</t>
  </si>
  <si>
    <t>360</t>
  </si>
  <si>
    <t>Trabajo</t>
  </si>
  <si>
    <t>370</t>
  </si>
  <si>
    <t>Vivienda y Urbanismo</t>
  </si>
  <si>
    <t>380</t>
  </si>
  <si>
    <t>Agua Potable y Alcantarillado</t>
  </si>
  <si>
    <t>4</t>
  </si>
  <si>
    <t>400</t>
  </si>
  <si>
    <t>Servicios Economicos</t>
  </si>
  <si>
    <t>410</t>
  </si>
  <si>
    <t>Energia, Combustible y Mineria</t>
  </si>
  <si>
    <t>420</t>
  </si>
  <si>
    <t>Comunicaciones</t>
  </si>
  <si>
    <t>430</t>
  </si>
  <si>
    <t>Transporte</t>
  </si>
  <si>
    <t>440</t>
  </si>
  <si>
    <t>Ecologia y Medio Ambiente</t>
  </si>
  <si>
    <t>450</t>
  </si>
  <si>
    <t>Agricultura</t>
  </si>
  <si>
    <t>460</t>
  </si>
  <si>
    <t>Industria</t>
  </si>
  <si>
    <t>470</t>
  </si>
  <si>
    <t>Comercio, Turismo y otros servicios</t>
  </si>
  <si>
    <t>5</t>
  </si>
  <si>
    <t>510</t>
  </si>
  <si>
    <t>Servicios de la Deuda Publica (Intereses y Gastos)</t>
  </si>
  <si>
    <t>TOTALES</t>
  </si>
  <si>
    <t>Fuentes de Información</t>
  </si>
  <si>
    <t xml:space="preserve"> </t>
  </si>
  <si>
    <t xml:space="preserve">Nota: </t>
  </si>
  <si>
    <t>Se excluye Financiamientos 215 y 226</t>
  </si>
  <si>
    <t>CGP - GXPLORER - SIDICO (según Fecha de Sistema).</t>
  </si>
  <si>
    <t>TOTAL</t>
  </si>
  <si>
    <t>I. Recursos Corrientes</t>
  </si>
  <si>
    <t xml:space="preserve">   De Origen Provincial</t>
  </si>
  <si>
    <t xml:space="preserve">      Tributarios</t>
  </si>
  <si>
    <t xml:space="preserve">         Ingresos Brutos</t>
  </si>
  <si>
    <t xml:space="preserve">         Automotor</t>
  </si>
  <si>
    <t xml:space="preserve">         Inmobiliario</t>
  </si>
  <si>
    <t xml:space="preserve">         Sellos y Tasas de Justicia</t>
  </si>
  <si>
    <t xml:space="preserve">         Otros Tributarios</t>
  </si>
  <si>
    <t xml:space="preserve">      No Tributarios</t>
  </si>
  <si>
    <t xml:space="preserve">         Regalias</t>
  </si>
  <si>
    <t xml:space="preserve">         Tasas Retributivas de Servicios</t>
  </si>
  <si>
    <t xml:space="preserve">         Remesas del Instituto de Juegos y Casino</t>
  </si>
  <si>
    <t xml:space="preserve">         Otros no Tributarios</t>
  </si>
  <si>
    <t xml:space="preserve">   De Origen Nacional</t>
  </si>
  <si>
    <t xml:space="preserve">      Coparticipacion Federal</t>
  </si>
  <si>
    <t xml:space="preserve">      Regimenes Especiales Nacionales</t>
  </si>
  <si>
    <t xml:space="preserve">         Ley 25.053 Fdo. Nac. de Incentivo Docente</t>
  </si>
  <si>
    <t xml:space="preserve">      Coparticipacion Vial</t>
  </si>
  <si>
    <t xml:space="preserve">      Aportes no Reintegrables</t>
  </si>
  <si>
    <t>II. Erogaciones Corrientes</t>
  </si>
  <si>
    <t xml:space="preserve">   Personal</t>
  </si>
  <si>
    <t xml:space="preserve">   Locaciones de Servicio</t>
  </si>
  <si>
    <t xml:space="preserve">   Incentivo Docente por Personal</t>
  </si>
  <si>
    <t xml:space="preserve">   Incentivo Docente por Transferencias</t>
  </si>
  <si>
    <t xml:space="preserve">   Bienes Corrientes</t>
  </si>
  <si>
    <t xml:space="preserve">   Otros Servicios</t>
  </si>
  <si>
    <t xml:space="preserve">   Intereses y Gastos de la Deuda</t>
  </si>
  <si>
    <t xml:space="preserve">   Transferencias a Municipios y Otros</t>
  </si>
  <si>
    <t xml:space="preserve">      Participacion a Municipios</t>
  </si>
  <si>
    <t xml:space="preserve">      Otras Transferencias a Municipios</t>
  </si>
  <si>
    <t xml:space="preserve">      Otras Transferencias al Sector Publico</t>
  </si>
  <si>
    <t xml:space="preserve">      Transferencias al Sector Privado</t>
  </si>
  <si>
    <t xml:space="preserve">          A Educación Privada</t>
  </si>
  <si>
    <t xml:space="preserve">          Resto</t>
  </si>
  <si>
    <t xml:space="preserve">   Otras Erogaciones Corrientes</t>
  </si>
  <si>
    <t>III. Resultado Economico (I-II)</t>
  </si>
  <si>
    <t>IV. Recursos de Capital</t>
  </si>
  <si>
    <t xml:space="preserve">   Reembolsos de Obras Publicas</t>
  </si>
  <si>
    <t xml:space="preserve">   Reembolsos de Prestamos</t>
  </si>
  <si>
    <t xml:space="preserve">   Otros Recursos de Capital</t>
  </si>
  <si>
    <t xml:space="preserve">      Venta de Acciones</t>
  </si>
  <si>
    <t xml:space="preserve">      Fondo Residual</t>
  </si>
  <si>
    <t xml:space="preserve">      Resto Otros Recursos de Capital</t>
  </si>
  <si>
    <t>V. Erogaciones de Capital</t>
  </si>
  <si>
    <t xml:space="preserve">      Bienes de Capital</t>
  </si>
  <si>
    <t xml:space="preserve">      Trabajos Publicos</t>
  </si>
  <si>
    <t xml:space="preserve">      Inversion Financiera</t>
  </si>
  <si>
    <t xml:space="preserve">         Prestamos</t>
  </si>
  <si>
    <t xml:space="preserve">         Compra de Acciones, Titulos, Valores, Otros</t>
  </si>
  <si>
    <t xml:space="preserve">         Otros</t>
  </si>
  <si>
    <t xml:space="preserve">      Transferencias para financiar Erogaciones de Capital</t>
  </si>
  <si>
    <t xml:space="preserve">         a Municipios</t>
  </si>
  <si>
    <t xml:space="preserve">         a Otros Entes del Sector Publico</t>
  </si>
  <si>
    <t xml:space="preserve">         al Sector Privado</t>
  </si>
  <si>
    <t>VI. Ingresos Totales (I+IV)</t>
  </si>
  <si>
    <t>VII. Gastos Totales (II+V)</t>
  </si>
  <si>
    <t>VIII. Resultado Financiero Previo</t>
  </si>
  <si>
    <t>IX. Contribuciones Figurativas</t>
  </si>
  <si>
    <t>X. Gastos Figurativos</t>
  </si>
  <si>
    <t>XI. Resultado Financiero (VIII+IX-X)</t>
  </si>
  <si>
    <t>XII. FUENTES FINANCIERAS</t>
  </si>
  <si>
    <t xml:space="preserve">     . Disminución de la Inversión Financiera</t>
  </si>
  <si>
    <t xml:space="preserve">       - Uso del Fondo Anticíclico</t>
  </si>
  <si>
    <t xml:space="preserve">       - Disminución de Caja y Bancos</t>
  </si>
  <si>
    <t xml:space="preserve">       - Otros</t>
  </si>
  <si>
    <t xml:space="preserve">     . Endeudamiento Público e Increm. de Otros Pasivos</t>
  </si>
  <si>
    <t xml:space="preserve">       - Colocación de Títulos Públicos</t>
  </si>
  <si>
    <t xml:space="preserve">       - Obtención de Préstamos</t>
  </si>
  <si>
    <t xml:space="preserve">       - Aumento Deuda Flotante del Ejercicio</t>
  </si>
  <si>
    <t xml:space="preserve">     . Contribuciones Figurativas para Aplicaciones Financieras</t>
  </si>
  <si>
    <t>XIII. APLICACIONES FINANCIERAS</t>
  </si>
  <si>
    <t xml:space="preserve">     . Inversión Financiera</t>
  </si>
  <si>
    <t xml:space="preserve">       - Integración Fondo Anticíclico</t>
  </si>
  <si>
    <t xml:space="preserve">       - Incremento Caja y Bancos</t>
  </si>
  <si>
    <t xml:space="preserve">     . Amortización Deuda y Disminución Otros Pasivos</t>
  </si>
  <si>
    <t xml:space="preserve">          - Amortización de Títulos Públicos</t>
  </si>
  <si>
    <t xml:space="preserve">          - Devolución de Otros Préstamos</t>
  </si>
  <si>
    <t xml:space="preserve">          - Disminución Deuda Flotante de Ejercicios Anteriores</t>
  </si>
  <si>
    <t xml:space="preserve">     . Gastos Figurativos para Aplicacines Financieras </t>
  </si>
  <si>
    <t xml:space="preserve">     . Otras Aplicaciones</t>
  </si>
  <si>
    <t>RESULTADO</t>
  </si>
  <si>
    <t>CGP - GXPLORER - SIDICO (según Fecha de Sistema), Dirección G. Deuda Publica, Fondo de Transformacion y Crecimiento.</t>
  </si>
  <si>
    <t>El Gasto Figurativo se expone A.Central se iguala a las Contribuciones Figurativas. En Recursos no Tributarios se incluyen las Remesas del IPJyC (Recurso Figurativo)</t>
  </si>
  <si>
    <t xml:space="preserve">Se excluye Financiamientos 215 y 226. </t>
  </si>
  <si>
    <t>Inc.de Caja y Bancos es igual a Resultado Financiero+Fuentes Financieras-Resto de Aplicaciones Financieras. Signo + Incremento, Signo - Disminución</t>
  </si>
  <si>
    <t>DIRECCIÓN GENERAL DE PRESUPUESTO</t>
  </si>
  <si>
    <t>DEVENGADO 3º TRIMESTRE 2017</t>
  </si>
  <si>
    <t>DEVENGADO 4º TRIMESTRE 2017</t>
  </si>
  <si>
    <t>Planilla 8</t>
  </si>
  <si>
    <t>VOTADO</t>
  </si>
  <si>
    <t>DIRECCION GRAL. DE PRESUPUESTO</t>
  </si>
  <si>
    <t>EJECUCION PRESUPUESTARIA CARACTERES 1+2+3+ATM+IPV+FTC+EMT - ETAPA DEVENGADO - CONSOLIDADO POR MES</t>
  </si>
  <si>
    <t>DATOS PROVISORIOS</t>
  </si>
  <si>
    <t>AÑO 2017</t>
  </si>
  <si>
    <t>(Excluye Financiamiento 215 y 226)</t>
  </si>
  <si>
    <t>DEVENGADO</t>
  </si>
  <si>
    <t>Enero</t>
  </si>
  <si>
    <t>Febrero</t>
  </si>
  <si>
    <t>Marzo</t>
  </si>
  <si>
    <t>Abril</t>
  </si>
  <si>
    <t>Mayo</t>
  </si>
  <si>
    <t>Junio</t>
  </si>
  <si>
    <t>Julio</t>
  </si>
  <si>
    <t>Agosto</t>
  </si>
  <si>
    <t>Setiembre</t>
  </si>
  <si>
    <t>Octubre</t>
  </si>
  <si>
    <t>Noviembre</t>
  </si>
  <si>
    <t>Diciembre</t>
  </si>
  <si>
    <t xml:space="preserve">       - Obtención de Préstamos de Organismos Internacionales**</t>
  </si>
  <si>
    <t xml:space="preserve">          - Devolución de Préstamos de Organismos Internacinales**</t>
  </si>
  <si>
    <t>1º Trim. 2018</t>
  </si>
  <si>
    <t>2º Trim. 2018</t>
  </si>
  <si>
    <t>3º Trim. 2018</t>
  </si>
  <si>
    <t>4º Trim. 2018</t>
  </si>
  <si>
    <t>DEVENGADO 1º TRIMESTRE 2018</t>
  </si>
  <si>
    <t>DEVENGADO 2º TRIMESTRE 2018</t>
  </si>
  <si>
    <t>1º Tirm. 2018</t>
  </si>
  <si>
    <t>2º Tirm. 2018</t>
  </si>
  <si>
    <t>3º Tirm. 2018</t>
  </si>
  <si>
    <t>4º Tirm.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</si>
</sst>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_ * \-#,##0.00_ ;_ * &quot;-&quot;??_ ;_ @_ "/>
    <numFmt numFmtId="165" formatCode="_ * #,##0.00_ ;_ * \-#,##0.00_ ;_ * \-??_ ;_ @_ "/>
    <numFmt numFmtId="166" formatCode="_ * #,##0_ ;_ * \-#,##0_ ;_ * \-??_ ;_ @_ "/>
    <numFmt numFmtId="167" formatCode="#,##0_ ;\-#,##0\ "/>
    <numFmt numFmtId="168" formatCode="#,##0.000"/>
    <numFmt numFmtId="169" formatCode="#,##0.00_ ;\-#,##0.00\ "/>
    <numFmt numFmtId="170" formatCode="General_)"/>
  </numFmts>
  <fonts count="29">
    <font>
      <sz val="10"/>
      <name val="Arial"/>
    </font>
    <font>
      <sz val="11"/>
      <color theme="1"/>
      <name val="Calibri"/>
      <family val="2"/>
      <scheme val="minor"/>
    </font>
    <font>
      <sz val="10"/>
      <name val="Arial"/>
      <family val="2"/>
    </font>
    <font>
      <b/>
      <sz val="14"/>
      <name val="Arial"/>
      <family val="2"/>
    </font>
    <font>
      <sz val="10"/>
      <color theme="0"/>
      <name val="Arial"/>
      <family val="2"/>
    </font>
    <font>
      <b/>
      <sz val="10"/>
      <name val="Arial"/>
      <family val="2"/>
    </font>
    <font>
      <sz val="10"/>
      <name val="Arial"/>
      <family val="2"/>
    </font>
    <font>
      <b/>
      <sz val="10"/>
      <color indexed="12"/>
      <name val="Arial"/>
      <family val="2"/>
    </font>
    <font>
      <sz val="9"/>
      <name val="Arial"/>
      <family val="2"/>
    </font>
    <font>
      <sz val="10"/>
      <name val="Arial CE"/>
    </font>
    <font>
      <sz val="10"/>
      <name val="Courier"/>
    </font>
    <font>
      <sz val="10"/>
      <name val="Courier"/>
      <family val="3"/>
    </font>
    <font>
      <sz val="8"/>
      <name val="Arial"/>
      <family val="2"/>
    </font>
    <font>
      <b/>
      <sz val="8"/>
      <name val="Arial"/>
      <family val="2"/>
    </font>
    <font>
      <sz val="10"/>
      <name val="Arial"/>
      <family val="2"/>
    </font>
    <font>
      <b/>
      <sz val="12"/>
      <name val="Microsoft Sans Serif"/>
      <family val="2"/>
    </font>
    <font>
      <sz val="10"/>
      <name val="Microsoft Sans Serif"/>
      <family val="2"/>
    </font>
    <font>
      <b/>
      <sz val="10"/>
      <name val="Microsoft Sans Serif"/>
      <family val="2"/>
    </font>
    <font>
      <b/>
      <sz val="10"/>
      <color indexed="9"/>
      <name val="Microsoft Sans Serif"/>
      <family val="2"/>
    </font>
    <font>
      <sz val="12"/>
      <name val="Courier"/>
      <family val="3"/>
    </font>
    <font>
      <sz val="8"/>
      <name val="Microsoft Sans Serif"/>
      <family val="2"/>
    </font>
    <font>
      <b/>
      <sz val="8"/>
      <color theme="0"/>
      <name val="Microsoft Sans Serif"/>
      <family val="2"/>
    </font>
    <font>
      <sz val="10"/>
      <color theme="0"/>
      <name val="Microsoft Sans Serif"/>
      <family val="2"/>
    </font>
    <font>
      <sz val="6"/>
      <name val="Microsoft Sans Serif"/>
      <family val="2"/>
    </font>
    <font>
      <b/>
      <sz val="10"/>
      <color indexed="12"/>
      <name val="Microsoft Sans Serif"/>
      <family val="2"/>
    </font>
    <font>
      <sz val="10"/>
      <color indexed="12"/>
      <name val="Microsoft Sans Serif"/>
      <family val="2"/>
    </font>
    <font>
      <b/>
      <sz val="8"/>
      <name val="Microsoft Sans Serif"/>
      <family val="2"/>
    </font>
    <font>
      <b/>
      <sz val="14"/>
      <name val="Microsoft Sans Serif"/>
      <family val="2"/>
    </font>
    <font>
      <sz val="10"/>
      <color rgb="FFFF0000"/>
      <name val="Microsoft Sans Serif"/>
      <family val="2"/>
    </font>
  </fonts>
  <fills count="1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indexed="9"/>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indexed="44"/>
        <bgColor indexed="64"/>
      </patternFill>
    </fill>
    <fill>
      <patternFill patternType="solid">
        <fgColor indexed="8"/>
        <bgColor indexed="64"/>
      </patternFill>
    </fill>
    <fill>
      <patternFill patternType="solid">
        <fgColor indexed="62"/>
        <bgColor indexed="64"/>
      </patternFill>
    </fill>
    <fill>
      <patternFill patternType="solid">
        <fgColor indexed="22"/>
        <bgColor indexed="64"/>
      </patternFill>
    </fill>
    <fill>
      <patternFill patternType="solid">
        <fgColor indexed="47"/>
        <bgColor indexed="64"/>
      </patternFill>
    </fill>
    <fill>
      <patternFill patternType="solid">
        <fgColor theme="4" tint="-0.249977111117893"/>
        <bgColor indexed="64"/>
      </patternFill>
    </fill>
    <fill>
      <patternFill patternType="solid">
        <fgColor rgb="FF92D050"/>
        <bgColor indexed="64"/>
      </patternFill>
    </fill>
    <fill>
      <patternFill patternType="solid">
        <fgColor indexed="13"/>
        <bgColor indexed="64"/>
      </patternFill>
    </fill>
    <fill>
      <patternFill patternType="solid">
        <fgColor theme="9" tint="0.59999389629810485"/>
        <bgColor indexed="64"/>
      </patternFill>
    </fill>
  </fills>
  <borders count="25">
    <border>
      <left/>
      <right/>
      <top/>
      <bottom/>
      <diagonal/>
    </border>
    <border>
      <left style="thin">
        <color indexed="58"/>
      </left>
      <right style="thin">
        <color indexed="58"/>
      </right>
      <top style="thin">
        <color indexed="58"/>
      </top>
      <bottom style="thin">
        <color indexed="58"/>
      </bottom>
      <diagonal/>
    </border>
    <border>
      <left/>
      <right/>
      <top style="thin">
        <color indexed="58"/>
      </top>
      <bottom style="thin">
        <color indexed="58"/>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58"/>
      </right>
      <top style="thin">
        <color indexed="58"/>
      </top>
      <bottom style="thin">
        <color indexed="5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4">
    <xf numFmtId="0" fontId="0" fillId="0" borderId="0"/>
    <xf numFmtId="0" fontId="2" fillId="0" borderId="0"/>
    <xf numFmtId="165" fontId="2" fillId="0" borderId="0" applyFill="0" applyBorder="0" applyAlignment="0" applyProtection="0"/>
    <xf numFmtId="9" fontId="2" fillId="0" borderId="0" applyFill="0" applyBorder="0" applyAlignment="0" applyProtection="0"/>
    <xf numFmtId="164" fontId="6" fillId="0" borderId="0" applyFon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9" fillId="0" borderId="0"/>
    <xf numFmtId="0" fontId="2"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0"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64" fontId="14" fillId="0" borderId="0" applyFont="0" applyFill="0" applyBorder="0" applyAlignment="0" applyProtection="0"/>
    <xf numFmtId="37" fontId="19" fillId="0" borderId="0"/>
    <xf numFmtId="164" fontId="2" fillId="0" borderId="0" applyNumberFormat="0" applyFill="0" applyBorder="0" applyAlignment="0" applyProtection="0"/>
    <xf numFmtId="0" fontId="1" fillId="0" borderId="0"/>
  </cellStyleXfs>
  <cellXfs count="201">
    <xf numFmtId="0" fontId="0" fillId="0" borderId="0" xfId="0"/>
    <xf numFmtId="0" fontId="2" fillId="0" borderId="0" xfId="1" applyFont="1"/>
    <xf numFmtId="166" fontId="4" fillId="0" borderId="0" xfId="2" applyNumberFormat="1" applyFont="1" applyFill="1" applyBorder="1" applyAlignment="1" applyProtection="1"/>
    <xf numFmtId="166" fontId="0" fillId="0" borderId="0" xfId="2" applyNumberFormat="1" applyFont="1" applyFill="1" applyBorder="1" applyAlignment="1" applyProtection="1"/>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0" xfId="1" applyFont="1" applyAlignment="1">
      <alignment horizontal="center" vertical="center" wrapText="1"/>
    </xf>
    <xf numFmtId="0" fontId="2" fillId="0" borderId="0" xfId="1" applyFont="1" applyAlignment="1">
      <alignment wrapText="1"/>
    </xf>
    <xf numFmtId="0" fontId="2" fillId="0" borderId="0" xfId="1" applyFont="1" applyAlignment="1">
      <alignment horizontal="center" wrapText="1"/>
    </xf>
    <xf numFmtId="166" fontId="0" fillId="0" borderId="0" xfId="2" applyNumberFormat="1" applyFont="1" applyFill="1" applyBorder="1" applyAlignment="1" applyProtection="1">
      <alignment wrapText="1"/>
    </xf>
    <xf numFmtId="0" fontId="2" fillId="0" borderId="1" xfId="1" applyFont="1" applyBorder="1" applyAlignment="1">
      <alignment horizontal="justify" vertical="center" wrapText="1"/>
    </xf>
    <xf numFmtId="0" fontId="2" fillId="0" borderId="1" xfId="1" applyFont="1" applyBorder="1" applyAlignment="1">
      <alignment horizontal="justify" vertical="top" wrapText="1"/>
    </xf>
    <xf numFmtId="0" fontId="2" fillId="0" borderId="0" xfId="1" applyFont="1" applyAlignment="1">
      <alignment horizontal="justify" vertical="center" wrapText="1"/>
    </xf>
    <xf numFmtId="10" fontId="2" fillId="0" borderId="1" xfId="3" applyNumberFormat="1" applyFill="1" applyBorder="1" applyAlignment="1" applyProtection="1">
      <alignment horizontal="center" vertical="center" wrapText="1"/>
    </xf>
    <xf numFmtId="0" fontId="2" fillId="0" borderId="0" xfId="1" applyFont="1" applyAlignment="1">
      <alignment horizontal="justify" vertical="top" wrapText="1"/>
    </xf>
    <xf numFmtId="166" fontId="0" fillId="0" borderId="0" xfId="2" applyNumberFormat="1" applyFont="1" applyFill="1" applyBorder="1" applyAlignment="1" applyProtection="1">
      <alignment horizontal="justify" vertical="top" wrapText="1"/>
    </xf>
    <xf numFmtId="0" fontId="2" fillId="0" borderId="0" xfId="1" applyFont="1" applyAlignment="1">
      <alignment horizontal="center" vertical="center"/>
    </xf>
    <xf numFmtId="0" fontId="2" fillId="0" borderId="0" xfId="1" applyFont="1" applyAlignment="1">
      <alignment horizontal="justify" vertical="top"/>
    </xf>
    <xf numFmtId="166" fontId="0" fillId="0" borderId="0" xfId="2" applyNumberFormat="1" applyFont="1" applyFill="1" applyBorder="1" applyAlignment="1" applyProtection="1">
      <alignment horizontal="justify" vertical="top"/>
    </xf>
    <xf numFmtId="0" fontId="2" fillId="0" borderId="0" xfId="1" applyFont="1" applyAlignment="1">
      <alignment horizontal="justify" vertical="center"/>
    </xf>
    <xf numFmtId="166" fontId="0" fillId="0" borderId="0" xfId="2" applyNumberFormat="1" applyFont="1" applyFill="1" applyBorder="1" applyAlignment="1" applyProtection="1">
      <alignment horizontal="justify" vertical="center" wrapText="1"/>
    </xf>
    <xf numFmtId="0" fontId="2" fillId="0" borderId="0" xfId="1" applyFont="1" applyAlignment="1">
      <alignment horizontal="center"/>
    </xf>
    <xf numFmtId="0" fontId="2" fillId="0" borderId="1" xfId="1" applyFont="1" applyFill="1" applyBorder="1" applyAlignment="1">
      <alignment horizontal="justify" vertical="center" wrapText="1"/>
    </xf>
    <xf numFmtId="0" fontId="2" fillId="0" borderId="0" xfId="0" applyFont="1"/>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0" xfId="0" applyFont="1" applyBorder="1" applyAlignment="1">
      <alignment horizontal="center" vertical="center" wrapText="1"/>
    </xf>
    <xf numFmtId="168" fontId="2" fillId="0" borderId="0" xfId="0" applyNumberFormat="1" applyFont="1" applyBorder="1" applyAlignment="1">
      <alignment horizontal="center" vertical="center" wrapText="1"/>
    </xf>
    <xf numFmtId="0" fontId="5" fillId="0" borderId="0" xfId="0" applyFont="1" applyBorder="1" applyAlignment="1">
      <alignment horizontal="left" vertical="center"/>
    </xf>
    <xf numFmtId="0" fontId="2" fillId="0" borderId="6" xfId="0" applyFont="1" applyBorder="1" applyAlignment="1">
      <alignment wrapText="1"/>
    </xf>
    <xf numFmtId="0" fontId="2" fillId="0" borderId="0" xfId="0" applyFont="1" applyAlignment="1">
      <alignment horizontal="center" wrapText="1"/>
    </xf>
    <xf numFmtId="0" fontId="2" fillId="0" borderId="0" xfId="0" applyFont="1" applyAlignment="1">
      <alignment wrapText="1"/>
    </xf>
    <xf numFmtId="168" fontId="2" fillId="0" borderId="0" xfId="0" applyNumberFormat="1" applyFont="1" applyAlignment="1">
      <alignment horizontal="center" vertical="center" wrapText="1"/>
    </xf>
    <xf numFmtId="0" fontId="2" fillId="0" borderId="3" xfId="0" applyFont="1" applyBorder="1" applyAlignment="1">
      <alignment horizontal="justify" vertical="top" wrapText="1"/>
    </xf>
    <xf numFmtId="0" fontId="2" fillId="0" borderId="3" xfId="0" applyFont="1" applyFill="1" applyBorder="1" applyAlignment="1">
      <alignment horizontal="center" vertical="top" wrapText="1"/>
    </xf>
    <xf numFmtId="0" fontId="2" fillId="0" borderId="3" xfId="0" applyFont="1" applyFill="1" applyBorder="1" applyAlignment="1">
      <alignment horizontal="justify" vertical="top" wrapText="1"/>
    </xf>
    <xf numFmtId="0" fontId="2" fillId="0" borderId="0" xfId="0" applyFont="1" applyAlignment="1">
      <alignment horizontal="justify" vertical="center" wrapText="1"/>
    </xf>
    <xf numFmtId="0" fontId="2" fillId="0" borderId="5" xfId="0" applyFont="1" applyFill="1" applyBorder="1" applyAlignment="1">
      <alignment horizontal="justify" vertical="center" wrapText="1"/>
    </xf>
    <xf numFmtId="0" fontId="2" fillId="0" borderId="5" xfId="0" applyFont="1" applyBorder="1" applyAlignment="1">
      <alignment horizontal="justify" vertical="top" wrapText="1"/>
    </xf>
    <xf numFmtId="168" fontId="2" fillId="0" borderId="5" xfId="0" applyNumberFormat="1" applyFont="1" applyFill="1" applyBorder="1" applyAlignment="1">
      <alignment horizontal="center" vertical="center" wrapText="1"/>
    </xf>
    <xf numFmtId="0" fontId="2" fillId="0" borderId="0" xfId="0" applyFont="1" applyBorder="1" applyAlignment="1">
      <alignment horizontal="justify" vertical="center" wrapText="1"/>
    </xf>
    <xf numFmtId="168" fontId="2" fillId="0" borderId="0" xfId="0" applyNumberFormat="1" applyFont="1" applyFill="1" applyBorder="1" applyAlignment="1">
      <alignment horizontal="center" vertical="center" wrapText="1"/>
    </xf>
    <xf numFmtId="0" fontId="2" fillId="0" borderId="6"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6" xfId="0" applyFont="1" applyBorder="1" applyAlignment="1">
      <alignment horizontal="justify" vertical="top" wrapText="1"/>
    </xf>
    <xf numFmtId="168" fontId="2" fillId="0" borderId="6" xfId="0" applyNumberFormat="1" applyFont="1" applyFill="1" applyBorder="1" applyAlignment="1">
      <alignment horizontal="center" vertical="center" wrapText="1"/>
    </xf>
    <xf numFmtId="0" fontId="2" fillId="0" borderId="3" xfId="0" applyFont="1" applyBorder="1" applyAlignment="1">
      <alignment horizontal="center" vertical="top" wrapText="1"/>
    </xf>
    <xf numFmtId="0" fontId="2" fillId="0" borderId="5" xfId="0" applyFont="1" applyBorder="1" applyAlignment="1">
      <alignment horizontal="justify" vertical="center" wrapText="1"/>
    </xf>
    <xf numFmtId="0" fontId="2" fillId="0" borderId="0" xfId="0" applyFont="1" applyBorder="1" applyAlignment="1">
      <alignment horizontal="justify" vertical="top" wrapText="1"/>
    </xf>
    <xf numFmtId="0" fontId="2" fillId="0" borderId="3" xfId="0" applyFont="1" applyBorder="1" applyAlignment="1">
      <alignment horizontal="left" vertical="top" wrapText="1"/>
    </xf>
    <xf numFmtId="0" fontId="2" fillId="0" borderId="0" xfId="0" applyFont="1" applyFill="1" applyBorder="1" applyAlignment="1">
      <alignment horizontal="justify" vertical="top" wrapText="1"/>
    </xf>
    <xf numFmtId="0" fontId="2" fillId="0" borderId="0" xfId="0" applyFont="1" applyFill="1" applyBorder="1" applyAlignment="1">
      <alignment horizontal="center" vertical="top" wrapText="1"/>
    </xf>
    <xf numFmtId="0" fontId="5"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2" fillId="0" borderId="6" xfId="0" applyFont="1" applyFill="1" applyBorder="1" applyAlignment="1">
      <alignment horizontal="justify" vertical="center" wrapText="1"/>
    </xf>
    <xf numFmtId="0" fontId="2" fillId="0" borderId="6" xfId="0" applyFont="1" applyFill="1" applyBorder="1" applyAlignment="1">
      <alignment horizontal="center" vertical="center" wrapText="1"/>
    </xf>
    <xf numFmtId="0" fontId="2" fillId="0" borderId="6" xfId="0" applyFont="1" applyFill="1" applyBorder="1" applyAlignment="1">
      <alignment horizontal="justify" vertical="top" wrapText="1"/>
    </xf>
    <xf numFmtId="0" fontId="2" fillId="0" borderId="0" xfId="0" applyFont="1" applyFill="1" applyAlignment="1">
      <alignment horizontal="justify" vertical="center" wrapText="1"/>
    </xf>
    <xf numFmtId="0" fontId="2" fillId="0" borderId="5" xfId="0" applyFont="1" applyBorder="1" applyAlignment="1">
      <alignment horizontal="center" vertical="top" wrapText="1"/>
    </xf>
    <xf numFmtId="0" fontId="2" fillId="0" borderId="0" xfId="0" applyFont="1" applyBorder="1" applyAlignment="1">
      <alignment horizontal="center"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justify" vertical="top" wrapText="1"/>
    </xf>
    <xf numFmtId="0" fontId="2" fillId="0" borderId="0" xfId="0" applyFont="1" applyFill="1" applyAlignment="1">
      <alignment horizontal="center" vertical="center" wrapText="1"/>
    </xf>
    <xf numFmtId="0" fontId="2" fillId="0" borderId="0" xfId="0" applyFont="1" applyFill="1" applyAlignment="1">
      <alignment horizontal="justify" vertical="top" wrapText="1"/>
    </xf>
    <xf numFmtId="168" fontId="2" fillId="0" borderId="0" xfId="0" applyNumberFormat="1" applyFont="1" applyFill="1" applyAlignment="1">
      <alignment horizontal="center" vertical="center" wrapText="1"/>
    </xf>
    <xf numFmtId="168" fontId="2" fillId="0" borderId="0" xfId="0" applyNumberFormat="1" applyFont="1" applyFill="1" applyAlignment="1">
      <alignment horizontal="left" vertical="center" wrapText="1"/>
    </xf>
    <xf numFmtId="0" fontId="2" fillId="0" borderId="0" xfId="0" applyFont="1" applyAlignment="1">
      <alignment horizontal="center"/>
    </xf>
    <xf numFmtId="168" fontId="2" fillId="0" borderId="0" xfId="0" applyNumberFormat="1" applyFont="1" applyAlignment="1">
      <alignment horizontal="center" vertical="center"/>
    </xf>
    <xf numFmtId="0" fontId="2" fillId="0" borderId="0" xfId="1" applyFill="1"/>
    <xf numFmtId="3" fontId="2" fillId="0" borderId="0" xfId="1" applyNumberFormat="1" applyFill="1" applyAlignment="1">
      <alignment vertical="center"/>
    </xf>
    <xf numFmtId="0" fontId="5" fillId="2" borderId="2" xfId="1" applyFont="1" applyFill="1" applyBorder="1" applyAlignment="1">
      <alignment horizontal="center"/>
    </xf>
    <xf numFmtId="166" fontId="5" fillId="2" borderId="2" xfId="2" applyNumberFormat="1" applyFont="1" applyFill="1" applyBorder="1" applyAlignment="1" applyProtection="1">
      <alignment horizontal="center" vertical="center"/>
    </xf>
    <xf numFmtId="0" fontId="2" fillId="0" borderId="2" xfId="1" applyFont="1" applyFill="1" applyBorder="1" applyAlignment="1">
      <alignment vertical="center" wrapText="1"/>
    </xf>
    <xf numFmtId="9" fontId="0" fillId="0" borderId="2" xfId="3" applyFont="1" applyFill="1" applyBorder="1" applyAlignment="1" applyProtection="1">
      <alignment vertical="center"/>
    </xf>
    <xf numFmtId="165" fontId="0" fillId="0" borderId="2" xfId="2" applyFont="1" applyFill="1" applyBorder="1" applyAlignment="1" applyProtection="1">
      <alignment vertical="center"/>
    </xf>
    <xf numFmtId="10" fontId="0" fillId="0" borderId="2" xfId="3" applyNumberFormat="1" applyFont="1" applyFill="1" applyBorder="1" applyAlignment="1" applyProtection="1">
      <alignment vertical="center"/>
    </xf>
    <xf numFmtId="10" fontId="0" fillId="0" borderId="2" xfId="3" applyNumberFormat="1" applyFont="1" applyFill="1" applyBorder="1" applyAlignment="1" applyProtection="1">
      <alignment vertical="center"/>
      <protection locked="0"/>
    </xf>
    <xf numFmtId="0" fontId="2" fillId="0" borderId="0" xfId="1" applyFill="1" applyAlignment="1">
      <alignment horizontal="center" vertical="center" wrapText="1"/>
    </xf>
    <xf numFmtId="10" fontId="0" fillId="0" borderId="0" xfId="3" applyNumberFormat="1" applyFont="1" applyFill="1" applyBorder="1" applyAlignment="1" applyProtection="1">
      <alignment horizontal="center" vertical="center"/>
    </xf>
    <xf numFmtId="10" fontId="0" fillId="0" borderId="0" xfId="3" applyNumberFormat="1" applyFont="1" applyFill="1" applyBorder="1" applyAlignment="1" applyProtection="1">
      <alignment horizontal="center" vertical="center"/>
      <protection locked="0"/>
    </xf>
    <xf numFmtId="0" fontId="2" fillId="0" borderId="0" xfId="1" applyFill="1" applyAlignment="1"/>
    <xf numFmtId="169" fontId="0" fillId="0" borderId="1" xfId="2" applyNumberFormat="1" applyFont="1" applyFill="1" applyBorder="1" applyAlignment="1" applyProtection="1">
      <alignment horizontal="center" vertical="center" wrapText="1"/>
    </xf>
    <xf numFmtId="0" fontId="2" fillId="0" borderId="10" xfId="1" applyFont="1" applyBorder="1" applyAlignment="1">
      <alignment horizontal="center" vertical="center" wrapText="1"/>
    </xf>
    <xf numFmtId="0" fontId="2" fillId="4" borderId="3" xfId="1" applyFill="1" applyBorder="1"/>
    <xf numFmtId="3" fontId="2" fillId="4" borderId="3" xfId="1" applyNumberFormat="1" applyFill="1" applyBorder="1"/>
    <xf numFmtId="0" fontId="12" fillId="5" borderId="4" xfId="27" applyNumberFormat="1" applyFont="1" applyFill="1" applyBorder="1" applyAlignment="1">
      <alignment horizontal="center" vertical="center"/>
    </xf>
    <xf numFmtId="0" fontId="12" fillId="5" borderId="0" xfId="27" applyNumberFormat="1" applyFont="1" applyFill="1" applyBorder="1" applyAlignment="1">
      <alignment horizontal="center" vertical="center"/>
    </xf>
    <xf numFmtId="0" fontId="2" fillId="0" borderId="0" xfId="1" applyFill="1"/>
    <xf numFmtId="3" fontId="12" fillId="5" borderId="3" xfId="23" applyNumberFormat="1" applyFont="1" applyFill="1" applyBorder="1" applyAlignment="1">
      <alignment horizontal="right"/>
    </xf>
    <xf numFmtId="3" fontId="13" fillId="6" borderId="3" xfId="23" applyNumberFormat="1" applyFont="1" applyFill="1" applyBorder="1" applyAlignment="1">
      <alignment horizontal="right"/>
    </xf>
    <xf numFmtId="0" fontId="12" fillId="5" borderId="3" xfId="23" applyNumberFormat="1" applyFont="1" applyFill="1" applyBorder="1" applyAlignment="1">
      <alignment horizontal="center"/>
    </xf>
    <xf numFmtId="0" fontId="2" fillId="0" borderId="11" xfId="1" applyFill="1" applyBorder="1"/>
    <xf numFmtId="0" fontId="2" fillId="0" borderId="12" xfId="1" applyFill="1" applyBorder="1"/>
    <xf numFmtId="0" fontId="2" fillId="0" borderId="13" xfId="1" applyFill="1" applyBorder="1"/>
    <xf numFmtId="0" fontId="2" fillId="0" borderId="14" xfId="1" applyFill="1" applyBorder="1"/>
    <xf numFmtId="0" fontId="2" fillId="0" borderId="15" xfId="1" applyFill="1" applyBorder="1"/>
    <xf numFmtId="0" fontId="13" fillId="0" borderId="0" xfId="43" applyFont="1" applyFill="1" applyBorder="1" applyAlignment="1"/>
    <xf numFmtId="0" fontId="12" fillId="0" borderId="0" xfId="43" applyFont="1" applyFill="1" applyBorder="1" applyAlignment="1"/>
    <xf numFmtId="0" fontId="2" fillId="0" borderId="16" xfId="1" applyFill="1" applyBorder="1"/>
    <xf numFmtId="0" fontId="2" fillId="0" borderId="17" xfId="43" applyBorder="1" applyAlignment="1"/>
    <xf numFmtId="0" fontId="2" fillId="0" borderId="18" xfId="1" applyFill="1" applyBorder="1"/>
    <xf numFmtId="0" fontId="12" fillId="5" borderId="19" xfId="27" applyNumberFormat="1" applyFont="1" applyFill="1" applyBorder="1" applyAlignment="1">
      <alignment horizontal="center" vertical="center"/>
    </xf>
    <xf numFmtId="0" fontId="12" fillId="5" borderId="20" xfId="27" applyNumberFormat="1" applyFont="1" applyFill="1" applyBorder="1" applyAlignment="1">
      <alignment horizontal="center" vertical="center"/>
    </xf>
    <xf numFmtId="0" fontId="12" fillId="5" borderId="21" xfId="27" applyNumberFormat="1" applyFont="1" applyFill="1" applyBorder="1" applyAlignment="1">
      <alignment horizontal="center" vertical="center"/>
    </xf>
    <xf numFmtId="0" fontId="12" fillId="5" borderId="22" xfId="27" applyNumberFormat="1" applyFont="1" applyFill="1" applyBorder="1" applyAlignment="1">
      <alignment horizontal="center" vertical="center"/>
    </xf>
    <xf numFmtId="0" fontId="8" fillId="0" borderId="0" xfId="27" applyNumberFormat="1" applyFont="1" applyFill="1" applyBorder="1" applyAlignment="1">
      <alignment horizontal="left"/>
    </xf>
    <xf numFmtId="0" fontId="8" fillId="0" borderId="0" xfId="27" applyNumberFormat="1" applyFont="1" applyFill="1" applyBorder="1" applyAlignment="1">
      <alignment horizontal="center" wrapText="1"/>
    </xf>
    <xf numFmtId="1" fontId="8" fillId="0" borderId="0" xfId="27" applyNumberFormat="1" applyFont="1" applyFill="1" applyBorder="1"/>
    <xf numFmtId="1" fontId="12" fillId="0" borderId="0" xfId="27" applyNumberFormat="1" applyFont="1" applyFill="1" applyBorder="1" applyAlignment="1">
      <alignment horizontal="center"/>
    </xf>
    <xf numFmtId="0" fontId="2" fillId="0" borderId="0" xfId="43" applyFill="1" applyBorder="1" applyAlignment="1"/>
    <xf numFmtId="10" fontId="2" fillId="7" borderId="1" xfId="3" applyNumberFormat="1" applyFill="1" applyBorder="1" applyAlignment="1" applyProtection="1">
      <alignment horizontal="center" vertical="center" wrapText="1"/>
    </xf>
    <xf numFmtId="10" fontId="2" fillId="7" borderId="3" xfId="0" applyNumberFormat="1" applyFont="1" applyFill="1" applyBorder="1" applyAlignment="1">
      <alignment horizontal="center" vertical="center" wrapText="1"/>
    </xf>
    <xf numFmtId="168" fontId="2" fillId="7" borderId="3" xfId="4" applyNumberFormat="1" applyFont="1" applyFill="1" applyBorder="1" applyAlignment="1">
      <alignment horizontal="center" vertical="center" wrapText="1"/>
    </xf>
    <xf numFmtId="168" fontId="2" fillId="7" borderId="3" xfId="0" applyNumberFormat="1" applyFont="1" applyFill="1" applyBorder="1" applyAlignment="1">
      <alignment horizontal="center" vertical="center" wrapText="1"/>
    </xf>
    <xf numFmtId="3" fontId="2" fillId="7" borderId="3" xfId="0" applyNumberFormat="1" applyFont="1" applyFill="1" applyBorder="1" applyAlignment="1">
      <alignment horizontal="center" vertical="center" wrapText="1"/>
    </xf>
    <xf numFmtId="4" fontId="2" fillId="7" borderId="3" xfId="0" applyNumberFormat="1" applyFont="1" applyFill="1" applyBorder="1" applyAlignment="1">
      <alignment horizontal="center" vertical="center" wrapText="1"/>
    </xf>
    <xf numFmtId="10" fontId="2" fillId="0" borderId="3"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2" fillId="0" borderId="14" xfId="1" applyFill="1" applyBorder="1" applyAlignment="1">
      <alignment horizontal="right"/>
    </xf>
    <xf numFmtId="37" fontId="17" fillId="0" borderId="0" xfId="71" applyFont="1" applyFill="1" applyBorder="1"/>
    <xf numFmtId="37" fontId="20" fillId="0" borderId="0" xfId="71" applyFont="1" applyFill="1" applyBorder="1"/>
    <xf numFmtId="37" fontId="16" fillId="0" borderId="0" xfId="71" applyFont="1" applyFill="1" applyBorder="1"/>
    <xf numFmtId="164" fontId="2" fillId="0" borderId="3" xfId="70" applyFont="1" applyFill="1" applyBorder="1" applyAlignment="1">
      <alignment horizontal="center" vertical="center" wrapText="1"/>
    </xf>
    <xf numFmtId="0" fontId="15" fillId="0" borderId="0" xfId="0" applyFont="1"/>
    <xf numFmtId="3" fontId="16" fillId="0" borderId="0" xfId="0" applyNumberFormat="1" applyFont="1"/>
    <xf numFmtId="0" fontId="16" fillId="0" borderId="0" xfId="0" applyFont="1"/>
    <xf numFmtId="0" fontId="17" fillId="0" borderId="0" xfId="0" applyFont="1"/>
    <xf numFmtId="4" fontId="0" fillId="0" borderId="0" xfId="0" applyNumberFormat="1"/>
    <xf numFmtId="4" fontId="16" fillId="0" borderId="0" xfId="0" applyNumberFormat="1" applyFont="1"/>
    <xf numFmtId="3" fontId="17" fillId="0" borderId="0" xfId="0" applyNumberFormat="1" applyFont="1"/>
    <xf numFmtId="4" fontId="16" fillId="8" borderId="24" xfId="0" applyNumberFormat="1" applyFont="1" applyFill="1" applyBorder="1"/>
    <xf numFmtId="0" fontId="18" fillId="9" borderId="0" xfId="0" applyFont="1" applyFill="1" applyAlignment="1">
      <alignment horizontal="center" vertical="center" wrapText="1"/>
    </xf>
    <xf numFmtId="4" fontId="18" fillId="9" borderId="0" xfId="0" applyNumberFormat="1" applyFont="1" applyFill="1" applyAlignment="1">
      <alignment horizontal="center" vertical="center" wrapText="1"/>
    </xf>
    <xf numFmtId="0" fontId="18" fillId="10" borderId="0" xfId="0" applyFont="1" applyFill="1"/>
    <xf numFmtId="4" fontId="18" fillId="10" borderId="0" xfId="0" applyNumberFormat="1" applyFont="1" applyFill="1"/>
    <xf numFmtId="4" fontId="16" fillId="8" borderId="0" xfId="0" applyNumberFormat="1" applyFont="1" applyFill="1"/>
    <xf numFmtId="0" fontId="16" fillId="0" borderId="0" xfId="0" quotePrefix="1" applyFont="1"/>
    <xf numFmtId="0" fontId="18" fillId="9" borderId="0" xfId="0" applyFont="1" applyFill="1"/>
    <xf numFmtId="4" fontId="18" fillId="9" borderId="0" xfId="0" applyNumberFormat="1" applyFont="1" applyFill="1"/>
    <xf numFmtId="3" fontId="20" fillId="0" borderId="0" xfId="0" applyNumberFormat="1" applyFont="1"/>
    <xf numFmtId="4" fontId="16" fillId="2" borderId="24" xfId="0" applyNumberFormat="1" applyFont="1" applyFill="1" applyBorder="1"/>
    <xf numFmtId="4" fontId="22" fillId="13" borderId="24" xfId="0" applyNumberFormat="1" applyFont="1" applyFill="1" applyBorder="1"/>
    <xf numFmtId="0" fontId="27" fillId="0" borderId="0" xfId="0" applyFont="1"/>
    <xf numFmtId="4" fontId="28" fillId="0" borderId="0" xfId="0" applyNumberFormat="1" applyFont="1"/>
    <xf numFmtId="3" fontId="17" fillId="11" borderId="0" xfId="0" applyNumberFormat="1" applyFont="1" applyFill="1" applyAlignment="1">
      <alignment horizontal="center"/>
    </xf>
    <xf numFmtId="3" fontId="17" fillId="11" borderId="0" xfId="0" applyNumberFormat="1" applyFont="1" applyFill="1"/>
    <xf numFmtId="3" fontId="17" fillId="11" borderId="0" xfId="0" applyNumberFormat="1" applyFont="1" applyFill="1" applyBorder="1" applyAlignment="1">
      <alignment horizontal="center"/>
    </xf>
    <xf numFmtId="3" fontId="16" fillId="0" borderId="0" xfId="73" applyNumberFormat="1" applyFont="1"/>
    <xf numFmtId="4" fontId="24" fillId="12" borderId="0" xfId="0" applyNumberFormat="1" applyFont="1" applyFill="1"/>
    <xf numFmtId="4" fontId="25" fillId="0" borderId="0" xfId="0" applyNumberFormat="1" applyFont="1" applyFill="1"/>
    <xf numFmtId="3" fontId="16" fillId="5" borderId="0" xfId="73" applyNumberFormat="1" applyFont="1" applyFill="1"/>
    <xf numFmtId="3" fontId="16" fillId="14" borderId="0" xfId="0" applyNumberFormat="1" applyFont="1" applyFill="1"/>
    <xf numFmtId="3" fontId="23" fillId="0" borderId="0" xfId="0" applyNumberFormat="1" applyFont="1" applyAlignment="1">
      <alignment horizontal="center"/>
    </xf>
    <xf numFmtId="4" fontId="24" fillId="0" borderId="0" xfId="0" applyNumberFormat="1" applyFont="1" applyFill="1"/>
    <xf numFmtId="3" fontId="16" fillId="0" borderId="0" xfId="0" applyNumberFormat="1" applyFont="1" applyFill="1"/>
    <xf numFmtId="3" fontId="16" fillId="15" borderId="0" xfId="0" applyNumberFormat="1" applyFont="1" applyFill="1"/>
    <xf numFmtId="3" fontId="16" fillId="2" borderId="0" xfId="0" applyNumberFormat="1" applyFont="1" applyFill="1"/>
    <xf numFmtId="3" fontId="12" fillId="0" borderId="3" xfId="23" applyNumberFormat="1" applyFont="1" applyFill="1" applyBorder="1" applyAlignment="1">
      <alignment horizontal="right"/>
    </xf>
    <xf numFmtId="169" fontId="0" fillId="3" borderId="1" xfId="70" applyNumberFormat="1" applyFont="1" applyFill="1" applyBorder="1" applyAlignment="1" applyProtection="1">
      <alignment vertical="center" wrapText="1"/>
    </xf>
    <xf numFmtId="0" fontId="2" fillId="0" borderId="0" xfId="1" applyFont="1" applyAlignment="1"/>
    <xf numFmtId="0" fontId="2" fillId="0" borderId="1" xfId="1" applyFont="1" applyBorder="1" applyAlignment="1">
      <alignment vertical="center" wrapText="1"/>
    </xf>
    <xf numFmtId="10" fontId="2" fillId="0" borderId="1" xfId="3" applyNumberFormat="1" applyFill="1" applyBorder="1" applyAlignment="1" applyProtection="1">
      <alignment vertical="center" wrapText="1"/>
    </xf>
    <xf numFmtId="167" fontId="0" fillId="4" borderId="1" xfId="2" applyNumberFormat="1" applyFont="1" applyFill="1" applyBorder="1" applyAlignment="1" applyProtection="1">
      <alignment vertical="center" wrapText="1"/>
    </xf>
    <xf numFmtId="10" fontId="2" fillId="4" borderId="1" xfId="3" applyNumberFormat="1" applyFill="1" applyBorder="1" applyAlignment="1" applyProtection="1">
      <alignment vertical="center" wrapText="1"/>
    </xf>
    <xf numFmtId="166" fontId="0" fillId="0" borderId="0" xfId="2" applyNumberFormat="1" applyFont="1" applyFill="1" applyBorder="1" applyAlignment="1" applyProtection="1">
      <alignment vertical="top" wrapText="1"/>
    </xf>
    <xf numFmtId="166" fontId="0" fillId="0" borderId="0" xfId="2" applyNumberFormat="1" applyFont="1" applyFill="1" applyBorder="1" applyAlignment="1" applyProtection="1">
      <alignment vertical="top"/>
    </xf>
    <xf numFmtId="166" fontId="0" fillId="0" borderId="0" xfId="2" applyNumberFormat="1" applyFont="1" applyFill="1" applyBorder="1" applyAlignment="1" applyProtection="1">
      <alignment vertical="center" wrapText="1"/>
    </xf>
    <xf numFmtId="4" fontId="16" fillId="16" borderId="24" xfId="0" applyNumberFormat="1" applyFont="1" applyFill="1" applyBorder="1"/>
    <xf numFmtId="0" fontId="2" fillId="0" borderId="0" xfId="1" applyFont="1" applyBorder="1" applyAlignment="1">
      <alignment horizontal="justify" vertical="center" wrapText="1"/>
    </xf>
    <xf numFmtId="0" fontId="3" fillId="0" borderId="0" xfId="1" applyFont="1" applyBorder="1" applyAlignment="1">
      <alignment horizontal="center"/>
    </xf>
    <xf numFmtId="0" fontId="2" fillId="0" borderId="7" xfId="0" applyFont="1" applyFill="1" applyBorder="1" applyAlignment="1">
      <alignment vertical="top" wrapText="1"/>
    </xf>
    <xf numFmtId="0" fontId="2" fillId="0" borderId="8" xfId="0" applyFont="1" applyFill="1" applyBorder="1" applyAlignment="1">
      <alignment vertical="top" wrapText="1"/>
    </xf>
    <xf numFmtId="0" fontId="2" fillId="0" borderId="9" xfId="0" applyFont="1" applyFill="1" applyBorder="1" applyAlignment="1">
      <alignment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9" xfId="0" applyFont="1" applyBorder="1" applyAlignment="1">
      <alignment horizontal="center"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9" xfId="0" applyFont="1" applyBorder="1" applyAlignment="1">
      <alignment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0" xfId="0" applyFont="1" applyFill="1" applyAlignment="1">
      <alignment horizontal="justify" vertical="center" wrapText="1"/>
    </xf>
    <xf numFmtId="0" fontId="2" fillId="0" borderId="0" xfId="0" applyFont="1" applyFill="1" applyAlignment="1">
      <alignment horizontal="left" vertical="center" wrapText="1"/>
    </xf>
    <xf numFmtId="0" fontId="3" fillId="0" borderId="0" xfId="0" applyFont="1" applyAlignment="1">
      <alignment horizontal="center"/>
    </xf>
    <xf numFmtId="0" fontId="7" fillId="2" borderId="0" xfId="1" applyFont="1" applyFill="1" applyBorder="1" applyAlignment="1">
      <alignment horizontal="center"/>
    </xf>
    <xf numFmtId="0" fontId="8" fillId="0" borderId="0" xfId="1" applyFont="1" applyFill="1" applyBorder="1" applyAlignment="1">
      <alignment horizontal="center" vertical="center" wrapText="1"/>
    </xf>
    <xf numFmtId="37" fontId="20" fillId="0" borderId="0" xfId="71" applyFont="1" applyFill="1" applyBorder="1" applyAlignment="1">
      <alignment wrapText="1"/>
    </xf>
    <xf numFmtId="0" fontId="0" fillId="0" borderId="0" xfId="0" applyAlignment="1">
      <alignment wrapText="1"/>
    </xf>
    <xf numFmtId="3" fontId="20" fillId="0" borderId="0" xfId="0" applyNumberFormat="1" applyFont="1" applyAlignment="1">
      <alignment wrapText="1"/>
    </xf>
    <xf numFmtId="0" fontId="26" fillId="8" borderId="23" xfId="0" applyFont="1" applyFill="1" applyBorder="1" applyAlignment="1">
      <alignment horizontal="left" vertical="center"/>
    </xf>
    <xf numFmtId="0" fontId="0" fillId="0" borderId="24" xfId="0" applyBorder="1" applyAlignment="1">
      <alignment horizontal="left" vertical="center"/>
    </xf>
    <xf numFmtId="0" fontId="26" fillId="2" borderId="23" xfId="0" applyFont="1" applyFill="1" applyBorder="1" applyAlignment="1">
      <alignment horizontal="left" vertical="center"/>
    </xf>
    <xf numFmtId="0" fontId="0" fillId="2" borderId="24" xfId="0" applyFill="1" applyBorder="1" applyAlignment="1">
      <alignment horizontal="left" vertical="center"/>
    </xf>
    <xf numFmtId="0" fontId="26" fillId="16" borderId="23" xfId="0" applyFont="1" applyFill="1" applyBorder="1" applyAlignment="1">
      <alignment horizontal="left" vertical="center"/>
    </xf>
    <xf numFmtId="0" fontId="0" fillId="16" borderId="24" xfId="0" applyFill="1" applyBorder="1" applyAlignment="1">
      <alignment horizontal="left" vertical="center"/>
    </xf>
    <xf numFmtId="0" fontId="21" fillId="13" borderId="23" xfId="0" applyFont="1" applyFill="1" applyBorder="1" applyAlignment="1">
      <alignment horizontal="left" vertical="center"/>
    </xf>
    <xf numFmtId="0" fontId="21" fillId="13" borderId="24" xfId="0" applyFont="1" applyFill="1" applyBorder="1" applyAlignment="1">
      <alignment horizontal="left" vertical="center"/>
    </xf>
    <xf numFmtId="0" fontId="4" fillId="13" borderId="24" xfId="0" applyFont="1" applyFill="1" applyBorder="1" applyAlignment="1">
      <alignment horizontal="left" vertical="center"/>
    </xf>
  </cellXfs>
  <cellStyles count="74">
    <cellStyle name="Millares" xfId="70" builtinId="3"/>
    <cellStyle name="Millares 2" xfId="2"/>
    <cellStyle name="Millares 3" xfId="4"/>
    <cellStyle name="Millares 4" xfId="72"/>
    <cellStyle name="Normal" xfId="0" builtinId="0"/>
    <cellStyle name="Normal 10" xfId="44"/>
    <cellStyle name="Normal 11" xfId="45"/>
    <cellStyle name="Normal 12" xfId="46"/>
    <cellStyle name="Normal 13" xfId="47"/>
    <cellStyle name="Normal 14" xfId="48"/>
    <cellStyle name="Normal 15" xfId="49"/>
    <cellStyle name="Normal 16" xfId="50"/>
    <cellStyle name="Normal 17" xfId="51"/>
    <cellStyle name="Normal 18" xfId="52"/>
    <cellStyle name="Normal 19" xfId="53"/>
    <cellStyle name="Normal 2" xfId="1"/>
    <cellStyle name="Normal 2 10" xfId="6"/>
    <cellStyle name="Normal 2 11" xfId="7"/>
    <cellStyle name="Normal 2 12" xfId="8"/>
    <cellStyle name="Normal 2 13" xfId="9"/>
    <cellStyle name="Normal 2 14" xfId="10"/>
    <cellStyle name="Normal 2 15" xfId="11"/>
    <cellStyle name="Normal 2 16" xfId="12"/>
    <cellStyle name="Normal 2 17" xfId="13"/>
    <cellStyle name="Normal 2 18" xfId="14"/>
    <cellStyle name="Normal 2 19" xfId="15"/>
    <cellStyle name="Normal 2 2" xfId="16"/>
    <cellStyle name="Normal 2 20" xfId="17"/>
    <cellStyle name="Normal 2 21" xfId="18"/>
    <cellStyle name="Normal 2 22" xfId="19"/>
    <cellStyle name="Normal 2 23" xfId="20"/>
    <cellStyle name="Normal 2 24" xfId="21"/>
    <cellStyle name="Normal 2 25" xfId="22"/>
    <cellStyle name="Normal 2 26" xfId="23"/>
    <cellStyle name="Normal 2 27" xfId="24"/>
    <cellStyle name="Normal 2 28" xfId="25"/>
    <cellStyle name="Normal 2 29" xfId="26"/>
    <cellStyle name="Normal 2 3" xfId="27"/>
    <cellStyle name="Normal 2 30" xfId="28"/>
    <cellStyle name="Normal 2 31" xfId="29"/>
    <cellStyle name="Normal 2 32" xfId="30"/>
    <cellStyle name="Normal 2 33" xfId="31"/>
    <cellStyle name="Normal 2 34" xfId="32"/>
    <cellStyle name="Normal 2 35" xfId="33"/>
    <cellStyle name="Normal 2 36" xfId="34"/>
    <cellStyle name="Normal 2 37" xfId="35"/>
    <cellStyle name="Normal 2 38" xfId="5"/>
    <cellStyle name="Normal 2 4" xfId="36"/>
    <cellStyle name="Normal 2 5" xfId="37"/>
    <cellStyle name="Normal 2 6" xfId="38"/>
    <cellStyle name="Normal 2 7" xfId="39"/>
    <cellStyle name="Normal 2 8" xfId="40"/>
    <cellStyle name="Normal 2 9" xfId="41"/>
    <cellStyle name="Normal 2_Indicadores demográficos y Soc." xfId="54"/>
    <cellStyle name="Normal 20" xfId="55"/>
    <cellStyle name="Normal 21" xfId="56"/>
    <cellStyle name="Normal 22" xfId="57"/>
    <cellStyle name="Normal 23" xfId="58"/>
    <cellStyle name="Normal 24" xfId="59"/>
    <cellStyle name="Normal 25" xfId="60"/>
    <cellStyle name="Normal 26" xfId="61"/>
    <cellStyle name="Normal 27" xfId="62"/>
    <cellStyle name="Normal 28" xfId="63"/>
    <cellStyle name="Normal 3" xfId="42"/>
    <cellStyle name="Normal 3 2" xfId="73"/>
    <cellStyle name="Normal 4" xfId="64"/>
    <cellStyle name="Normal 5" xfId="65"/>
    <cellStyle name="Normal 6" xfId="66"/>
    <cellStyle name="Normal 7" xfId="67"/>
    <cellStyle name="Normal 8" xfId="68"/>
    <cellStyle name="Normal 9" xfId="69"/>
    <cellStyle name="Normal_E-98" xfId="71"/>
    <cellStyle name="Normal_Indicadores demográficos y Soc." xfId="43"/>
    <cellStyle name="Porcentaje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ncfp01\direccion\DNCFP\Recursos\Proyrena\Anual\2002\Alt4_Proy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smolej\documentos\Excel\DEUDA\CuadrosDeuda\Deuda%20Largo%20Plazo\Cr&#233;ditos%20Multilaterales\Archivos%20viejos_Nestor\Amortizaci&#243;npor-ite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Naci&#243;n\NACION-2017-2018\ESQUEMA-NACION\AGOSTO-2018\PAF%201%2018%20v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to. a partir del impuesto"/>
      <sheetName val="Datos"/>
      <sheetName val="COP FED"/>
      <sheetName val="B"/>
      <sheetName val="K"/>
      <sheetName val="X"/>
      <sheetName val="W"/>
      <sheetName val="H"/>
      <sheetName val="U"/>
      <sheetName val="E"/>
      <sheetName val="P"/>
      <sheetName val="Y"/>
      <sheetName val="L"/>
      <sheetName val="F"/>
      <sheetName val="M"/>
      <sheetName val="N"/>
      <sheetName val="Q"/>
      <sheetName val="R"/>
      <sheetName val="A"/>
      <sheetName val="J"/>
      <sheetName val="D"/>
      <sheetName val="Z"/>
      <sheetName val="S"/>
      <sheetName val="G"/>
      <sheetName val="T"/>
      <sheetName val="22 PCIAS"/>
      <sheetName val="V"/>
      <sheetName val="23PCIAS"/>
      <sheetName val="C"/>
      <sheetName val="24PCIAS"/>
      <sheetName val="PCIA_REG"/>
      <sheetName val="CONTROL"/>
      <sheetName val="DIFERENCIAS"/>
      <sheetName val="Tesoro Nacional"/>
      <sheetName val="SIJP"/>
      <sheetName val="Fondo ATN"/>
      <sheetName val="Coop. Eléct."/>
      <sheetName val="C.F.E.E."/>
      <sheetName val="Total"/>
      <sheetName val="DIF_COMPROMISO_PROY_REG_MES"/>
      <sheetName val="DIF_COMPROMISO_PROY_PCIA_REG"/>
      <sheetName val="COMP_AGREG_COMPROMISO_DIST"/>
      <sheetName val="Dif_R_PrEjec"/>
      <sheetName val="Fto_ a partir del impuesto"/>
      <sheetName val="Fto__a_partir_del_impuesto"/>
      <sheetName val="COP_FED"/>
      <sheetName val="22_PCIAS"/>
      <sheetName val="Tesoro_Nacional"/>
      <sheetName val="Fondo_ATN"/>
      <sheetName val="Coop__Eléct_"/>
      <sheetName val="C_F_E_E_"/>
      <sheetName val="Fto__a_partir_del_impuesto1"/>
      <sheetName val="Fto__a_partir_del_impuesto2"/>
      <sheetName val="COP_FED1"/>
      <sheetName val="22_PCIAS1"/>
      <sheetName val="Tesoro_Nacional1"/>
      <sheetName val="Fondo_ATN1"/>
      <sheetName val="Coop__Eléct_1"/>
      <sheetName val="C_F_E_E_1"/>
      <sheetName val="Fto__a_partir_del_impuesto3"/>
      <sheetName val="[Alt4_Proy2002.x䕬䍘䱅䔮"/>
      <sheetName val="Alt4_Proy2002"/>
      <sheetName val="Fto__a_partir_del_impuesto4"/>
      <sheetName val="COP_FED2"/>
      <sheetName val="22_PCIAS2"/>
      <sheetName val="Tesoro_Nacional2"/>
      <sheetName val="Fondo_ATN2"/>
      <sheetName val="Coop__Eléct_2"/>
      <sheetName val="C_F_E_E_2"/>
      <sheetName val="Fto__a_partir_del_impuesto5"/>
      <sheetName val="[Alt4_Proy2002_x䕬䍘䱅䔮"/>
    </sheetNames>
    <sheetDataSet>
      <sheetData sheetId="0" refreshError="1">
        <row r="3">
          <cell r="A3" t="str">
            <v>PROYECCION DE RECURSOS 2001</v>
          </cell>
        </row>
        <row r="5">
          <cell r="A5" t="str">
            <v>EN MILLONES DE PESOS</v>
          </cell>
        </row>
        <row r="8">
          <cell r="A8" t="str">
            <v>IMPUESTOS</v>
          </cell>
          <cell r="D8" t="str">
            <v>MARZO</v>
          </cell>
        </row>
        <row r="11">
          <cell r="A11" t="str">
            <v>Ganancias</v>
          </cell>
          <cell r="D11">
            <v>777.7</v>
          </cell>
        </row>
        <row r="12">
          <cell r="A12" t="str">
            <v>Suma Fija</v>
          </cell>
          <cell r="D12">
            <v>48.332999999999998</v>
          </cell>
        </row>
        <row r="13">
          <cell r="A13" t="str">
            <v>Gcias. Neto</v>
          </cell>
          <cell r="D13">
            <v>729.36700000000008</v>
          </cell>
        </row>
        <row r="14">
          <cell r="A14" t="str">
            <v>Provincias 14%</v>
          </cell>
          <cell r="D14">
            <v>102.11138000000003</v>
          </cell>
        </row>
        <row r="15">
          <cell r="A15" t="str">
            <v>Fondo ATN</v>
          </cell>
          <cell r="D15">
            <v>14.587340000000001</v>
          </cell>
        </row>
        <row r="16">
          <cell r="A16" t="str">
            <v>Seg.Soc. 20%</v>
          </cell>
          <cell r="D16">
            <v>145.87340000000003</v>
          </cell>
        </row>
        <row r="17">
          <cell r="A17" t="str">
            <v>Gcias. Copart. Bruto</v>
          </cell>
          <cell r="D17">
            <v>466.79488000000003</v>
          </cell>
        </row>
        <row r="19">
          <cell r="A19" t="str">
            <v>IVA Neto de Reintegros</v>
          </cell>
          <cell r="D19">
            <v>1382.7</v>
          </cell>
        </row>
        <row r="20">
          <cell r="A20" t="str">
            <v>IVA BRUTO</v>
          </cell>
          <cell r="D20">
            <v>1409.7</v>
          </cell>
        </row>
        <row r="21">
          <cell r="A21" t="str">
            <v>REINTEGROS (-)</v>
          </cell>
          <cell r="D21">
            <v>27</v>
          </cell>
        </row>
        <row r="22">
          <cell r="A22" t="str">
            <v>Seg. Soc. 11%</v>
          </cell>
          <cell r="D22">
            <v>152.09700000000001</v>
          </cell>
        </row>
        <row r="23">
          <cell r="A23" t="str">
            <v>IVA Copart. Bruto</v>
          </cell>
          <cell r="D23">
            <v>1230.6030000000001</v>
          </cell>
        </row>
        <row r="26">
          <cell r="A26" t="str">
            <v>Resto Copart. Bruto</v>
          </cell>
          <cell r="D26">
            <v>204.96999999999997</v>
          </cell>
        </row>
        <row r="27">
          <cell r="A27" t="str">
            <v>Internos</v>
          </cell>
          <cell r="D27">
            <v>147.5</v>
          </cell>
        </row>
        <row r="28">
          <cell r="A28" t="str">
            <v>Presentación  Espontánea</v>
          </cell>
        </row>
        <row r="29">
          <cell r="A29" t="str">
            <v>Transferencia Inmuebles</v>
          </cell>
          <cell r="D29">
            <v>4</v>
          </cell>
        </row>
        <row r="30">
          <cell r="A30" t="str">
            <v>Premios de Juego (83,4%)</v>
          </cell>
          <cell r="D30">
            <v>4.17</v>
          </cell>
        </row>
        <row r="31">
          <cell r="A31" t="str">
            <v>Otros</v>
          </cell>
          <cell r="D31">
            <v>3.6</v>
          </cell>
        </row>
        <row r="32">
          <cell r="A32" t="str">
            <v>Gcia. Min. Presunta</v>
          </cell>
          <cell r="D32">
            <v>32</v>
          </cell>
        </row>
        <row r="33">
          <cell r="A33" t="str">
            <v>Intereses Pagados</v>
          </cell>
          <cell r="D33">
            <v>13.7</v>
          </cell>
        </row>
        <row r="35">
          <cell r="A35" t="str">
            <v>Total Impuestos</v>
          </cell>
          <cell r="D35">
            <v>2365.37</v>
          </cell>
        </row>
        <row r="37">
          <cell r="A37" t="str">
            <v>TOTAL COPART. BRUTO</v>
          </cell>
          <cell r="D37">
            <v>1902.36788</v>
          </cell>
        </row>
        <row r="38">
          <cell r="A38" t="str">
            <v>15% Pacto</v>
          </cell>
          <cell r="D38">
            <v>285.35518200000001</v>
          </cell>
        </row>
        <row r="39">
          <cell r="A39" t="str">
            <v>Fondo Compensador</v>
          </cell>
          <cell r="D39">
            <v>45.8</v>
          </cell>
        </row>
        <row r="40">
          <cell r="A40" t="str">
            <v>TOTAL COPART. NETO</v>
          </cell>
          <cell r="D40">
            <v>1571.212698</v>
          </cell>
        </row>
        <row r="42">
          <cell r="A42" t="str">
            <v>Leyes Especiales</v>
          </cell>
        </row>
        <row r="43">
          <cell r="A43" t="str">
            <v>Combustibles Naftas (100%)</v>
          </cell>
          <cell r="D43">
            <v>135</v>
          </cell>
        </row>
        <row r="44">
          <cell r="A44" t="str">
            <v>Activos(100%)</v>
          </cell>
        </row>
        <row r="45">
          <cell r="A45" t="str">
            <v>Energìa Elèctrica (100%)</v>
          </cell>
          <cell r="D45">
            <v>19.100000000000001</v>
          </cell>
        </row>
        <row r="46">
          <cell r="A46" t="str">
            <v>Bienes Personales</v>
          </cell>
          <cell r="D46">
            <v>12.1</v>
          </cell>
        </row>
        <row r="47">
          <cell r="A47" t="str">
            <v>Monotributo</v>
          </cell>
          <cell r="D47">
            <v>28.6</v>
          </cell>
        </row>
        <row r="48">
          <cell r="A48" t="str">
            <v>Internos Autom. Gasoleros</v>
          </cell>
        </row>
        <row r="49">
          <cell r="A49" t="str">
            <v>Adicional Cigarrillos</v>
          </cell>
          <cell r="D49">
            <v>17.5</v>
          </cell>
        </row>
        <row r="50">
          <cell r="A50" t="str">
            <v>Combustibles - Otros</v>
          </cell>
          <cell r="D50">
            <v>132.30000000000001</v>
          </cell>
        </row>
        <row r="51">
          <cell r="A51" t="str">
            <v>Premios de Juego (100%)</v>
          </cell>
        </row>
        <row r="52">
          <cell r="A52" t="str">
            <v>(*): ESTIMACION DNIAF DEL 11 DE AGOSTO DEL 2001</v>
          </cell>
        </row>
      </sheetData>
      <sheetData sheetId="1"/>
      <sheetData sheetId="2" refreshError="1">
        <row r="1">
          <cell r="A1" t="str">
            <v>DIRECCION NACIONAL DE</v>
          </cell>
        </row>
        <row r="2">
          <cell r="A2" t="str">
            <v>COORDINACION FISCAL</v>
          </cell>
        </row>
        <row r="3">
          <cell r="A3" t="str">
            <v>CON LAS PROVINCIAS</v>
          </cell>
        </row>
        <row r="5">
          <cell r="A5" t="str">
            <v xml:space="preserve">DISTRIBUCION DE RECURSOS COPARTICIPADOS </v>
          </cell>
        </row>
        <row r="6">
          <cell r="A6" t="str">
            <v>Excluye la vigencia del financiamiento del SIJP por $ 2154 millones (Ley 25082 Art. 3°)</v>
          </cell>
        </row>
        <row r="8">
          <cell r="A8" t="str">
            <v>AÑO 2002 (*)</v>
          </cell>
        </row>
        <row r="10">
          <cell r="A10" t="str">
            <v>- En miles de Pesos -</v>
          </cell>
        </row>
        <row r="15">
          <cell r="A15" t="str">
            <v>PROVINCIA</v>
          </cell>
          <cell r="B15" t="str">
            <v>ENERO</v>
          </cell>
          <cell r="C15" t="str">
            <v>FEBRERO</v>
          </cell>
          <cell r="D15" t="str">
            <v>MARZO</v>
          </cell>
          <cell r="E15" t="str">
            <v>ABRIL</v>
          </cell>
          <cell r="F15" t="str">
            <v>MAYO</v>
          </cell>
          <cell r="G15" t="str">
            <v>JUNIO</v>
          </cell>
          <cell r="H15" t="str">
            <v>JULIO</v>
          </cell>
          <cell r="I15" t="str">
            <v>AGOSTO</v>
          </cell>
          <cell r="J15" t="str">
            <v>SETIEMBRE</v>
          </cell>
          <cell r="K15" t="str">
            <v>OCTUBRE</v>
          </cell>
          <cell r="L15" t="str">
            <v>NOVIEMBRE</v>
          </cell>
          <cell r="M15" t="str">
            <v>DICIEMBRE</v>
          </cell>
          <cell r="N15" t="str">
            <v>TOTAL</v>
          </cell>
        </row>
        <row r="19">
          <cell r="A19" t="str">
            <v>BUENOS AIRES</v>
          </cell>
          <cell r="B19">
            <v>199118.5</v>
          </cell>
          <cell r="C19">
            <v>176756.6</v>
          </cell>
          <cell r="D19">
            <v>172078.8</v>
          </cell>
          <cell r="E19">
            <v>163054.20000000001</v>
          </cell>
          <cell r="F19">
            <v>186409.3</v>
          </cell>
          <cell r="G19">
            <v>210500.1</v>
          </cell>
          <cell r="H19">
            <v>177983.8</v>
          </cell>
          <cell r="I19">
            <v>184743.7</v>
          </cell>
          <cell r="J19">
            <v>181129.1</v>
          </cell>
          <cell r="K19">
            <v>192775.4</v>
          </cell>
          <cell r="L19">
            <v>198727.7</v>
          </cell>
          <cell r="M19">
            <v>198239.7</v>
          </cell>
          <cell r="N19">
            <v>2241516.9</v>
          </cell>
        </row>
        <row r="20">
          <cell r="A20" t="str">
            <v>CATAMARCA</v>
          </cell>
          <cell r="B20">
            <v>24974.400000000001</v>
          </cell>
          <cell r="C20">
            <v>22169.7</v>
          </cell>
          <cell r="D20">
            <v>21583</v>
          </cell>
          <cell r="E20">
            <v>20451.099999999999</v>
          </cell>
          <cell r="F20">
            <v>23380.400000000001</v>
          </cell>
          <cell r="G20">
            <v>26402</v>
          </cell>
          <cell r="H20">
            <v>22323.599999999999</v>
          </cell>
          <cell r="I20">
            <v>23171.5</v>
          </cell>
          <cell r="J20">
            <v>22718.1</v>
          </cell>
          <cell r="K20">
            <v>24178.799999999999</v>
          </cell>
          <cell r="L20">
            <v>24925.4</v>
          </cell>
          <cell r="M20">
            <v>24864.2</v>
          </cell>
          <cell r="N20">
            <v>281142.2</v>
          </cell>
        </row>
        <row r="21">
          <cell r="A21" t="str">
            <v>CORDOBA</v>
          </cell>
          <cell r="B21">
            <v>80512</v>
          </cell>
          <cell r="C21">
            <v>71470.100000000006</v>
          </cell>
          <cell r="D21">
            <v>69578.7</v>
          </cell>
          <cell r="E21">
            <v>65929.600000000006</v>
          </cell>
          <cell r="F21">
            <v>75373.100000000006</v>
          </cell>
          <cell r="G21">
            <v>85114</v>
          </cell>
          <cell r="H21">
            <v>71966.3</v>
          </cell>
          <cell r="I21">
            <v>74699.600000000006</v>
          </cell>
          <cell r="J21">
            <v>73238.100000000006</v>
          </cell>
          <cell r="K21">
            <v>77947.199999999997</v>
          </cell>
          <cell r="L21">
            <v>80353.899999999994</v>
          </cell>
          <cell r="M21">
            <v>80156.600000000006</v>
          </cell>
          <cell r="N21">
            <v>906339.2</v>
          </cell>
        </row>
        <row r="22">
          <cell r="A22" t="str">
            <v>CORRIENTES</v>
          </cell>
          <cell r="B22">
            <v>33706.699999999997</v>
          </cell>
          <cell r="C22">
            <v>29921.3</v>
          </cell>
          <cell r="D22">
            <v>29129.5</v>
          </cell>
          <cell r="E22">
            <v>27601.8</v>
          </cell>
          <cell r="F22">
            <v>31555.3</v>
          </cell>
          <cell r="G22">
            <v>35633.4</v>
          </cell>
          <cell r="H22">
            <v>30129.1</v>
          </cell>
          <cell r="I22">
            <v>31273.4</v>
          </cell>
          <cell r="J22">
            <v>30661.5</v>
          </cell>
          <cell r="K22">
            <v>32633</v>
          </cell>
          <cell r="L22">
            <v>33640.6</v>
          </cell>
          <cell r="M22">
            <v>33558</v>
          </cell>
          <cell r="N22">
            <v>379443.6</v>
          </cell>
        </row>
        <row r="23">
          <cell r="A23" t="str">
            <v>CHACO</v>
          </cell>
          <cell r="B23">
            <v>45233.4</v>
          </cell>
          <cell r="C23">
            <v>40153.5</v>
          </cell>
          <cell r="D23">
            <v>39090.800000000003</v>
          </cell>
          <cell r="E23">
            <v>37040.699999999997</v>
          </cell>
          <cell r="F23">
            <v>42346.3</v>
          </cell>
          <cell r="G23">
            <v>47818.9</v>
          </cell>
          <cell r="H23">
            <v>40432.300000000003</v>
          </cell>
          <cell r="I23">
            <v>41967.9</v>
          </cell>
          <cell r="J23">
            <v>41146.800000000003</v>
          </cell>
          <cell r="K23">
            <v>43792.4</v>
          </cell>
          <cell r="L23">
            <v>45144.6</v>
          </cell>
          <cell r="M23">
            <v>45033.8</v>
          </cell>
          <cell r="N23">
            <v>509201.4</v>
          </cell>
        </row>
        <row r="24">
          <cell r="A24" t="str">
            <v>CHUBUT</v>
          </cell>
          <cell r="B24">
            <v>14339.9</v>
          </cell>
          <cell r="C24">
            <v>12729.5</v>
          </cell>
          <cell r="D24">
            <v>12392.6</v>
          </cell>
          <cell r="E24">
            <v>11742.7</v>
          </cell>
          <cell r="F24">
            <v>13424.6</v>
          </cell>
          <cell r="G24">
            <v>15159.6</v>
          </cell>
          <cell r="H24">
            <v>12817.9</v>
          </cell>
          <cell r="I24">
            <v>13304.7</v>
          </cell>
          <cell r="J24">
            <v>13044.4</v>
          </cell>
          <cell r="K24">
            <v>13883.1</v>
          </cell>
          <cell r="L24">
            <v>14311.8</v>
          </cell>
          <cell r="M24">
            <v>14276.6</v>
          </cell>
          <cell r="N24">
            <v>161427.39999999997</v>
          </cell>
        </row>
        <row r="25">
          <cell r="A25" t="str">
            <v>ENTRE RIOS</v>
          </cell>
          <cell r="B25">
            <v>44272.800000000003</v>
          </cell>
          <cell r="C25">
            <v>39300.800000000003</v>
          </cell>
          <cell r="D25">
            <v>38260.699999999997</v>
          </cell>
          <cell r="E25">
            <v>36254.1</v>
          </cell>
          <cell r="F25">
            <v>41447</v>
          </cell>
          <cell r="G25">
            <v>46803.5</v>
          </cell>
          <cell r="H25">
            <v>39573.699999999997</v>
          </cell>
          <cell r="I25">
            <v>41076.699999999997</v>
          </cell>
          <cell r="J25">
            <v>40273</v>
          </cell>
          <cell r="K25">
            <v>42862.5</v>
          </cell>
          <cell r="L25">
            <v>44185.9</v>
          </cell>
          <cell r="M25">
            <v>44077.4</v>
          </cell>
          <cell r="N25">
            <v>498388.10000000003</v>
          </cell>
        </row>
        <row r="26">
          <cell r="A26" t="str">
            <v>FORMOSA</v>
          </cell>
          <cell r="B26">
            <v>33008.199999999997</v>
          </cell>
          <cell r="C26">
            <v>29301.200000000001</v>
          </cell>
          <cell r="D26">
            <v>28525.7</v>
          </cell>
          <cell r="E26">
            <v>27029.7</v>
          </cell>
          <cell r="F26">
            <v>30901.3</v>
          </cell>
          <cell r="G26">
            <v>34894.9</v>
          </cell>
          <cell r="H26">
            <v>29504.6</v>
          </cell>
          <cell r="I26">
            <v>30625.200000000001</v>
          </cell>
          <cell r="J26">
            <v>30026</v>
          </cell>
          <cell r="K26">
            <v>31956.7</v>
          </cell>
          <cell r="L26">
            <v>32943.4</v>
          </cell>
          <cell r="M26">
            <v>32862.5</v>
          </cell>
          <cell r="N26">
            <v>371579.4</v>
          </cell>
        </row>
        <row r="27">
          <cell r="A27" t="str">
            <v>JUJUY</v>
          </cell>
          <cell r="B27">
            <v>25760.3</v>
          </cell>
          <cell r="C27">
            <v>22867.3</v>
          </cell>
          <cell r="D27">
            <v>22262.2</v>
          </cell>
          <cell r="E27">
            <v>21094.6</v>
          </cell>
          <cell r="F27">
            <v>24116.1</v>
          </cell>
          <cell r="G27">
            <v>27232.799999999999</v>
          </cell>
          <cell r="H27">
            <v>23026.1</v>
          </cell>
          <cell r="I27">
            <v>23900.6</v>
          </cell>
          <cell r="J27">
            <v>23433</v>
          </cell>
          <cell r="K27">
            <v>24939.7</v>
          </cell>
          <cell r="L27">
            <v>25709.8</v>
          </cell>
          <cell r="M27">
            <v>25646.6</v>
          </cell>
          <cell r="N27">
            <v>289989.09999999998</v>
          </cell>
        </row>
        <row r="28">
          <cell r="A28" t="str">
            <v>LA PAMPA</v>
          </cell>
          <cell r="B28">
            <v>17028</v>
          </cell>
          <cell r="C28">
            <v>15115.7</v>
          </cell>
          <cell r="D28">
            <v>14715.7</v>
          </cell>
          <cell r="E28">
            <v>13943.9</v>
          </cell>
          <cell r="F28">
            <v>15941.2</v>
          </cell>
          <cell r="G28">
            <v>18001.3</v>
          </cell>
          <cell r="H28">
            <v>15220.6</v>
          </cell>
          <cell r="I28">
            <v>15798.7</v>
          </cell>
          <cell r="J28">
            <v>15489.6</v>
          </cell>
          <cell r="K28">
            <v>16485.599999999999</v>
          </cell>
          <cell r="L28">
            <v>16994.599999999999</v>
          </cell>
          <cell r="M28">
            <v>16952.900000000001</v>
          </cell>
          <cell r="N28">
            <v>191687.80000000002</v>
          </cell>
        </row>
        <row r="29">
          <cell r="A29" t="str">
            <v>LA RIOJA</v>
          </cell>
          <cell r="B29">
            <v>18774.5</v>
          </cell>
          <cell r="C29">
            <v>16666</v>
          </cell>
          <cell r="D29">
            <v>16225</v>
          </cell>
          <cell r="E29">
            <v>15374</v>
          </cell>
          <cell r="F29">
            <v>17576.2</v>
          </cell>
          <cell r="G29">
            <v>19847.599999999999</v>
          </cell>
          <cell r="H29">
            <v>16781.7</v>
          </cell>
          <cell r="I29">
            <v>17419.099999999999</v>
          </cell>
          <cell r="J29">
            <v>17078.3</v>
          </cell>
          <cell r="K29">
            <v>18176.400000000001</v>
          </cell>
          <cell r="L29">
            <v>18737.599999999999</v>
          </cell>
          <cell r="M29">
            <v>18691.599999999999</v>
          </cell>
          <cell r="N29">
            <v>211347.99999999997</v>
          </cell>
        </row>
        <row r="30">
          <cell r="A30" t="str">
            <v>MENDOZA</v>
          </cell>
          <cell r="B30">
            <v>37810.9</v>
          </cell>
          <cell r="C30">
            <v>33564.6</v>
          </cell>
          <cell r="D30">
            <v>32676.3</v>
          </cell>
          <cell r="E30">
            <v>30962.6</v>
          </cell>
          <cell r="F30">
            <v>35397.599999999999</v>
          </cell>
          <cell r="G30">
            <v>39972.199999999997</v>
          </cell>
          <cell r="H30">
            <v>33797.599999999999</v>
          </cell>
          <cell r="I30">
            <v>35081.300000000003</v>
          </cell>
          <cell r="J30">
            <v>34394.9</v>
          </cell>
          <cell r="K30">
            <v>36606.400000000001</v>
          </cell>
          <cell r="L30">
            <v>37736.699999999997</v>
          </cell>
          <cell r="M30">
            <v>37644.1</v>
          </cell>
          <cell r="N30">
            <v>425645.20000000007</v>
          </cell>
        </row>
        <row r="31">
          <cell r="A31" t="str">
            <v>MISIONES</v>
          </cell>
          <cell r="B31">
            <v>29951.8</v>
          </cell>
          <cell r="C31">
            <v>26588.1</v>
          </cell>
          <cell r="D31">
            <v>25884.5</v>
          </cell>
          <cell r="E31">
            <v>24527</v>
          </cell>
          <cell r="F31">
            <v>28040.1</v>
          </cell>
          <cell r="G31">
            <v>31663.9</v>
          </cell>
          <cell r="H31">
            <v>26772.7</v>
          </cell>
          <cell r="I31">
            <v>27789.599999999999</v>
          </cell>
          <cell r="J31">
            <v>27245.8</v>
          </cell>
          <cell r="K31">
            <v>28997.7</v>
          </cell>
          <cell r="L31">
            <v>29893.1</v>
          </cell>
          <cell r="M31">
            <v>29819.7</v>
          </cell>
          <cell r="N31">
            <v>337174</v>
          </cell>
        </row>
        <row r="32">
          <cell r="A32" t="str">
            <v>NEUQUEN</v>
          </cell>
          <cell r="B32">
            <v>15737.1</v>
          </cell>
          <cell r="C32">
            <v>13969.7</v>
          </cell>
          <cell r="D32">
            <v>13600</v>
          </cell>
          <cell r="E32">
            <v>12886.8</v>
          </cell>
          <cell r="F32">
            <v>14732.6</v>
          </cell>
          <cell r="G32">
            <v>16636.599999999999</v>
          </cell>
          <cell r="H32">
            <v>14066.7</v>
          </cell>
          <cell r="I32">
            <v>14601</v>
          </cell>
          <cell r="J32">
            <v>14315.3</v>
          </cell>
          <cell r="K32">
            <v>15235.8</v>
          </cell>
          <cell r="L32">
            <v>15706.2</v>
          </cell>
          <cell r="M32">
            <v>15667.6</v>
          </cell>
          <cell r="N32">
            <v>177155.40000000002</v>
          </cell>
        </row>
        <row r="33">
          <cell r="A33" t="str">
            <v>RIO NEGRO</v>
          </cell>
          <cell r="B33">
            <v>22878.7</v>
          </cell>
          <cell r="C33">
            <v>20309.3</v>
          </cell>
          <cell r="D33">
            <v>19771.8</v>
          </cell>
          <cell r="E33">
            <v>18734.900000000001</v>
          </cell>
          <cell r="F33">
            <v>21418.400000000001</v>
          </cell>
          <cell r="G33">
            <v>24186.400000000001</v>
          </cell>
          <cell r="H33">
            <v>20450.3</v>
          </cell>
          <cell r="I33">
            <v>21227</v>
          </cell>
          <cell r="J33">
            <v>20811.7</v>
          </cell>
          <cell r="K33">
            <v>22149.8</v>
          </cell>
          <cell r="L33">
            <v>22833.8</v>
          </cell>
          <cell r="M33">
            <v>22777.7</v>
          </cell>
          <cell r="N33">
            <v>257549.8</v>
          </cell>
        </row>
        <row r="34">
          <cell r="A34" t="str">
            <v>SALTA</v>
          </cell>
          <cell r="B34">
            <v>34754.6</v>
          </cell>
          <cell r="C34">
            <v>30851.5</v>
          </cell>
          <cell r="D34">
            <v>30035</v>
          </cell>
          <cell r="E34">
            <v>28459.9</v>
          </cell>
          <cell r="F34">
            <v>32536.3</v>
          </cell>
          <cell r="G34">
            <v>36741.199999999997</v>
          </cell>
          <cell r="H34">
            <v>31065.7</v>
          </cell>
          <cell r="I34">
            <v>32245.599999999999</v>
          </cell>
          <cell r="J34">
            <v>31614.7</v>
          </cell>
          <cell r="K34">
            <v>33647.5</v>
          </cell>
          <cell r="L34">
            <v>34686.400000000001</v>
          </cell>
          <cell r="M34">
            <v>34601.199999999997</v>
          </cell>
          <cell r="N34">
            <v>391239.60000000003</v>
          </cell>
        </row>
        <row r="35">
          <cell r="A35" t="str">
            <v>SAN JUAN</v>
          </cell>
          <cell r="B35">
            <v>30650.400000000001</v>
          </cell>
          <cell r="C35">
            <v>27208.2</v>
          </cell>
          <cell r="D35">
            <v>26488.2</v>
          </cell>
          <cell r="E35">
            <v>25099</v>
          </cell>
          <cell r="F35">
            <v>28694.1</v>
          </cell>
          <cell r="G35">
            <v>32402.400000000001</v>
          </cell>
          <cell r="H35">
            <v>27397.200000000001</v>
          </cell>
          <cell r="I35">
            <v>28437.7</v>
          </cell>
          <cell r="J35">
            <v>27881.3</v>
          </cell>
          <cell r="K35">
            <v>29674</v>
          </cell>
          <cell r="L35">
            <v>30590.3</v>
          </cell>
          <cell r="M35">
            <v>30515.200000000001</v>
          </cell>
          <cell r="N35">
            <v>345038</v>
          </cell>
        </row>
        <row r="36">
          <cell r="A36" t="str">
            <v>SAN LUIS</v>
          </cell>
          <cell r="B36">
            <v>20695.599999999999</v>
          </cell>
          <cell r="C36">
            <v>18371.400000000001</v>
          </cell>
          <cell r="D36">
            <v>17885.2</v>
          </cell>
          <cell r="E36">
            <v>16947.2</v>
          </cell>
          <cell r="F36">
            <v>19374.599999999999</v>
          </cell>
          <cell r="G36">
            <v>21878.6</v>
          </cell>
          <cell r="H36">
            <v>18498.900000000001</v>
          </cell>
          <cell r="I36">
            <v>19201.5</v>
          </cell>
          <cell r="J36">
            <v>18825.8</v>
          </cell>
          <cell r="K36">
            <v>20036.3</v>
          </cell>
          <cell r="L36">
            <v>20655</v>
          </cell>
          <cell r="M36">
            <v>20604.3</v>
          </cell>
          <cell r="N36">
            <v>232974.39999999997</v>
          </cell>
        </row>
        <row r="37">
          <cell r="A37" t="str">
            <v>SANTA CRUZ</v>
          </cell>
          <cell r="B37">
            <v>14339.9</v>
          </cell>
          <cell r="C37">
            <v>12729.5</v>
          </cell>
          <cell r="D37">
            <v>12392.6</v>
          </cell>
          <cell r="E37">
            <v>11742.7</v>
          </cell>
          <cell r="F37">
            <v>13424.6</v>
          </cell>
          <cell r="G37">
            <v>15159.6</v>
          </cell>
          <cell r="H37">
            <v>12817.9</v>
          </cell>
          <cell r="I37">
            <v>13304.7</v>
          </cell>
          <cell r="J37">
            <v>13044.4</v>
          </cell>
          <cell r="K37">
            <v>13883.1</v>
          </cell>
          <cell r="L37">
            <v>14311.8</v>
          </cell>
          <cell r="M37">
            <v>14276.6</v>
          </cell>
          <cell r="N37">
            <v>161427.39999999997</v>
          </cell>
        </row>
        <row r="38">
          <cell r="A38" t="str">
            <v>SANTA FE</v>
          </cell>
          <cell r="B38">
            <v>81035.899999999994</v>
          </cell>
          <cell r="C38">
            <v>71935.199999999997</v>
          </cell>
          <cell r="D38">
            <v>70031.399999999994</v>
          </cell>
          <cell r="E38">
            <v>66358.7</v>
          </cell>
          <cell r="F38">
            <v>75863.600000000006</v>
          </cell>
          <cell r="G38">
            <v>85667.9</v>
          </cell>
          <cell r="H38">
            <v>72434.600000000006</v>
          </cell>
          <cell r="I38">
            <v>75185.7</v>
          </cell>
          <cell r="J38">
            <v>73714.7</v>
          </cell>
          <cell r="K38">
            <v>78454.399999999994</v>
          </cell>
          <cell r="L38">
            <v>80876.800000000003</v>
          </cell>
          <cell r="M38">
            <v>80678.3</v>
          </cell>
          <cell r="N38">
            <v>912237.2</v>
          </cell>
        </row>
        <row r="39">
          <cell r="A39" t="str">
            <v>SANTIAGO DEL ESTERO</v>
          </cell>
          <cell r="B39">
            <v>37461.599999999999</v>
          </cell>
          <cell r="C39">
            <v>33254.5</v>
          </cell>
          <cell r="D39">
            <v>32374.5</v>
          </cell>
          <cell r="E39">
            <v>30676.6</v>
          </cell>
          <cell r="F39">
            <v>35070.6</v>
          </cell>
          <cell r="G39">
            <v>39602.9</v>
          </cell>
          <cell r="H39">
            <v>33485.4</v>
          </cell>
          <cell r="I39">
            <v>34757.199999999997</v>
          </cell>
          <cell r="J39">
            <v>34077.199999999997</v>
          </cell>
          <cell r="K39">
            <v>36268.300000000003</v>
          </cell>
          <cell r="L39">
            <v>37388.1</v>
          </cell>
          <cell r="M39">
            <v>37296.300000000003</v>
          </cell>
          <cell r="N39">
            <v>421713.19999999995</v>
          </cell>
        </row>
        <row r="40">
          <cell r="A40" t="str">
            <v>TUCUMAN</v>
          </cell>
          <cell r="B40">
            <v>43137.599999999999</v>
          </cell>
          <cell r="C40">
            <v>38293.1</v>
          </cell>
          <cell r="D40">
            <v>37279.699999999997</v>
          </cell>
          <cell r="E40">
            <v>35324.6</v>
          </cell>
          <cell r="F40">
            <v>40384.300000000003</v>
          </cell>
          <cell r="G40">
            <v>45603.4</v>
          </cell>
          <cell r="H40">
            <v>38559</v>
          </cell>
          <cell r="I40">
            <v>40023.4</v>
          </cell>
          <cell r="J40">
            <v>39240.400000000001</v>
          </cell>
          <cell r="K40">
            <v>41763.5</v>
          </cell>
          <cell r="L40">
            <v>43053</v>
          </cell>
          <cell r="M40">
            <v>42947.3</v>
          </cell>
          <cell r="N40">
            <v>485609.3</v>
          </cell>
        </row>
        <row r="41">
          <cell r="A41" t="str">
            <v>ACUM. BS. AS. - TUCUMAN</v>
          </cell>
          <cell r="B41">
            <v>905182.8</v>
          </cell>
          <cell r="C41">
            <v>803526.79999999993</v>
          </cell>
          <cell r="D41">
            <v>782261.89999999991</v>
          </cell>
          <cell r="E41">
            <v>741236.39999999979</v>
          </cell>
          <cell r="F41">
            <v>847407.59999999986</v>
          </cell>
          <cell r="G41">
            <v>956923.20000000007</v>
          </cell>
          <cell r="H41">
            <v>809105.69999999984</v>
          </cell>
          <cell r="I41">
            <v>839835.79999999993</v>
          </cell>
          <cell r="J41">
            <v>823404.10000000009</v>
          </cell>
          <cell r="K41">
            <v>876347.60000000009</v>
          </cell>
          <cell r="L41">
            <v>903406.5</v>
          </cell>
          <cell r="M41">
            <v>901188.2</v>
          </cell>
          <cell r="N41">
            <v>10189826.6</v>
          </cell>
        </row>
        <row r="42">
          <cell r="A42" t="str">
            <v>TIERRA DEL FUEGO</v>
          </cell>
          <cell r="B42">
            <v>11517.1</v>
          </cell>
          <cell r="C42">
            <v>10261.200000000001</v>
          </cell>
          <cell r="D42">
            <v>9998.5</v>
          </cell>
          <cell r="E42">
            <v>9491.6</v>
          </cell>
          <cell r="F42">
            <v>10803.3</v>
          </cell>
          <cell r="G42">
            <v>12156.3</v>
          </cell>
          <cell r="H42">
            <v>10330.1</v>
          </cell>
          <cell r="I42">
            <v>10709.8</v>
          </cell>
          <cell r="J42">
            <v>10506.8</v>
          </cell>
          <cell r="K42">
            <v>11160.9</v>
          </cell>
          <cell r="L42">
            <v>11495.2</v>
          </cell>
          <cell r="M42">
            <v>11467.8</v>
          </cell>
          <cell r="N42">
            <v>129898.6</v>
          </cell>
        </row>
        <row r="43">
          <cell r="A43" t="str">
            <v>ACUM. BS. AS. - TIERRA DEL FUEGO</v>
          </cell>
          <cell r="B43">
            <v>916699.9</v>
          </cell>
          <cell r="C43">
            <v>813787.99999999988</v>
          </cell>
          <cell r="D43">
            <v>792260.39999999991</v>
          </cell>
          <cell r="E43">
            <v>750727.99999999977</v>
          </cell>
          <cell r="F43">
            <v>858210.89999999991</v>
          </cell>
          <cell r="G43">
            <v>969079.50000000012</v>
          </cell>
          <cell r="H43">
            <v>819435.79999999981</v>
          </cell>
          <cell r="I43">
            <v>850545.6</v>
          </cell>
          <cell r="J43">
            <v>833910.90000000014</v>
          </cell>
          <cell r="K43">
            <v>887508.50000000012</v>
          </cell>
          <cell r="L43">
            <v>914901.7</v>
          </cell>
          <cell r="M43">
            <v>912656</v>
          </cell>
          <cell r="N43">
            <v>10319725.199999999</v>
          </cell>
        </row>
        <row r="44">
          <cell r="A44" t="str">
            <v>TRANSF.SERV.(TOTAL JURISD. EXCL. T.F)</v>
          </cell>
          <cell r="B44">
            <v>107987.4</v>
          </cell>
          <cell r="C44">
            <v>107987.4</v>
          </cell>
          <cell r="D44">
            <v>107987.4</v>
          </cell>
          <cell r="E44">
            <v>107987.4</v>
          </cell>
          <cell r="F44">
            <v>107987.4</v>
          </cell>
          <cell r="G44">
            <v>107987.4</v>
          </cell>
          <cell r="H44">
            <v>107987.4</v>
          </cell>
          <cell r="I44">
            <v>107987.4</v>
          </cell>
          <cell r="J44">
            <v>107987.4</v>
          </cell>
          <cell r="K44">
            <v>107987.4</v>
          </cell>
          <cell r="L44">
            <v>107987.4</v>
          </cell>
          <cell r="M44">
            <v>107987.4</v>
          </cell>
          <cell r="N44">
            <v>1295848.7999999998</v>
          </cell>
        </row>
        <row r="45">
          <cell r="A45" t="str">
            <v>TRANSF. SERV. (TIERRA DEL FUEGO)</v>
          </cell>
          <cell r="B45">
            <v>1000</v>
          </cell>
          <cell r="C45">
            <v>1000</v>
          </cell>
          <cell r="D45">
            <v>1000</v>
          </cell>
          <cell r="E45">
            <v>1000</v>
          </cell>
          <cell r="F45">
            <v>1000</v>
          </cell>
          <cell r="G45">
            <v>1000</v>
          </cell>
          <cell r="H45">
            <v>1000</v>
          </cell>
          <cell r="I45">
            <v>1000</v>
          </cell>
          <cell r="J45">
            <v>1000</v>
          </cell>
          <cell r="K45">
            <v>1000</v>
          </cell>
          <cell r="L45">
            <v>1000</v>
          </cell>
          <cell r="M45">
            <v>1000</v>
          </cell>
          <cell r="N45">
            <v>12000</v>
          </cell>
        </row>
        <row r="46">
          <cell r="A46" t="str">
            <v>FONDO ATN</v>
          </cell>
          <cell r="B46">
            <v>17881.599999999999</v>
          </cell>
          <cell r="C46">
            <v>16087.4</v>
          </cell>
          <cell r="D46">
            <v>15712.1</v>
          </cell>
          <cell r="E46">
            <v>14988.1</v>
          </cell>
          <cell r="F46">
            <v>16861.900000000001</v>
          </cell>
          <cell r="G46">
            <v>18794.8</v>
          </cell>
          <cell r="H46">
            <v>16185.9</v>
          </cell>
          <cell r="I46">
            <v>16728.3</v>
          </cell>
          <cell r="J46">
            <v>16438.3</v>
          </cell>
          <cell r="K46">
            <v>17372.7</v>
          </cell>
          <cell r="L46">
            <v>17850.2</v>
          </cell>
          <cell r="M46">
            <v>17811.099999999999</v>
          </cell>
          <cell r="N46">
            <v>202712.40000000002</v>
          </cell>
        </row>
        <row r="47">
          <cell r="A47" t="str">
            <v>NACION</v>
          </cell>
          <cell r="B47">
            <v>744589.1</v>
          </cell>
          <cell r="C47">
            <v>669880.80000000005</v>
          </cell>
          <cell r="D47">
            <v>654253</v>
          </cell>
          <cell r="E47">
            <v>624102.9</v>
          </cell>
          <cell r="F47">
            <v>702129.4</v>
          </cell>
          <cell r="G47">
            <v>782613.6</v>
          </cell>
          <cell r="H47">
            <v>673980.9</v>
          </cell>
          <cell r="I47">
            <v>696564.7</v>
          </cell>
          <cell r="J47">
            <v>684489</v>
          </cell>
          <cell r="K47">
            <v>723397.6</v>
          </cell>
          <cell r="L47">
            <v>743283.4</v>
          </cell>
          <cell r="M47">
            <v>741653.1</v>
          </cell>
          <cell r="N47">
            <v>8440937.5</v>
          </cell>
        </row>
        <row r="48">
          <cell r="A48" t="str">
            <v>ACUMULADO I</v>
          </cell>
          <cell r="B48">
            <v>1788158</v>
          </cell>
          <cell r="C48">
            <v>1608743.6</v>
          </cell>
          <cell r="D48">
            <v>1571212.9</v>
          </cell>
          <cell r="E48">
            <v>1498806.4</v>
          </cell>
          <cell r="F48">
            <v>1686189.6</v>
          </cell>
          <cell r="G48">
            <v>1879475.3000000003</v>
          </cell>
          <cell r="H48">
            <v>1618590</v>
          </cell>
          <cell r="I48">
            <v>1672826</v>
          </cell>
          <cell r="J48">
            <v>1643825.6</v>
          </cell>
          <cell r="K48">
            <v>1737266.2000000002</v>
          </cell>
          <cell r="L48">
            <v>1785022.7</v>
          </cell>
          <cell r="M48">
            <v>1781107.6</v>
          </cell>
          <cell r="N48">
            <v>20271223.899999999</v>
          </cell>
        </row>
        <row r="49">
          <cell r="A49" t="str">
            <v>FONDO COMPENSADOR DE DEFICITS</v>
          </cell>
          <cell r="B49">
            <v>45800</v>
          </cell>
          <cell r="C49">
            <v>45800</v>
          </cell>
          <cell r="D49">
            <v>45800</v>
          </cell>
          <cell r="E49">
            <v>45800</v>
          </cell>
          <cell r="F49">
            <v>45800</v>
          </cell>
          <cell r="G49">
            <v>45800</v>
          </cell>
          <cell r="H49">
            <v>45800</v>
          </cell>
          <cell r="I49">
            <v>45800</v>
          </cell>
          <cell r="J49">
            <v>45800</v>
          </cell>
          <cell r="K49">
            <v>45800</v>
          </cell>
          <cell r="L49">
            <v>45800</v>
          </cell>
          <cell r="M49">
            <v>45800</v>
          </cell>
          <cell r="N49">
            <v>549600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row r="13">
          <cell r="B13">
            <v>13083.3</v>
          </cell>
          <cell r="C13">
            <v>13083.3</v>
          </cell>
          <cell r="D13">
            <v>13083.3</v>
          </cell>
          <cell r="E13">
            <v>13083.3</v>
          </cell>
          <cell r="F13">
            <v>13083.3</v>
          </cell>
          <cell r="G13">
            <v>13083.3</v>
          </cell>
          <cell r="H13">
            <v>13083.3</v>
          </cell>
          <cell r="I13">
            <v>13083.3</v>
          </cell>
          <cell r="J13">
            <v>13083.3</v>
          </cell>
          <cell r="K13">
            <v>13083.3</v>
          </cell>
          <cell r="L13">
            <v>13083.3</v>
          </cell>
          <cell r="M13">
            <v>13083.699999999983</v>
          </cell>
          <cell r="N13">
            <v>157000</v>
          </cell>
        </row>
        <row r="14">
          <cell r="N14">
            <v>0</v>
          </cell>
        </row>
        <row r="15">
          <cell r="N15">
            <v>0</v>
          </cell>
        </row>
        <row r="16">
          <cell r="B16">
            <v>0</v>
          </cell>
          <cell r="C16">
            <v>0</v>
          </cell>
          <cell r="D16">
            <v>0</v>
          </cell>
          <cell r="E16">
            <v>0</v>
          </cell>
          <cell r="F16">
            <v>0</v>
          </cell>
          <cell r="G16">
            <v>0</v>
          </cell>
          <cell r="H16">
            <v>0</v>
          </cell>
          <cell r="I16">
            <v>0</v>
          </cell>
          <cell r="J16">
            <v>0</v>
          </cell>
          <cell r="K16">
            <v>0</v>
          </cell>
          <cell r="L16">
            <v>0</v>
          </cell>
          <cell r="M16">
            <v>0</v>
          </cell>
          <cell r="N16">
            <v>0</v>
          </cell>
        </row>
        <row r="17">
          <cell r="N17">
            <v>0</v>
          </cell>
        </row>
        <row r="18">
          <cell r="N18">
            <v>0</v>
          </cell>
        </row>
        <row r="19">
          <cell r="N19">
            <v>0</v>
          </cell>
        </row>
        <row r="21">
          <cell r="B21">
            <v>0</v>
          </cell>
          <cell r="C21">
            <v>0</v>
          </cell>
          <cell r="D21">
            <v>0</v>
          </cell>
          <cell r="E21">
            <v>0</v>
          </cell>
          <cell r="F21">
            <v>0</v>
          </cell>
          <cell r="G21">
            <v>0</v>
          </cell>
          <cell r="H21">
            <v>0</v>
          </cell>
          <cell r="I21">
            <v>0</v>
          </cell>
          <cell r="J21">
            <v>0</v>
          </cell>
          <cell r="K21">
            <v>0</v>
          </cell>
          <cell r="L21">
            <v>0</v>
          </cell>
          <cell r="M21">
            <v>0</v>
          </cell>
          <cell r="N21">
            <v>0</v>
          </cell>
        </row>
        <row r="22">
          <cell r="B22">
            <v>0</v>
          </cell>
          <cell r="C22">
            <v>0</v>
          </cell>
          <cell r="D22">
            <v>0</v>
          </cell>
          <cell r="E22">
            <v>0</v>
          </cell>
          <cell r="F22">
            <v>0</v>
          </cell>
          <cell r="G22">
            <v>0</v>
          </cell>
          <cell r="H22">
            <v>0</v>
          </cell>
          <cell r="I22">
            <v>0</v>
          </cell>
          <cell r="J22">
            <v>0</v>
          </cell>
          <cell r="K22">
            <v>0</v>
          </cell>
          <cell r="L22">
            <v>0</v>
          </cell>
          <cell r="M22">
            <v>0</v>
          </cell>
          <cell r="N22">
            <v>0</v>
          </cell>
        </row>
        <row r="23">
          <cell r="B23">
            <v>0</v>
          </cell>
          <cell r="C23">
            <v>0</v>
          </cell>
          <cell r="D23">
            <v>0</v>
          </cell>
          <cell r="E23">
            <v>0</v>
          </cell>
          <cell r="F23">
            <v>0</v>
          </cell>
          <cell r="G23">
            <v>0</v>
          </cell>
          <cell r="H23">
            <v>0</v>
          </cell>
          <cell r="I23">
            <v>0</v>
          </cell>
          <cell r="J23">
            <v>0</v>
          </cell>
          <cell r="K23">
            <v>0</v>
          </cell>
          <cell r="L23">
            <v>0</v>
          </cell>
          <cell r="M23">
            <v>0</v>
          </cell>
          <cell r="N23">
            <v>0</v>
          </cell>
        </row>
        <row r="24">
          <cell r="B24">
            <v>0</v>
          </cell>
          <cell r="C24">
            <v>0</v>
          </cell>
          <cell r="D24">
            <v>0</v>
          </cell>
          <cell r="E24">
            <v>0</v>
          </cell>
          <cell r="F24">
            <v>0</v>
          </cell>
          <cell r="G24">
            <v>0</v>
          </cell>
          <cell r="H24">
            <v>0</v>
          </cell>
          <cell r="I24">
            <v>0</v>
          </cell>
          <cell r="J24">
            <v>0</v>
          </cell>
          <cell r="K24">
            <v>0</v>
          </cell>
          <cell r="L24">
            <v>0</v>
          </cell>
          <cell r="M24">
            <v>0</v>
          </cell>
          <cell r="N24">
            <v>0</v>
          </cell>
        </row>
        <row r="25">
          <cell r="B25">
            <v>452.9</v>
          </cell>
          <cell r="C25">
            <v>582.29999999999995</v>
          </cell>
          <cell r="D25">
            <v>582.29999999999995</v>
          </cell>
          <cell r="E25">
            <v>582.29999999999995</v>
          </cell>
          <cell r="F25">
            <v>582.29999999999995</v>
          </cell>
          <cell r="G25">
            <v>582.29999999999995</v>
          </cell>
          <cell r="H25">
            <v>582.29999999999995</v>
          </cell>
          <cell r="I25">
            <v>625.4</v>
          </cell>
          <cell r="J25">
            <v>582.29999999999995</v>
          </cell>
          <cell r="K25">
            <v>582.29999999999995</v>
          </cell>
          <cell r="L25">
            <v>582.29999999999995</v>
          </cell>
          <cell r="M25">
            <v>668.6</v>
          </cell>
          <cell r="N25">
            <v>6987.6</v>
          </cell>
        </row>
        <row r="26">
          <cell r="B26">
            <v>0</v>
          </cell>
          <cell r="C26">
            <v>0</v>
          </cell>
          <cell r="D26">
            <v>0</v>
          </cell>
          <cell r="E26">
            <v>0</v>
          </cell>
          <cell r="F26">
            <v>0</v>
          </cell>
          <cell r="G26">
            <v>0</v>
          </cell>
          <cell r="H26">
            <v>0</v>
          </cell>
          <cell r="I26">
            <v>0</v>
          </cell>
          <cell r="J26">
            <v>0</v>
          </cell>
          <cell r="K26">
            <v>0</v>
          </cell>
          <cell r="L26">
            <v>0</v>
          </cell>
          <cell r="M26">
            <v>0</v>
          </cell>
          <cell r="N26">
            <v>0</v>
          </cell>
        </row>
        <row r="27">
          <cell r="B27">
            <v>0</v>
          </cell>
          <cell r="C27">
            <v>0</v>
          </cell>
          <cell r="D27">
            <v>0</v>
          </cell>
          <cell r="E27">
            <v>0</v>
          </cell>
          <cell r="F27">
            <v>0</v>
          </cell>
          <cell r="G27">
            <v>0</v>
          </cell>
          <cell r="H27">
            <v>0</v>
          </cell>
          <cell r="I27">
            <v>0</v>
          </cell>
          <cell r="J27">
            <v>0</v>
          </cell>
          <cell r="K27">
            <v>0</v>
          </cell>
          <cell r="L27">
            <v>0</v>
          </cell>
          <cell r="M27">
            <v>0</v>
          </cell>
          <cell r="N27">
            <v>0</v>
          </cell>
        </row>
        <row r="28">
          <cell r="B28">
            <v>0</v>
          </cell>
          <cell r="C28">
            <v>0</v>
          </cell>
          <cell r="D28">
            <v>0</v>
          </cell>
          <cell r="E28">
            <v>0</v>
          </cell>
          <cell r="F28">
            <v>0</v>
          </cell>
          <cell r="G28">
            <v>0</v>
          </cell>
          <cell r="H28">
            <v>0</v>
          </cell>
          <cell r="I28">
            <v>0</v>
          </cell>
          <cell r="J28">
            <v>0</v>
          </cell>
          <cell r="K28">
            <v>0</v>
          </cell>
          <cell r="L28">
            <v>0</v>
          </cell>
          <cell r="M28">
            <v>0</v>
          </cell>
          <cell r="N28">
            <v>0</v>
          </cell>
        </row>
        <row r="32">
          <cell r="B32">
            <v>13536.199999999999</v>
          </cell>
          <cell r="C32">
            <v>13665.599999999999</v>
          </cell>
          <cell r="D32">
            <v>13665.599999999999</v>
          </cell>
          <cell r="E32">
            <v>13665.599999999999</v>
          </cell>
          <cell r="F32">
            <v>13665.599999999999</v>
          </cell>
          <cell r="G32">
            <v>13665.599999999999</v>
          </cell>
          <cell r="H32">
            <v>13665.599999999999</v>
          </cell>
          <cell r="I32">
            <v>13708.699999999999</v>
          </cell>
          <cell r="J32">
            <v>13665.599999999999</v>
          </cell>
          <cell r="K32">
            <v>13665.599999999999</v>
          </cell>
          <cell r="L32">
            <v>13665.599999999999</v>
          </cell>
          <cell r="M32">
            <v>13752.299999999983</v>
          </cell>
          <cell r="N32">
            <v>163987.6</v>
          </cell>
        </row>
      </sheetData>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onave-BAPRO"/>
      <sheetName val="Helicóptero-BAPRO"/>
      <sheetName val="IPV-BAPRO"/>
      <sheetName val="Astillero Rio Santiago"/>
      <sheetName val="Novación- ESEBA"/>
      <sheetName val="Vialidad-BID"/>
      <sheetName val="Corfo-BID"/>
      <sheetName val="Corfo"/>
      <sheetName val="D.Arquitectura-BID"/>
      <sheetName val="D.Hidráulica-BID"/>
      <sheetName val="AGOSBA-BID"/>
      <sheetName val="Proy.ENOHSa"/>
      <sheetName val="SPAR-BID 31-12-98"/>
      <sheetName val="SPAR-BID 31-03-99"/>
      <sheetName val="PSF-BID-BIRF"/>
      <sheetName val="PSF-BIRF-3280"/>
      <sheetName val="PSF-BID-619"/>
      <sheetName val="PSF-BIRF-3877"/>
      <sheetName val="PFM-BIRF-2920"/>
      <sheetName val="PFM-BIRF-3860"/>
      <sheetName val="PFM-BID-830 y 932"/>
      <sheetName val="PFM-conjunto"/>
      <sheetName val="PFM-BID-BIRF"/>
      <sheetName val="PFM-BID-al-31-12-97"/>
      <sheetName val="PFM-BID-al-30-6-98"/>
      <sheetName val="PFM-BID-al-30-9-98"/>
      <sheetName val="PFM-BID-al-30-11-98"/>
      <sheetName val="PFM-BID-al-31-12-98"/>
      <sheetName val="PFM-BID-al-31-03-99"/>
      <sheetName val="PFM-BID-al-30-6-99"/>
      <sheetName val="PRISE (DGE)-BID"/>
      <sheetName val="Prodymes I (DGE)-BID"/>
      <sheetName val="Prodymes III (DGE)-BID"/>
      <sheetName val="Rio Reconquista-BID"/>
      <sheetName val="Rio Reconq-BIDcalendario modifi"/>
      <sheetName val="PAREFF-BID 12-98"/>
      <sheetName val="PAREFF-BID 03-99"/>
      <sheetName val="PRESSAL-BIRF"/>
      <sheetName val="Banco Arabe Español"/>
      <sheetName val="Banco Exterior de España"/>
      <sheetName val="Ins. Centrale-MOSP"/>
      <sheetName val="ICO"/>
      <sheetName val="BOCONBA"/>
      <sheetName val="Credit Lyonnais"/>
      <sheetName val="Swift Armour-Ley 11638"/>
      <sheetName val="BHN-IPV"/>
      <sheetName val="IPV (Wilde)-BH"/>
      <sheetName val="Prov. Ministerio Prod."/>
      <sheetName val="BH-Titulización(Res 1720)"/>
      <sheetName val="Unidad Ejecutora G.B."/>
      <sheetName val="IPV_BAPRO"/>
      <sheetName val="Astillero_Rio_Santiago"/>
      <sheetName val="Novación-_ESEBA"/>
      <sheetName val="D_Arquitectura-BID"/>
      <sheetName val="D_Hidráulica-BID"/>
      <sheetName val="Proy_ENOHSa"/>
      <sheetName val="SPAR-BID_31-12-98"/>
      <sheetName val="SPAR-BID_31-03-99"/>
      <sheetName val="PFM-BID-830_y_932"/>
      <sheetName val="PRISE_(DGE)-BID"/>
      <sheetName val="Prodymes_I_(DGE)-BID"/>
      <sheetName val="Prodymes_III_(DGE)-BID"/>
      <sheetName val="Rio_Reconquista-BID"/>
      <sheetName val="Rio_Reconq-BIDcalendario_modifi"/>
      <sheetName val="PAREFF-BID_12-98"/>
      <sheetName val="PAREFF-BID_03-99"/>
      <sheetName val="Banco_Arabe_Español"/>
      <sheetName val="Banco_Exterior_de_España"/>
      <sheetName val="Ins__Centrale-MOSP"/>
      <sheetName val="Credit_Lyonnais"/>
      <sheetName val="Swift_Armour-Ley_11638"/>
      <sheetName val="IPV_(Wilde)-BH"/>
      <sheetName val="Prov__Ministerio_Prod_"/>
      <sheetName val="BH-Titulización(Res_1720)"/>
      <sheetName val="Unidad_Ejecutora_G_B_"/>
      <sheetName val="Astillero_Rio_Santiago1"/>
      <sheetName val="Novación-_ESEBA1"/>
      <sheetName val="D_Arquitectura-BID1"/>
      <sheetName val="D_Hidráulica-BID1"/>
      <sheetName val="Proy_ENOHSa1"/>
      <sheetName val="SPAR-BID_31-12-981"/>
      <sheetName val="SPAR-BID_31-03-991"/>
      <sheetName val="PFM-BID-830_y_9321"/>
      <sheetName val="PRISE_(DGE)-BID1"/>
      <sheetName val="Prodymes_I_(DGE)-BID1"/>
      <sheetName val="Prodymes_III_(DGE)-BID1"/>
      <sheetName val="Rio_Reconquista-BID1"/>
      <sheetName val="Rio_Reconq-BIDcalendario_modif1"/>
      <sheetName val="PAREFF-BID_12-981"/>
      <sheetName val="PAREFF-BID_03-991"/>
      <sheetName val="Banco_Arabe_Español1"/>
      <sheetName val="Banco_Exterior_de_España1"/>
      <sheetName val="Ins__Centrale-MOSP1"/>
      <sheetName val="Credit_Lyonnais1"/>
      <sheetName val="Swift_Armour-Ley_116381"/>
      <sheetName val="IPV_(Wilde)-BH1"/>
      <sheetName val="Prov__Ministerio_Prod_1"/>
      <sheetName val="BH-Titulización(Res_1720)1"/>
      <sheetName val="Unidad_Ejecutora_G_B_1"/>
      <sheetName val="PAREFF-Nuevo Cronog"/>
      <sheetName val="Amortizaciónpor-item"/>
      <sheetName val="#¡REF"/>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sheetData sheetId="100" refreshError="1"/>
      <sheetData sheetId="101" refreshError="1"/>
      <sheetData sheetId="10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RF 1.2"/>
      <sheetName val="LRF 1.3"/>
      <sheetName val="Votado 2018"/>
      <sheetName val="Enero"/>
      <sheetName val="Febrero"/>
      <sheetName val="Marzo"/>
      <sheetName val="Abril"/>
      <sheetName val="Mayo"/>
      <sheetName val="Junio"/>
      <sheetName val="Julio"/>
      <sheetName val="Agosto"/>
      <sheetName val="Setiembre"/>
      <sheetName val="Octubre"/>
      <sheetName val="Noviembre"/>
      <sheetName val="Diciembre"/>
      <sheetName val="Suma de Meses"/>
      <sheetName val="Dev.x Mes"/>
      <sheetName val="Pag.x Mes"/>
      <sheetName val="Pag.Ej.Ant.x Mes"/>
      <sheetName val="1.4 VOTADO 2018"/>
      <sheetName val="Trimestre 1.4(123+IPV+ATM)"/>
      <sheetName val="FTC 2018"/>
      <sheetName val="Trimestre 1.4 FTC"/>
      <sheetName val="Trimestre 1.4 (Consolidado)"/>
      <sheetName val="Calculo"/>
      <sheetName val="Dev.x Mes 1+2+3"/>
      <sheetName val="Pag.x Mes 1+2+3"/>
      <sheetName val="Pag.Ej.Ant.x Mes 1+2+3"/>
    </sheetNames>
    <sheetDataSet>
      <sheetData sheetId="0"/>
      <sheetData sheetId="1"/>
      <sheetData sheetId="2"/>
      <sheetData sheetId="3">
        <row r="9">
          <cell r="J9">
            <v>5601.4258490500006</v>
          </cell>
        </row>
        <row r="10">
          <cell r="J10">
            <v>2505.7858490500003</v>
          </cell>
        </row>
        <row r="11">
          <cell r="J11">
            <v>1859.3100000000002</v>
          </cell>
        </row>
        <row r="12">
          <cell r="J12">
            <v>1473.17</v>
          </cell>
        </row>
        <row r="13">
          <cell r="J13">
            <v>72.180000000000007</v>
          </cell>
        </row>
        <row r="14">
          <cell r="J14">
            <v>19.940000000000001</v>
          </cell>
        </row>
        <row r="15">
          <cell r="J15">
            <v>282.24</v>
          </cell>
        </row>
        <row r="16">
          <cell r="J16">
            <v>11.78</v>
          </cell>
        </row>
        <row r="17">
          <cell r="J17">
            <v>646.47584905000008</v>
          </cell>
        </row>
        <row r="18">
          <cell r="J18">
            <v>355.1</v>
          </cell>
        </row>
        <row r="19">
          <cell r="J19">
            <v>111.41</v>
          </cell>
        </row>
        <row r="20">
          <cell r="J20">
            <v>0</v>
          </cell>
        </row>
        <row r="21">
          <cell r="J21">
            <v>179.96584905000003</v>
          </cell>
        </row>
        <row r="22">
          <cell r="J22">
            <v>3095.64</v>
          </cell>
        </row>
        <row r="23">
          <cell r="J23">
            <v>1983.34</v>
          </cell>
        </row>
        <row r="24">
          <cell r="J24">
            <v>885.32</v>
          </cell>
        </row>
        <row r="25">
          <cell r="J25">
            <v>90.46</v>
          </cell>
        </row>
        <row r="26">
          <cell r="J26">
            <v>19.46</v>
          </cell>
        </row>
        <row r="27">
          <cell r="J27">
            <v>207.52</v>
          </cell>
        </row>
        <row r="28">
          <cell r="J28">
            <v>3887.2142687600003</v>
          </cell>
        </row>
        <row r="29">
          <cell r="J29">
            <v>2462.90996903</v>
          </cell>
        </row>
        <row r="30">
          <cell r="J30">
            <v>19.27</v>
          </cell>
        </row>
        <row r="31">
          <cell r="J31">
            <v>26</v>
          </cell>
        </row>
        <row r="32">
          <cell r="J32">
            <v>10.029999999999999</v>
          </cell>
        </row>
        <row r="33">
          <cell r="J33">
            <v>26.992372500000002</v>
          </cell>
        </row>
        <row r="34">
          <cell r="J34">
            <v>97.580054060000009</v>
          </cell>
        </row>
        <row r="35">
          <cell r="J35">
            <v>184.59</v>
          </cell>
        </row>
        <row r="36">
          <cell r="J36">
            <v>1058.9199999999998</v>
          </cell>
        </row>
        <row r="37">
          <cell r="J37">
            <v>762.05</v>
          </cell>
        </row>
        <row r="38">
          <cell r="J38">
            <v>0</v>
          </cell>
        </row>
        <row r="39">
          <cell r="J39">
            <v>0</v>
          </cell>
        </row>
        <row r="40">
          <cell r="J40">
            <v>296.87</v>
          </cell>
        </row>
        <row r="41">
          <cell r="J41">
            <v>142.43</v>
          </cell>
        </row>
        <row r="42">
          <cell r="J42">
            <v>154.44</v>
          </cell>
        </row>
        <row r="43">
          <cell r="J43">
            <v>0.92187317000000002</v>
          </cell>
        </row>
        <row r="44">
          <cell r="J44">
            <v>1714.2115802900007</v>
          </cell>
        </row>
        <row r="45">
          <cell r="J45">
            <v>73.104157860000001</v>
          </cell>
        </row>
        <row r="46">
          <cell r="J46">
            <v>0</v>
          </cell>
        </row>
        <row r="47">
          <cell r="J47">
            <v>66.966536859999991</v>
          </cell>
        </row>
        <row r="48">
          <cell r="J48">
            <v>6.1376209999999993</v>
          </cell>
        </row>
        <row r="49">
          <cell r="J49">
            <v>0</v>
          </cell>
        </row>
        <row r="50">
          <cell r="J50">
            <v>0</v>
          </cell>
        </row>
        <row r="51">
          <cell r="J51">
            <v>6.1376209999999993</v>
          </cell>
        </row>
        <row r="52">
          <cell r="J52">
            <v>130.08263100000002</v>
          </cell>
        </row>
        <row r="53">
          <cell r="J53">
            <v>0.57000000000000006</v>
          </cell>
        </row>
        <row r="54">
          <cell r="J54">
            <v>85.04</v>
          </cell>
        </row>
        <row r="55">
          <cell r="J55">
            <v>40.412631000000005</v>
          </cell>
        </row>
        <row r="56">
          <cell r="J56">
            <v>40.412631000000005</v>
          </cell>
        </row>
        <row r="57">
          <cell r="J57">
            <v>0</v>
          </cell>
        </row>
        <row r="58">
          <cell r="J58">
            <v>0</v>
          </cell>
        </row>
        <row r="59">
          <cell r="J59">
            <v>4.0600000000000005</v>
          </cell>
        </row>
        <row r="60">
          <cell r="J60">
            <v>1.63</v>
          </cell>
        </row>
        <row r="61">
          <cell r="J61">
            <v>2.4300000000000002</v>
          </cell>
        </row>
        <row r="62">
          <cell r="J62">
            <v>0</v>
          </cell>
        </row>
        <row r="63">
          <cell r="J63">
            <v>5674.5300069100012</v>
          </cell>
        </row>
        <row r="64">
          <cell r="J64">
            <v>4017.2968997600005</v>
          </cell>
        </row>
        <row r="65">
          <cell r="J65">
            <v>1657.2331071500009</v>
          </cell>
        </row>
        <row r="66">
          <cell r="J66">
            <v>957.09</v>
          </cell>
        </row>
        <row r="67">
          <cell r="J67">
            <v>957.09</v>
          </cell>
        </row>
        <row r="68">
          <cell r="J68">
            <v>1657.2331071500005</v>
          </cell>
        </row>
        <row r="69">
          <cell r="J69">
            <v>2151.2073457799993</v>
          </cell>
        </row>
        <row r="70">
          <cell r="J70">
            <v>0</v>
          </cell>
        </row>
        <row r="71">
          <cell r="J71">
            <v>0</v>
          </cell>
        </row>
        <row r="72">
          <cell r="J72">
            <v>0</v>
          </cell>
        </row>
        <row r="73">
          <cell r="J73">
            <v>0</v>
          </cell>
        </row>
        <row r="74">
          <cell r="J74">
            <v>2151.2073457799993</v>
          </cell>
        </row>
        <row r="75">
          <cell r="J75">
            <v>0</v>
          </cell>
        </row>
        <row r="76">
          <cell r="J76">
            <v>0</v>
          </cell>
        </row>
        <row r="77">
          <cell r="J77">
            <v>933.35</v>
          </cell>
        </row>
        <row r="78">
          <cell r="J78">
            <v>1217.8573457799996</v>
          </cell>
        </row>
        <row r="79">
          <cell r="J79">
            <v>0</v>
          </cell>
        </row>
        <row r="80">
          <cell r="J80">
            <v>3808.4404529300004</v>
          </cell>
        </row>
        <row r="81">
          <cell r="J81">
            <v>2092.0844121900004</v>
          </cell>
        </row>
        <row r="82">
          <cell r="J82">
            <v>0</v>
          </cell>
        </row>
        <row r="83">
          <cell r="J83">
            <v>2092.0844121900004</v>
          </cell>
        </row>
        <row r="84">
          <cell r="J84">
            <v>0</v>
          </cell>
        </row>
        <row r="85">
          <cell r="J85">
            <v>1716.35604074</v>
          </cell>
        </row>
        <row r="86">
          <cell r="J86">
            <v>0</v>
          </cell>
        </row>
        <row r="87">
          <cell r="J87">
            <v>0</v>
          </cell>
        </row>
        <row r="88">
          <cell r="J88">
            <v>78.02</v>
          </cell>
        </row>
        <row r="89">
          <cell r="J89">
            <v>1638.33604074</v>
          </cell>
        </row>
        <row r="90">
          <cell r="J90">
            <v>0</v>
          </cell>
        </row>
        <row r="91">
          <cell r="J91">
            <v>0</v>
          </cell>
        </row>
        <row r="92">
          <cell r="J92">
            <v>4.4408920985006262E-16</v>
          </cell>
        </row>
      </sheetData>
      <sheetData sheetId="4">
        <row r="9">
          <cell r="J9">
            <v>5933.0184907699995</v>
          </cell>
        </row>
        <row r="10">
          <cell r="J10">
            <v>3110.01849077</v>
          </cell>
        </row>
        <row r="11">
          <cell r="J11">
            <v>2198.0800000000004</v>
          </cell>
        </row>
        <row r="12">
          <cell r="J12">
            <v>1479.4</v>
          </cell>
        </row>
        <row r="13">
          <cell r="J13">
            <v>436.2</v>
          </cell>
        </row>
        <row r="14">
          <cell r="J14">
            <v>18.63</v>
          </cell>
        </row>
        <row r="15">
          <cell r="J15">
            <v>260.27999999999997</v>
          </cell>
        </row>
        <row r="16">
          <cell r="J16">
            <v>3.57</v>
          </cell>
        </row>
        <row r="17">
          <cell r="J17">
            <v>911.93849077000004</v>
          </cell>
        </row>
        <row r="18">
          <cell r="J18">
            <v>360.31</v>
          </cell>
        </row>
        <row r="19">
          <cell r="J19">
            <v>124.69</v>
          </cell>
        </row>
        <row r="20">
          <cell r="J20">
            <v>0</v>
          </cell>
        </row>
        <row r="21">
          <cell r="J21">
            <v>426.93849076999999</v>
          </cell>
        </row>
        <row r="22">
          <cell r="J22">
            <v>2823.0000000000005</v>
          </cell>
        </row>
        <row r="23">
          <cell r="J23">
            <v>1722.04</v>
          </cell>
        </row>
        <row r="24">
          <cell r="J24">
            <v>912.52999999999986</v>
          </cell>
        </row>
        <row r="25">
          <cell r="J25">
            <v>89.67</v>
          </cell>
        </row>
        <row r="26">
          <cell r="J26">
            <v>13.61</v>
          </cell>
        </row>
        <row r="27">
          <cell r="J27">
            <v>174.81999999999996</v>
          </cell>
        </row>
        <row r="28">
          <cell r="J28">
            <v>4197.2077510200006</v>
          </cell>
        </row>
        <row r="29">
          <cell r="J29">
            <v>2945.75028062</v>
          </cell>
        </row>
        <row r="30">
          <cell r="J30">
            <v>25.63</v>
          </cell>
        </row>
        <row r="31">
          <cell r="J31">
            <v>28.46</v>
          </cell>
        </row>
        <row r="32">
          <cell r="J32">
            <v>10</v>
          </cell>
        </row>
        <row r="33">
          <cell r="J33">
            <v>93.034245990000016</v>
          </cell>
        </row>
        <row r="34">
          <cell r="J34">
            <v>188.10665082999998</v>
          </cell>
        </row>
        <row r="35">
          <cell r="J35">
            <v>188.82</v>
          </cell>
        </row>
        <row r="36">
          <cell r="J36">
            <v>716.48</v>
          </cell>
        </row>
        <row r="37">
          <cell r="J37">
            <v>314.24</v>
          </cell>
        </row>
        <row r="38">
          <cell r="J38">
            <v>0.39</v>
          </cell>
        </row>
        <row r="39">
          <cell r="J39">
            <v>0</v>
          </cell>
        </row>
        <row r="40">
          <cell r="J40">
            <v>401.85</v>
          </cell>
        </row>
        <row r="41">
          <cell r="J41">
            <v>143.94999999999999</v>
          </cell>
        </row>
        <row r="42">
          <cell r="J42">
            <v>257.90000000000003</v>
          </cell>
        </row>
        <row r="43">
          <cell r="J43">
            <v>0.92657358000000001</v>
          </cell>
        </row>
        <row r="44">
          <cell r="J44">
            <v>1735.8107397500005</v>
          </cell>
        </row>
        <row r="45">
          <cell r="J45">
            <v>48.735258709999997</v>
          </cell>
        </row>
        <row r="46">
          <cell r="J46">
            <v>0</v>
          </cell>
        </row>
        <row r="47">
          <cell r="J47">
            <v>44.855258710000001</v>
          </cell>
        </row>
        <row r="48">
          <cell r="J48">
            <v>3.88</v>
          </cell>
        </row>
        <row r="49">
          <cell r="J49">
            <v>0</v>
          </cell>
        </row>
        <row r="50">
          <cell r="J50">
            <v>0.02</v>
          </cell>
        </row>
        <row r="51">
          <cell r="J51">
            <v>3.86</v>
          </cell>
        </row>
        <row r="52">
          <cell r="J52">
            <v>435.35159099999998</v>
          </cell>
        </row>
        <row r="53">
          <cell r="J53">
            <v>4.8199999999999994</v>
          </cell>
        </row>
        <row r="54">
          <cell r="J54">
            <v>273.23</v>
          </cell>
        </row>
        <row r="55">
          <cell r="J55">
            <v>142.361591</v>
          </cell>
        </row>
        <row r="56">
          <cell r="J56">
            <v>24.361590999999997</v>
          </cell>
        </row>
        <row r="57">
          <cell r="J57">
            <v>118</v>
          </cell>
        </row>
        <row r="58">
          <cell r="J58">
            <v>0</v>
          </cell>
        </row>
        <row r="59">
          <cell r="J59">
            <v>14.940000000000001</v>
          </cell>
        </row>
        <row r="60">
          <cell r="J60">
            <v>2.44</v>
          </cell>
        </row>
        <row r="61">
          <cell r="J61">
            <v>12.5</v>
          </cell>
        </row>
        <row r="62">
          <cell r="J62">
            <v>0</v>
          </cell>
        </row>
        <row r="63">
          <cell r="J63">
            <v>5981.7537494800008</v>
          </cell>
        </row>
        <row r="64">
          <cell r="J64">
            <v>4632.5593420199993</v>
          </cell>
        </row>
        <row r="65">
          <cell r="J65">
            <v>1349.1944074600012</v>
          </cell>
        </row>
        <row r="66">
          <cell r="J66">
            <v>1733.7599999999998</v>
          </cell>
        </row>
        <row r="67">
          <cell r="J67">
            <v>1733.7599999999998</v>
          </cell>
        </row>
        <row r="68">
          <cell r="J68">
            <v>1349.1944074600012</v>
          </cell>
        </row>
        <row r="69">
          <cell r="J69">
            <v>1086.7705497799998</v>
          </cell>
        </row>
        <row r="70">
          <cell r="J70">
            <v>0</v>
          </cell>
        </row>
        <row r="71">
          <cell r="J71">
            <v>0</v>
          </cell>
        </row>
        <row r="72">
          <cell r="J72">
            <v>0</v>
          </cell>
        </row>
        <row r="73">
          <cell r="J73">
            <v>0</v>
          </cell>
        </row>
        <row r="74">
          <cell r="J74">
            <v>1086.7705497799998</v>
          </cell>
        </row>
        <row r="75">
          <cell r="J75">
            <v>0</v>
          </cell>
        </row>
        <row r="76">
          <cell r="J76">
            <v>0</v>
          </cell>
        </row>
        <row r="77">
          <cell r="J77">
            <v>1007.1500000000001</v>
          </cell>
        </row>
        <row r="78">
          <cell r="J78">
            <v>79.620549779999493</v>
          </cell>
        </row>
        <row r="79">
          <cell r="J79">
            <v>0</v>
          </cell>
        </row>
        <row r="80">
          <cell r="J80">
            <v>2435.9649572400012</v>
          </cell>
        </row>
        <row r="81">
          <cell r="J81">
            <v>1057.3649572400011</v>
          </cell>
        </row>
        <row r="82">
          <cell r="J82">
            <v>0</v>
          </cell>
        </row>
        <row r="83">
          <cell r="J83">
            <v>1057.3649572400011</v>
          </cell>
        </row>
        <row r="84">
          <cell r="J84">
            <v>0</v>
          </cell>
        </row>
        <row r="85">
          <cell r="J85">
            <v>1378.6000000000001</v>
          </cell>
        </row>
        <row r="86">
          <cell r="J86">
            <v>0</v>
          </cell>
        </row>
        <row r="87">
          <cell r="J87">
            <v>0</v>
          </cell>
        </row>
        <row r="88">
          <cell r="J88">
            <v>508.66</v>
          </cell>
        </row>
        <row r="89">
          <cell r="J89">
            <v>869.94</v>
          </cell>
        </row>
        <row r="90">
          <cell r="J90">
            <v>0</v>
          </cell>
        </row>
        <row r="91">
          <cell r="J91">
            <v>0</v>
          </cell>
        </row>
        <row r="92">
          <cell r="J92">
            <v>0</v>
          </cell>
        </row>
      </sheetData>
      <sheetData sheetId="5">
        <row r="9">
          <cell r="J9">
            <v>6468.7045183099999</v>
          </cell>
        </row>
        <row r="10">
          <cell r="J10">
            <v>3497.9145183099999</v>
          </cell>
        </row>
        <row r="11">
          <cell r="J11">
            <v>2512.6499999999996</v>
          </cell>
        </row>
        <row r="12">
          <cell r="J12">
            <v>1530.41</v>
          </cell>
        </row>
        <row r="13">
          <cell r="J13">
            <v>299.55</v>
          </cell>
        </row>
        <row r="14">
          <cell r="J14">
            <v>513.16</v>
          </cell>
        </row>
        <row r="15">
          <cell r="J15">
            <v>161.91</v>
          </cell>
        </row>
        <row r="16">
          <cell r="J16">
            <v>7.62</v>
          </cell>
        </row>
        <row r="17">
          <cell r="J17">
            <v>985.26451831000008</v>
          </cell>
        </row>
        <row r="18">
          <cell r="J18">
            <v>306.64</v>
          </cell>
        </row>
        <row r="19">
          <cell r="J19">
            <v>113.69</v>
          </cell>
        </row>
        <row r="20">
          <cell r="J20">
            <v>0</v>
          </cell>
        </row>
        <row r="21">
          <cell r="J21">
            <v>564.93451830999993</v>
          </cell>
        </row>
        <row r="22">
          <cell r="J22">
            <v>2970.79</v>
          </cell>
        </row>
        <row r="23">
          <cell r="J23">
            <v>1616.87</v>
          </cell>
        </row>
        <row r="24">
          <cell r="J24">
            <v>1149.02</v>
          </cell>
        </row>
        <row r="25">
          <cell r="J25">
            <v>99.7</v>
          </cell>
        </row>
        <row r="26">
          <cell r="J26">
            <v>25.38</v>
          </cell>
        </row>
        <row r="27">
          <cell r="J27">
            <v>179.51999999999998</v>
          </cell>
        </row>
        <row r="28">
          <cell r="J28">
            <v>5911.7992412000003</v>
          </cell>
        </row>
        <row r="29">
          <cell r="J29">
            <v>2978.0717708699999</v>
          </cell>
        </row>
        <row r="30">
          <cell r="J30">
            <v>30.99</v>
          </cell>
        </row>
        <row r="31">
          <cell r="J31">
            <v>31.49</v>
          </cell>
        </row>
        <row r="32">
          <cell r="J32">
            <v>3.06</v>
          </cell>
        </row>
        <row r="33">
          <cell r="J33">
            <v>152.99052938999998</v>
          </cell>
        </row>
        <row r="34">
          <cell r="J34">
            <v>376.46145090999994</v>
          </cell>
        </row>
        <row r="35">
          <cell r="J35">
            <v>650.55999999999995</v>
          </cell>
        </row>
        <row r="36">
          <cell r="J36">
            <v>1686.3999999999999</v>
          </cell>
        </row>
        <row r="37">
          <cell r="J37">
            <v>1178.32</v>
          </cell>
        </row>
        <row r="38">
          <cell r="J38">
            <v>0.99</v>
          </cell>
        </row>
        <row r="39">
          <cell r="J39">
            <v>0</v>
          </cell>
        </row>
        <row r="40">
          <cell r="J40">
            <v>507.09</v>
          </cell>
        </row>
        <row r="41">
          <cell r="J41">
            <v>163.58000000000001</v>
          </cell>
        </row>
        <row r="42">
          <cell r="J42">
            <v>343.50999999999993</v>
          </cell>
        </row>
        <row r="43">
          <cell r="J43">
            <v>1.7754900300000001</v>
          </cell>
        </row>
        <row r="44">
          <cell r="J44">
            <v>556.9052771100005</v>
          </cell>
        </row>
        <row r="45">
          <cell r="J45">
            <v>175.87792102000003</v>
          </cell>
        </row>
        <row r="46">
          <cell r="J46">
            <v>3.53</v>
          </cell>
        </row>
        <row r="47">
          <cell r="J47">
            <v>29.367921019999997</v>
          </cell>
        </row>
        <row r="48">
          <cell r="J48">
            <v>142.98000000000002</v>
          </cell>
        </row>
        <row r="49">
          <cell r="J49">
            <v>0</v>
          </cell>
        </row>
        <row r="50">
          <cell r="J50">
            <v>0.08</v>
          </cell>
        </row>
        <row r="51">
          <cell r="J51">
            <v>142.9</v>
          </cell>
        </row>
        <row r="52">
          <cell r="J52">
            <v>916.87234196000009</v>
          </cell>
        </row>
        <row r="53">
          <cell r="J53">
            <v>26.976129999999998</v>
          </cell>
        </row>
        <row r="54">
          <cell r="J54">
            <v>723.57999999999993</v>
          </cell>
        </row>
        <row r="55">
          <cell r="J55">
            <v>105.48621195999999</v>
          </cell>
        </row>
        <row r="56">
          <cell r="J56">
            <v>102.65621196000001</v>
          </cell>
        </row>
        <row r="57">
          <cell r="J57">
            <v>2.83</v>
          </cell>
        </row>
        <row r="58">
          <cell r="J58">
            <v>0</v>
          </cell>
        </row>
        <row r="59">
          <cell r="J59">
            <v>60.83</v>
          </cell>
        </row>
        <row r="60">
          <cell r="J60">
            <v>57.25</v>
          </cell>
        </row>
        <row r="61">
          <cell r="J61">
            <v>3.58</v>
          </cell>
        </row>
        <row r="62">
          <cell r="J62">
            <v>0</v>
          </cell>
        </row>
        <row r="63">
          <cell r="J63">
            <v>6644.5824393299999</v>
          </cell>
        </row>
        <row r="64">
          <cell r="J64">
            <v>6828.6715831600013</v>
          </cell>
        </row>
        <row r="65">
          <cell r="J65">
            <v>-184.08914383000038</v>
          </cell>
        </row>
        <row r="66">
          <cell r="J66">
            <v>1993.51</v>
          </cell>
        </row>
        <row r="67">
          <cell r="J67">
            <v>1993.51</v>
          </cell>
        </row>
        <row r="68">
          <cell r="J68">
            <v>-184.08914383000038</v>
          </cell>
        </row>
        <row r="69">
          <cell r="J69">
            <v>3180.9922411400012</v>
          </cell>
        </row>
        <row r="70">
          <cell r="J70">
            <v>29.24</v>
          </cell>
        </row>
        <row r="71">
          <cell r="J71">
            <v>0</v>
          </cell>
        </row>
        <row r="72">
          <cell r="J72">
            <v>29.24</v>
          </cell>
        </row>
        <row r="73">
          <cell r="J73">
            <v>0</v>
          </cell>
        </row>
        <row r="74">
          <cell r="J74">
            <v>3151.7522411400009</v>
          </cell>
        </row>
        <row r="75">
          <cell r="J75">
            <v>0</v>
          </cell>
        </row>
        <row r="76">
          <cell r="J76">
            <v>0</v>
          </cell>
        </row>
        <row r="77">
          <cell r="J77">
            <v>1763.31</v>
          </cell>
        </row>
        <row r="78">
          <cell r="J78">
            <v>1388.4422411400003</v>
          </cell>
        </row>
        <row r="79">
          <cell r="J79">
            <v>0</v>
          </cell>
        </row>
        <row r="80">
          <cell r="J80">
            <v>2996.9030973100002</v>
          </cell>
        </row>
        <row r="81">
          <cell r="J81">
            <v>2111.9130973100005</v>
          </cell>
        </row>
        <row r="82">
          <cell r="J82">
            <v>0</v>
          </cell>
        </row>
        <row r="83">
          <cell r="J83">
            <v>2111.9130973100005</v>
          </cell>
        </row>
        <row r="84">
          <cell r="J84">
            <v>0</v>
          </cell>
        </row>
        <row r="85">
          <cell r="J85">
            <v>884.9899999999999</v>
          </cell>
        </row>
        <row r="86">
          <cell r="J86">
            <v>0</v>
          </cell>
        </row>
        <row r="87">
          <cell r="J87">
            <v>0</v>
          </cell>
        </row>
        <row r="88">
          <cell r="J88">
            <v>172.89</v>
          </cell>
        </row>
        <row r="89">
          <cell r="J89">
            <v>712.09999999999991</v>
          </cell>
        </row>
        <row r="90">
          <cell r="J90">
            <v>0</v>
          </cell>
        </row>
        <row r="91">
          <cell r="J91">
            <v>0</v>
          </cell>
        </row>
        <row r="92">
          <cell r="J92">
            <v>0</v>
          </cell>
        </row>
      </sheetData>
      <sheetData sheetId="6">
        <row r="9">
          <cell r="J9">
            <v>6278.8578518700006</v>
          </cell>
        </row>
        <row r="10">
          <cell r="J10">
            <v>3314.3578518700001</v>
          </cell>
        </row>
        <row r="11">
          <cell r="J11">
            <v>2257.8100000000004</v>
          </cell>
        </row>
        <row r="12">
          <cell r="J12">
            <v>1586.75</v>
          </cell>
        </row>
        <row r="13">
          <cell r="J13">
            <v>201.11</v>
          </cell>
        </row>
        <row r="14">
          <cell r="J14">
            <v>68.98</v>
          </cell>
        </row>
        <row r="15">
          <cell r="J15">
            <v>392.67</v>
          </cell>
        </row>
        <row r="16">
          <cell r="J16">
            <v>8.3000000000000007</v>
          </cell>
        </row>
        <row r="17">
          <cell r="J17">
            <v>1056.5478518699999</v>
          </cell>
        </row>
        <row r="18">
          <cell r="J18">
            <v>424.9</v>
          </cell>
        </row>
        <row r="19">
          <cell r="J19">
            <v>128.82</v>
          </cell>
        </row>
        <row r="20">
          <cell r="J20">
            <v>30.75</v>
          </cell>
        </row>
        <row r="21">
          <cell r="J21">
            <v>472.07785187000013</v>
          </cell>
        </row>
        <row r="22">
          <cell r="J22">
            <v>2964.5</v>
          </cell>
        </row>
        <row r="23">
          <cell r="J23">
            <v>1721.61</v>
          </cell>
        </row>
        <row r="24">
          <cell r="J24">
            <v>965.84000000000015</v>
          </cell>
        </row>
        <row r="25">
          <cell r="J25">
            <v>89.69</v>
          </cell>
        </row>
        <row r="26">
          <cell r="J26">
            <v>21.55</v>
          </cell>
        </row>
        <row r="27">
          <cell r="J27">
            <v>255.50000000000003</v>
          </cell>
        </row>
        <row r="28">
          <cell r="J28">
            <v>6411.2646968999989</v>
          </cell>
        </row>
        <row r="29">
          <cell r="J29">
            <v>3320.8405772799997</v>
          </cell>
        </row>
        <row r="30">
          <cell r="J30">
            <v>23.94</v>
          </cell>
        </row>
        <row r="31">
          <cell r="J31">
            <v>27.11</v>
          </cell>
        </row>
        <row r="32">
          <cell r="J32">
            <v>10.46</v>
          </cell>
        </row>
        <row r="33">
          <cell r="J33">
            <v>200.38265301999999</v>
          </cell>
        </row>
        <row r="34">
          <cell r="J34">
            <v>455.43229609999997</v>
          </cell>
        </row>
        <row r="35">
          <cell r="J35">
            <v>623.30999999999995</v>
          </cell>
        </row>
        <row r="36">
          <cell r="J36">
            <v>1745.45</v>
          </cell>
        </row>
        <row r="37">
          <cell r="J37">
            <v>1160.0900000000001</v>
          </cell>
        </row>
        <row r="38">
          <cell r="J38">
            <v>29.83</v>
          </cell>
        </row>
        <row r="39">
          <cell r="J39">
            <v>0</v>
          </cell>
        </row>
        <row r="40">
          <cell r="J40">
            <v>555.53</v>
          </cell>
        </row>
        <row r="41">
          <cell r="J41">
            <v>168.66</v>
          </cell>
        </row>
        <row r="42">
          <cell r="J42">
            <v>386.87999999999994</v>
          </cell>
        </row>
        <row r="43">
          <cell r="J43">
            <v>4.3391704999999998</v>
          </cell>
        </row>
        <row r="44">
          <cell r="J44">
            <v>-132.40684502999963</v>
          </cell>
        </row>
        <row r="45">
          <cell r="J45">
            <v>163.76701366</v>
          </cell>
        </row>
        <row r="46">
          <cell r="J46">
            <v>0</v>
          </cell>
        </row>
        <row r="47">
          <cell r="J47">
            <v>38.654501660000001</v>
          </cell>
        </row>
        <row r="48">
          <cell r="J48">
            <v>125.11251200000001</v>
          </cell>
        </row>
        <row r="49">
          <cell r="J49">
            <v>0</v>
          </cell>
        </row>
        <row r="50">
          <cell r="J50">
            <v>0.12</v>
          </cell>
        </row>
        <row r="51">
          <cell r="J51">
            <v>124.992512</v>
          </cell>
        </row>
        <row r="52">
          <cell r="J52">
            <v>907.97587176000002</v>
          </cell>
        </row>
        <row r="53">
          <cell r="J53">
            <v>37.270000000000003</v>
          </cell>
        </row>
        <row r="54">
          <cell r="J54">
            <v>471.12</v>
          </cell>
        </row>
        <row r="55">
          <cell r="J55">
            <v>246.29587176000001</v>
          </cell>
        </row>
        <row r="56">
          <cell r="J56">
            <v>240.29587176000001</v>
          </cell>
        </row>
        <row r="57">
          <cell r="J57">
            <v>6</v>
          </cell>
        </row>
        <row r="58">
          <cell r="J58">
            <v>0</v>
          </cell>
        </row>
        <row r="59">
          <cell r="J59">
            <v>153.29</v>
          </cell>
        </row>
        <row r="60">
          <cell r="J60">
            <v>32.659999999999997</v>
          </cell>
        </row>
        <row r="61">
          <cell r="J61">
            <v>120.63</v>
          </cell>
        </row>
        <row r="62">
          <cell r="J62">
            <v>0</v>
          </cell>
        </row>
        <row r="63">
          <cell r="J63">
            <v>6442.6248655299996</v>
          </cell>
        </row>
        <row r="64">
          <cell r="J64">
            <v>7319.2405686599996</v>
          </cell>
        </row>
        <row r="65">
          <cell r="J65">
            <v>-876.61570313000016</v>
          </cell>
        </row>
        <row r="66">
          <cell r="J66">
            <v>1148.2699999999998</v>
          </cell>
        </row>
        <row r="67">
          <cell r="J67">
            <v>1148.2699999999998</v>
          </cell>
        </row>
        <row r="68">
          <cell r="J68">
            <v>-876.61570312999982</v>
          </cell>
        </row>
        <row r="69">
          <cell r="J69">
            <v>1573.7852649199995</v>
          </cell>
        </row>
        <row r="70">
          <cell r="J70">
            <v>47.86</v>
          </cell>
        </row>
        <row r="71">
          <cell r="J71">
            <v>0</v>
          </cell>
        </row>
        <row r="72">
          <cell r="J72">
            <v>47.86</v>
          </cell>
        </row>
        <row r="73">
          <cell r="J73">
            <v>0</v>
          </cell>
        </row>
        <row r="74">
          <cell r="J74">
            <v>1525.9252649199996</v>
          </cell>
        </row>
        <row r="75">
          <cell r="J75">
            <v>0</v>
          </cell>
        </row>
        <row r="76">
          <cell r="J76">
            <v>0</v>
          </cell>
        </row>
        <row r="77">
          <cell r="J77">
            <v>-220.51</v>
          </cell>
        </row>
        <row r="78">
          <cell r="J78">
            <v>1746.4352649199996</v>
          </cell>
        </row>
        <row r="79">
          <cell r="J79">
            <v>0</v>
          </cell>
        </row>
        <row r="80">
          <cell r="J80">
            <v>697.16956178999988</v>
          </cell>
        </row>
        <row r="81">
          <cell r="J81">
            <v>-219.2504382100002</v>
          </cell>
        </row>
        <row r="82">
          <cell r="J82">
            <v>0</v>
          </cell>
        </row>
        <row r="83">
          <cell r="J83">
            <v>-219.2504382100002</v>
          </cell>
        </row>
        <row r="84">
          <cell r="J84">
            <v>0</v>
          </cell>
        </row>
        <row r="85">
          <cell r="J85">
            <v>916.42</v>
          </cell>
        </row>
        <row r="86">
          <cell r="J86">
            <v>0</v>
          </cell>
        </row>
        <row r="87">
          <cell r="J87">
            <v>0</v>
          </cell>
        </row>
        <row r="88">
          <cell r="J88">
            <v>123.71</v>
          </cell>
        </row>
        <row r="89">
          <cell r="J89">
            <v>792.71</v>
          </cell>
        </row>
        <row r="90">
          <cell r="J90">
            <v>0</v>
          </cell>
        </row>
        <row r="91">
          <cell r="J91">
            <v>0</v>
          </cell>
        </row>
        <row r="92">
          <cell r="J92">
            <v>0</v>
          </cell>
        </row>
      </sheetData>
      <sheetData sheetId="7">
        <row r="9">
          <cell r="J9">
            <v>7923.7399999999989</v>
          </cell>
        </row>
        <row r="10">
          <cell r="J10">
            <v>3600.29</v>
          </cell>
        </row>
        <row r="11">
          <cell r="J11">
            <v>2288.2199999999998</v>
          </cell>
        </row>
        <row r="12">
          <cell r="J12">
            <v>1644.68</v>
          </cell>
        </row>
        <row r="13">
          <cell r="J13">
            <v>175.84</v>
          </cell>
        </row>
        <row r="14">
          <cell r="J14">
            <v>118.31</v>
          </cell>
        </row>
        <row r="15">
          <cell r="J15">
            <v>344.24</v>
          </cell>
        </row>
        <row r="16">
          <cell r="J16">
            <v>5.15</v>
          </cell>
        </row>
        <row r="17">
          <cell r="J17">
            <v>1312.0700000000002</v>
          </cell>
        </row>
        <row r="18">
          <cell r="J18">
            <v>503.03</v>
          </cell>
        </row>
        <row r="19">
          <cell r="J19">
            <v>137.13</v>
          </cell>
        </row>
        <row r="20">
          <cell r="J20">
            <v>10.38</v>
          </cell>
        </row>
        <row r="21">
          <cell r="J21">
            <v>661.53</v>
          </cell>
        </row>
        <row r="22">
          <cell r="J22">
            <v>4323.45</v>
          </cell>
        </row>
        <row r="23">
          <cell r="J23">
            <v>2794.69</v>
          </cell>
        </row>
        <row r="24">
          <cell r="J24">
            <v>1232.3799999999999</v>
          </cell>
        </row>
        <row r="25">
          <cell r="J25">
            <v>0</v>
          </cell>
        </row>
        <row r="26">
          <cell r="J26">
            <v>27.09</v>
          </cell>
        </row>
        <row r="27">
          <cell r="J27">
            <v>269.29000000000002</v>
          </cell>
        </row>
        <row r="28">
          <cell r="J28">
            <v>5708.42</v>
          </cell>
        </row>
        <row r="29">
          <cell r="J29">
            <v>3070.3199999999997</v>
          </cell>
        </row>
        <row r="30">
          <cell r="J30">
            <v>34.17</v>
          </cell>
        </row>
        <row r="31">
          <cell r="J31">
            <v>36.06</v>
          </cell>
        </row>
        <row r="32">
          <cell r="J32">
            <v>10.36</v>
          </cell>
        </row>
        <row r="33">
          <cell r="J33">
            <v>182.95</v>
          </cell>
        </row>
        <row r="34">
          <cell r="J34">
            <v>564.43000000000006</v>
          </cell>
        </row>
        <row r="35">
          <cell r="J35">
            <v>336.88</v>
          </cell>
        </row>
        <row r="36">
          <cell r="J36">
            <v>1471.25</v>
          </cell>
        </row>
        <row r="37">
          <cell r="J37">
            <v>934.27</v>
          </cell>
        </row>
        <row r="38">
          <cell r="J38">
            <v>0.74</v>
          </cell>
        </row>
        <row r="39">
          <cell r="J39">
            <v>0</v>
          </cell>
        </row>
        <row r="40">
          <cell r="J40">
            <v>536.2399999999999</v>
          </cell>
        </row>
        <row r="41">
          <cell r="J41">
            <v>171.31</v>
          </cell>
        </row>
        <row r="42">
          <cell r="J42">
            <v>364.93000000000006</v>
          </cell>
        </row>
        <row r="43">
          <cell r="J43">
            <v>2</v>
          </cell>
        </row>
        <row r="44">
          <cell r="J44">
            <v>2215.3200000000002</v>
          </cell>
        </row>
        <row r="45">
          <cell r="J45">
            <v>313.71999999999997</v>
          </cell>
        </row>
        <row r="46">
          <cell r="J46">
            <v>2.46</v>
          </cell>
        </row>
        <row r="47">
          <cell r="J47">
            <v>63.94</v>
          </cell>
        </row>
        <row r="48">
          <cell r="J48">
            <v>247.31999999999996</v>
          </cell>
        </row>
        <row r="49">
          <cell r="J49">
            <v>0</v>
          </cell>
        </row>
        <row r="50">
          <cell r="J50">
            <v>2.48</v>
          </cell>
        </row>
        <row r="51">
          <cell r="J51">
            <v>244.84</v>
          </cell>
        </row>
        <row r="52">
          <cell r="J52">
            <v>831.73</v>
          </cell>
        </row>
        <row r="53">
          <cell r="J53">
            <v>78.05</v>
          </cell>
        </row>
        <row r="54">
          <cell r="J54">
            <v>576.41</v>
          </cell>
        </row>
        <row r="55">
          <cell r="J55">
            <v>123.75</v>
          </cell>
        </row>
        <row r="56">
          <cell r="J56">
            <v>123.75</v>
          </cell>
        </row>
        <row r="57">
          <cell r="J57">
            <v>0</v>
          </cell>
        </row>
        <row r="58">
          <cell r="J58">
            <v>0</v>
          </cell>
        </row>
        <row r="59">
          <cell r="J59">
            <v>53.52</v>
          </cell>
        </row>
        <row r="60">
          <cell r="J60">
            <v>51.660000000000004</v>
          </cell>
        </row>
        <row r="61">
          <cell r="J61">
            <v>1.8599999999999999</v>
          </cell>
        </row>
        <row r="62">
          <cell r="J62">
            <v>0</v>
          </cell>
        </row>
        <row r="63">
          <cell r="J63">
            <v>8237.4600000000009</v>
          </cell>
        </row>
        <row r="64">
          <cell r="J64">
            <v>6540.1500000000005</v>
          </cell>
        </row>
        <row r="65">
          <cell r="J65">
            <v>1697.31</v>
          </cell>
        </row>
        <row r="66">
          <cell r="J66">
            <v>3529.2400000000007</v>
          </cell>
        </row>
        <row r="67">
          <cell r="J67">
            <v>3529.2400000000007</v>
          </cell>
        </row>
        <row r="68">
          <cell r="J68">
            <v>1697.3099999999995</v>
          </cell>
        </row>
        <row r="69">
          <cell r="J69">
            <v>-1886.5800000000002</v>
          </cell>
        </row>
        <row r="70">
          <cell r="J70">
            <v>54.71</v>
          </cell>
        </row>
        <row r="71">
          <cell r="J71">
            <v>0</v>
          </cell>
        </row>
        <row r="72">
          <cell r="J72">
            <v>54.71</v>
          </cell>
        </row>
        <row r="73">
          <cell r="J73">
            <v>0</v>
          </cell>
        </row>
        <row r="74">
          <cell r="J74">
            <v>-1941.2900000000002</v>
          </cell>
        </row>
        <row r="75">
          <cell r="J75">
            <v>0</v>
          </cell>
        </row>
        <row r="76">
          <cell r="J76">
            <v>0</v>
          </cell>
        </row>
        <row r="77">
          <cell r="J77">
            <v>18.100000000000001</v>
          </cell>
        </row>
        <row r="78">
          <cell r="J78">
            <v>-1959.3900000000003</v>
          </cell>
        </row>
        <row r="79">
          <cell r="J79">
            <v>0</v>
          </cell>
        </row>
        <row r="80">
          <cell r="J80">
            <v>-189.27000000000089</v>
          </cell>
        </row>
        <row r="81">
          <cell r="J81">
            <v>-911.04000000000087</v>
          </cell>
        </row>
        <row r="82">
          <cell r="J82">
            <v>0</v>
          </cell>
        </row>
        <row r="83">
          <cell r="J83">
            <v>-911.04000000000087</v>
          </cell>
        </row>
        <row r="84">
          <cell r="J84">
            <v>0</v>
          </cell>
        </row>
        <row r="85">
          <cell r="J85">
            <v>721.7700000000001</v>
          </cell>
        </row>
        <row r="86">
          <cell r="J86">
            <v>0</v>
          </cell>
        </row>
        <row r="87">
          <cell r="J87">
            <v>0</v>
          </cell>
        </row>
        <row r="88">
          <cell r="J88">
            <v>359.45</v>
          </cell>
        </row>
        <row r="89">
          <cell r="J89">
            <v>362.32</v>
          </cell>
        </row>
        <row r="90">
          <cell r="J90">
            <v>0</v>
          </cell>
        </row>
        <row r="91">
          <cell r="J91">
            <v>0</v>
          </cell>
        </row>
        <row r="92">
          <cell r="J92">
            <v>0</v>
          </cell>
        </row>
      </sheetData>
      <sheetData sheetId="8">
        <row r="9">
          <cell r="J9">
            <v>6729.6305338699995</v>
          </cell>
        </row>
        <row r="10">
          <cell r="J10">
            <v>3382.3905338699997</v>
          </cell>
        </row>
        <row r="11">
          <cell r="J11">
            <v>2300.1999999999998</v>
          </cell>
        </row>
        <row r="12">
          <cell r="J12">
            <v>1805.28</v>
          </cell>
        </row>
        <row r="13">
          <cell r="J13">
            <v>227.68</v>
          </cell>
        </row>
        <row r="14">
          <cell r="J14">
            <v>52.13</v>
          </cell>
        </row>
        <row r="15">
          <cell r="J15">
            <v>205.93</v>
          </cell>
        </row>
        <row r="16">
          <cell r="J16">
            <v>9.18</v>
          </cell>
        </row>
        <row r="17">
          <cell r="J17">
            <v>1082.1905338699999</v>
          </cell>
        </row>
        <row r="18">
          <cell r="J18">
            <v>541.67999999999995</v>
          </cell>
        </row>
        <row r="19">
          <cell r="J19">
            <v>125.64</v>
          </cell>
        </row>
        <row r="20">
          <cell r="J20">
            <v>41.14</v>
          </cell>
        </row>
        <row r="21">
          <cell r="J21">
            <v>373.73053387000004</v>
          </cell>
        </row>
        <row r="22">
          <cell r="J22">
            <v>3347.24</v>
          </cell>
        </row>
        <row r="23">
          <cell r="J23">
            <v>1897.06</v>
          </cell>
        </row>
        <row r="24">
          <cell r="J24">
            <v>1232.26</v>
          </cell>
        </row>
        <row r="25">
          <cell r="J25">
            <v>86.9</v>
          </cell>
        </row>
        <row r="26">
          <cell r="J26">
            <v>24.02</v>
          </cell>
        </row>
        <row r="27">
          <cell r="J27">
            <v>193.9</v>
          </cell>
        </row>
        <row r="28">
          <cell r="J28">
            <v>7593.1300933300008</v>
          </cell>
        </row>
        <row r="29">
          <cell r="J29">
            <v>4445.1766640199994</v>
          </cell>
        </row>
        <row r="30">
          <cell r="J30">
            <v>26.97</v>
          </cell>
        </row>
        <row r="31">
          <cell r="J31">
            <v>26.86</v>
          </cell>
        </row>
        <row r="32">
          <cell r="J32">
            <v>10.119999999999999</v>
          </cell>
        </row>
        <row r="33">
          <cell r="J33">
            <v>170.66810165999996</v>
          </cell>
        </row>
        <row r="34">
          <cell r="J34">
            <v>458.48338567000002</v>
          </cell>
        </row>
        <row r="35">
          <cell r="J35">
            <v>582.78</v>
          </cell>
        </row>
        <row r="36">
          <cell r="J36">
            <v>1871.2019419799999</v>
          </cell>
        </row>
        <row r="37">
          <cell r="J37">
            <v>1202.44</v>
          </cell>
        </row>
        <row r="38">
          <cell r="J38">
            <v>0.62</v>
          </cell>
        </row>
        <row r="39">
          <cell r="J39">
            <v>0</v>
          </cell>
        </row>
        <row r="40">
          <cell r="J40">
            <v>667.82</v>
          </cell>
        </row>
        <row r="41">
          <cell r="J41">
            <v>228.96</v>
          </cell>
        </row>
        <row r="42">
          <cell r="J42">
            <v>438.85999999999996</v>
          </cell>
        </row>
        <row r="43">
          <cell r="J43">
            <v>1.19194198</v>
          </cell>
        </row>
        <row r="44">
          <cell r="J44">
            <v>-863.49955946000068</v>
          </cell>
        </row>
        <row r="45">
          <cell r="J45">
            <v>270.82576581000001</v>
          </cell>
        </row>
        <row r="46">
          <cell r="J46">
            <v>1.71</v>
          </cell>
        </row>
        <row r="47">
          <cell r="J47">
            <v>53.748621710000002</v>
          </cell>
        </row>
        <row r="48">
          <cell r="J48">
            <v>215.36714410000002</v>
          </cell>
        </row>
        <row r="49">
          <cell r="J49">
            <v>0</v>
          </cell>
        </row>
        <row r="50">
          <cell r="J50">
            <v>2.27</v>
          </cell>
        </row>
        <row r="51">
          <cell r="J51">
            <v>213.09714410000001</v>
          </cell>
        </row>
        <row r="52">
          <cell r="J52">
            <v>663.43230590000007</v>
          </cell>
        </row>
        <row r="53">
          <cell r="J53">
            <v>62.177462399999996</v>
          </cell>
        </row>
        <row r="54">
          <cell r="J54">
            <v>483.93</v>
          </cell>
        </row>
        <row r="55">
          <cell r="J55">
            <v>64.254843500000007</v>
          </cell>
        </row>
        <row r="56">
          <cell r="J56">
            <v>39.7548435</v>
          </cell>
        </row>
        <row r="57">
          <cell r="J57">
            <v>24.5</v>
          </cell>
        </row>
        <row r="58">
          <cell r="J58">
            <v>0</v>
          </cell>
        </row>
        <row r="59">
          <cell r="J59">
            <v>53.07</v>
          </cell>
        </row>
        <row r="60">
          <cell r="J60">
            <v>39.819999999999993</v>
          </cell>
        </row>
        <row r="61">
          <cell r="J61">
            <v>13.25</v>
          </cell>
        </row>
        <row r="62">
          <cell r="J62">
            <v>0</v>
          </cell>
        </row>
        <row r="63">
          <cell r="J63">
            <v>7000.4562996799996</v>
          </cell>
        </row>
        <row r="64">
          <cell r="J64">
            <v>8256.5623992299988</v>
          </cell>
        </row>
        <row r="65">
          <cell r="J65">
            <v>-1256.1060995500013</v>
          </cell>
        </row>
        <row r="66">
          <cell r="J66">
            <v>2686.8700000000003</v>
          </cell>
        </row>
        <row r="67">
          <cell r="J67">
            <v>2686.8700000000003</v>
          </cell>
        </row>
        <row r="68">
          <cell r="J68">
            <v>-1256.1060995500013</v>
          </cell>
        </row>
        <row r="69">
          <cell r="J69">
            <v>-48.214104419999877</v>
          </cell>
        </row>
        <row r="70">
          <cell r="J70">
            <v>0</v>
          </cell>
        </row>
        <row r="71">
          <cell r="J71">
            <v>0</v>
          </cell>
        </row>
        <row r="72">
          <cell r="J72">
            <v>0</v>
          </cell>
        </row>
        <row r="73">
          <cell r="J73">
            <v>0</v>
          </cell>
        </row>
        <row r="74">
          <cell r="J74">
            <v>-48.214104419999877</v>
          </cell>
        </row>
        <row r="75">
          <cell r="J75">
            <v>0</v>
          </cell>
        </row>
        <row r="76">
          <cell r="J76">
            <v>0</v>
          </cell>
        </row>
        <row r="77">
          <cell r="J77">
            <v>20.689999999999998</v>
          </cell>
        </row>
        <row r="78">
          <cell r="J78">
            <v>-68.904104419999896</v>
          </cell>
        </row>
        <row r="79">
          <cell r="J79">
            <v>0</v>
          </cell>
        </row>
        <row r="80">
          <cell r="J80">
            <v>-1304.3200000000011</v>
          </cell>
        </row>
        <row r="81">
          <cell r="J81">
            <v>-1721.2400000000011</v>
          </cell>
        </row>
        <row r="82">
          <cell r="J82">
            <v>0</v>
          </cell>
        </row>
        <row r="83">
          <cell r="J83">
            <v>-1721.2400000000011</v>
          </cell>
        </row>
        <row r="84">
          <cell r="J84">
            <v>0</v>
          </cell>
        </row>
        <row r="85">
          <cell r="J85">
            <v>416.91999999999996</v>
          </cell>
        </row>
        <row r="86">
          <cell r="J86">
            <v>0</v>
          </cell>
        </row>
        <row r="87">
          <cell r="J87">
            <v>0</v>
          </cell>
        </row>
        <row r="88">
          <cell r="J88">
            <v>143.66</v>
          </cell>
        </row>
        <row r="89">
          <cell r="J89">
            <v>273.25999999999993</v>
          </cell>
        </row>
        <row r="90">
          <cell r="J90">
            <v>0</v>
          </cell>
        </row>
        <row r="91">
          <cell r="J91">
            <v>0</v>
          </cell>
        </row>
        <row r="92">
          <cell r="J92">
            <v>-2.0397000000649257E-4</v>
          </cell>
        </row>
      </sheetData>
      <sheetData sheetId="9">
        <row r="9">
          <cell r="J9">
            <v>8061.18</v>
          </cell>
        </row>
        <row r="10">
          <cell r="J10">
            <v>3344.2800000000007</v>
          </cell>
        </row>
        <row r="11">
          <cell r="J11">
            <v>2342.7200000000003</v>
          </cell>
        </row>
        <row r="12">
          <cell r="J12">
            <v>1714.97</v>
          </cell>
        </row>
        <row r="13">
          <cell r="J13">
            <v>128.72999999999999</v>
          </cell>
        </row>
        <row r="14">
          <cell r="J14">
            <v>124.94</v>
          </cell>
        </row>
        <row r="15">
          <cell r="J15">
            <v>368.83</v>
          </cell>
        </row>
        <row r="16">
          <cell r="J16">
            <v>5.2500000000000009</v>
          </cell>
        </row>
        <row r="17">
          <cell r="J17">
            <v>1001.5599999999998</v>
          </cell>
        </row>
        <row r="18">
          <cell r="J18">
            <v>552.54999999999995</v>
          </cell>
        </row>
        <row r="19">
          <cell r="J19">
            <v>134.99999999999997</v>
          </cell>
        </row>
        <row r="20">
          <cell r="J20">
            <v>20.37</v>
          </cell>
        </row>
        <row r="21">
          <cell r="J21">
            <v>293.64</v>
          </cell>
        </row>
        <row r="22">
          <cell r="J22">
            <v>4716.9000000000005</v>
          </cell>
        </row>
        <row r="23">
          <cell r="J23">
            <v>3081.63</v>
          </cell>
        </row>
        <row r="24">
          <cell r="J24">
            <v>1390.6100000000001</v>
          </cell>
        </row>
        <row r="25">
          <cell r="J25">
            <v>84.87</v>
          </cell>
        </row>
        <row r="26">
          <cell r="J26">
            <v>7</v>
          </cell>
        </row>
        <row r="27">
          <cell r="J27">
            <v>237.66000000000003</v>
          </cell>
        </row>
        <row r="28">
          <cell r="J28">
            <v>6182.68</v>
          </cell>
        </row>
        <row r="29">
          <cell r="J29">
            <v>3226.5700000000006</v>
          </cell>
        </row>
        <row r="30">
          <cell r="J30">
            <v>24.71</v>
          </cell>
        </row>
        <row r="31">
          <cell r="J31">
            <v>30.36</v>
          </cell>
        </row>
        <row r="32">
          <cell r="J32">
            <v>10.4</v>
          </cell>
        </row>
        <row r="33">
          <cell r="J33">
            <v>180.46</v>
          </cell>
        </row>
        <row r="34">
          <cell r="J34">
            <v>472.06</v>
          </cell>
        </row>
        <row r="35">
          <cell r="J35">
            <v>378.63000000000005</v>
          </cell>
        </row>
        <row r="36">
          <cell r="J36">
            <v>1858.62</v>
          </cell>
        </row>
        <row r="37">
          <cell r="J37">
            <v>1243.74</v>
          </cell>
        </row>
        <row r="38">
          <cell r="J38">
            <v>0</v>
          </cell>
        </row>
        <row r="39">
          <cell r="J39">
            <v>0</v>
          </cell>
        </row>
        <row r="40">
          <cell r="J40">
            <v>614.88</v>
          </cell>
        </row>
        <row r="41">
          <cell r="J41">
            <v>153.08000000000001</v>
          </cell>
        </row>
        <row r="42">
          <cell r="J42">
            <v>461.8</v>
          </cell>
        </row>
        <row r="43">
          <cell r="J43">
            <v>0.87</v>
          </cell>
        </row>
        <row r="44">
          <cell r="J44">
            <v>1878.5000000000005</v>
          </cell>
        </row>
        <row r="45">
          <cell r="J45">
            <v>285.85000000000002</v>
          </cell>
        </row>
        <row r="46">
          <cell r="J46">
            <v>2.96</v>
          </cell>
        </row>
        <row r="47">
          <cell r="J47">
            <v>68.899999999999991</v>
          </cell>
        </row>
        <row r="48">
          <cell r="J48">
            <v>213.99</v>
          </cell>
        </row>
        <row r="49">
          <cell r="J49">
            <v>0</v>
          </cell>
        </row>
        <row r="50">
          <cell r="J50">
            <v>0.88</v>
          </cell>
        </row>
        <row r="51">
          <cell r="J51">
            <v>213.11</v>
          </cell>
        </row>
        <row r="52">
          <cell r="J52">
            <v>741.56</v>
          </cell>
        </row>
        <row r="53">
          <cell r="J53">
            <v>44.13</v>
          </cell>
        </row>
        <row r="54">
          <cell r="J54">
            <v>608.65</v>
          </cell>
        </row>
        <row r="55">
          <cell r="J55">
            <v>15.75</v>
          </cell>
        </row>
        <row r="56">
          <cell r="J56">
            <v>15.75</v>
          </cell>
        </row>
        <row r="57">
          <cell r="J57">
            <v>0</v>
          </cell>
        </row>
        <row r="58">
          <cell r="J58">
            <v>0</v>
          </cell>
        </row>
        <row r="59">
          <cell r="J59">
            <v>73.03</v>
          </cell>
        </row>
        <row r="60">
          <cell r="J60">
            <v>64.38</v>
          </cell>
        </row>
        <row r="61">
          <cell r="J61">
            <v>8.6499999999999986</v>
          </cell>
        </row>
        <row r="62">
          <cell r="J62">
            <v>0</v>
          </cell>
        </row>
        <row r="63">
          <cell r="J63">
            <v>8347.0300000000007</v>
          </cell>
        </row>
        <row r="64">
          <cell r="J64">
            <v>6924.24</v>
          </cell>
        </row>
        <row r="65">
          <cell r="J65">
            <v>1422.7899999999997</v>
          </cell>
        </row>
        <row r="66">
          <cell r="J66">
            <v>2627.23</v>
          </cell>
        </row>
        <row r="67">
          <cell r="J67">
            <v>2627.23</v>
          </cell>
        </row>
        <row r="68">
          <cell r="J68">
            <v>1422.7899999999995</v>
          </cell>
        </row>
        <row r="69">
          <cell r="J69">
            <v>914.44000000000051</v>
          </cell>
        </row>
        <row r="70">
          <cell r="J70">
            <v>0</v>
          </cell>
        </row>
        <row r="71">
          <cell r="J71">
            <v>0</v>
          </cell>
        </row>
        <row r="72">
          <cell r="J72">
            <v>0</v>
          </cell>
        </row>
        <row r="73">
          <cell r="J73">
            <v>0</v>
          </cell>
        </row>
        <row r="74">
          <cell r="J74">
            <v>914.44000000000051</v>
          </cell>
        </row>
        <row r="75">
          <cell r="J75">
            <v>0</v>
          </cell>
        </row>
        <row r="76">
          <cell r="J76">
            <v>122.85</v>
          </cell>
        </row>
        <row r="77">
          <cell r="J77">
            <v>1040.6400000000001</v>
          </cell>
        </row>
        <row r="78">
          <cell r="J78">
            <v>-249.04999999999959</v>
          </cell>
        </row>
        <row r="79">
          <cell r="J79">
            <v>0</v>
          </cell>
        </row>
        <row r="80">
          <cell r="J80">
            <v>2337.23</v>
          </cell>
        </row>
        <row r="81">
          <cell r="J81">
            <v>2066.3900000000003</v>
          </cell>
        </row>
        <row r="82">
          <cell r="J82">
            <v>0</v>
          </cell>
        </row>
        <row r="83">
          <cell r="J83">
            <v>2066.3900000000003</v>
          </cell>
        </row>
        <row r="84">
          <cell r="J84">
            <v>0</v>
          </cell>
        </row>
        <row r="85">
          <cell r="J85">
            <v>270.83999999999997</v>
          </cell>
        </row>
        <row r="86">
          <cell r="J86">
            <v>0</v>
          </cell>
        </row>
        <row r="87">
          <cell r="J87">
            <v>0</v>
          </cell>
        </row>
        <row r="88">
          <cell r="J88">
            <v>215.49</v>
          </cell>
        </row>
        <row r="89">
          <cell r="J89">
            <v>55.350000000000009</v>
          </cell>
        </row>
        <row r="90">
          <cell r="J90">
            <v>0</v>
          </cell>
        </row>
        <row r="91">
          <cell r="J91">
            <v>0</v>
          </cell>
        </row>
        <row r="92">
          <cell r="J92">
            <v>0</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I29"/>
  <sheetViews>
    <sheetView showGridLines="0" tabSelected="1" zoomScale="85" zoomScaleNormal="85" workbookViewId="0">
      <pane xSplit="1" ySplit="4" topLeftCell="B5" activePane="bottomRight" state="frozen"/>
      <selection sqref="A1:XFD1048576"/>
      <selection pane="topRight" sqref="A1:XFD1048576"/>
      <selection pane="bottomLeft" sqref="A1:XFD1048576"/>
      <selection pane="bottomRight" sqref="A1:F1"/>
    </sheetView>
  </sheetViews>
  <sheetFormatPr baseColWidth="10" defaultRowHeight="12.75"/>
  <cols>
    <col min="1" max="1" width="44.7109375" style="1" customWidth="1"/>
    <col min="2" max="2" width="10.140625" style="21" customWidth="1"/>
    <col min="3" max="3" width="11.85546875" style="21" customWidth="1"/>
    <col min="4" max="4" width="13.42578125" style="21" customWidth="1"/>
    <col min="5" max="5" width="52.140625" style="1" customWidth="1"/>
    <col min="6" max="9" width="11.7109375" style="3" customWidth="1"/>
    <col min="10" max="210" width="11.42578125" style="1"/>
    <col min="211" max="211" width="44.7109375" style="1" customWidth="1"/>
    <col min="212" max="212" width="10.140625" style="1" customWidth="1"/>
    <col min="213" max="213" width="11.85546875" style="1" customWidth="1"/>
    <col min="214" max="214" width="13.42578125" style="1" customWidth="1"/>
    <col min="215" max="215" width="52.140625" style="1" customWidth="1"/>
    <col min="216" max="216" width="13.7109375" style="1" customWidth="1"/>
    <col min="217" max="217" width="13.140625" style="1" customWidth="1"/>
    <col min="218" max="218" width="12.85546875" style="1" customWidth="1"/>
    <col min="219" max="221" width="11.42578125" style="1" customWidth="1"/>
    <col min="222" max="222" width="11.7109375" style="1" customWidth="1"/>
    <col min="223" max="223" width="11.42578125" style="1" customWidth="1"/>
    <col min="224" max="224" width="11.42578125" style="1"/>
    <col min="225" max="249" width="11.42578125" style="1" customWidth="1"/>
    <col min="250" max="250" width="18" style="1" customWidth="1"/>
    <col min="251" max="251" width="15" style="1" customWidth="1"/>
    <col min="252" max="252" width="13.5703125" style="1" customWidth="1"/>
    <col min="253" max="253" width="14.140625" style="1" customWidth="1"/>
    <col min="254" max="254" width="11.42578125" style="1"/>
    <col min="255" max="255" width="18" style="1" customWidth="1"/>
    <col min="256" max="256" width="15" style="1" customWidth="1"/>
    <col min="257" max="257" width="13.5703125" style="1" customWidth="1"/>
    <col min="258" max="258" width="14.140625" style="1" customWidth="1"/>
    <col min="259" max="466" width="11.42578125" style="1"/>
    <col min="467" max="467" width="44.7109375" style="1" customWidth="1"/>
    <col min="468" max="468" width="10.140625" style="1" customWidth="1"/>
    <col min="469" max="469" width="11.85546875" style="1" customWidth="1"/>
    <col min="470" max="470" width="13.42578125" style="1" customWidth="1"/>
    <col min="471" max="471" width="52.140625" style="1" customWidth="1"/>
    <col min="472" max="472" width="13.7109375" style="1" customWidth="1"/>
    <col min="473" max="473" width="13.140625" style="1" customWidth="1"/>
    <col min="474" max="474" width="12.85546875" style="1" customWidth="1"/>
    <col min="475" max="477" width="11.42578125" style="1" customWidth="1"/>
    <col min="478" max="478" width="11.7109375" style="1" customWidth="1"/>
    <col min="479" max="479" width="11.42578125" style="1" customWidth="1"/>
    <col min="480" max="480" width="11.42578125" style="1"/>
    <col min="481" max="505" width="11.42578125" style="1" customWidth="1"/>
    <col min="506" max="506" width="18" style="1" customWidth="1"/>
    <col min="507" max="507" width="15" style="1" customWidth="1"/>
    <col min="508" max="508" width="13.5703125" style="1" customWidth="1"/>
    <col min="509" max="509" width="14.140625" style="1" customWidth="1"/>
    <col min="510" max="510" width="11.42578125" style="1"/>
    <col min="511" max="511" width="18" style="1" customWidth="1"/>
    <col min="512" max="512" width="15" style="1" customWidth="1"/>
    <col min="513" max="513" width="13.5703125" style="1" customWidth="1"/>
    <col min="514" max="514" width="14.140625" style="1" customWidth="1"/>
    <col min="515" max="722" width="11.42578125" style="1"/>
    <col min="723" max="723" width="44.7109375" style="1" customWidth="1"/>
    <col min="724" max="724" width="10.140625" style="1" customWidth="1"/>
    <col min="725" max="725" width="11.85546875" style="1" customWidth="1"/>
    <col min="726" max="726" width="13.42578125" style="1" customWidth="1"/>
    <col min="727" max="727" width="52.140625" style="1" customWidth="1"/>
    <col min="728" max="728" width="13.7109375" style="1" customWidth="1"/>
    <col min="729" max="729" width="13.140625" style="1" customWidth="1"/>
    <col min="730" max="730" width="12.85546875" style="1" customWidth="1"/>
    <col min="731" max="733" width="11.42578125" style="1" customWidth="1"/>
    <col min="734" max="734" width="11.7109375" style="1" customWidth="1"/>
    <col min="735" max="735" width="11.42578125" style="1" customWidth="1"/>
    <col min="736" max="736" width="11.42578125" style="1"/>
    <col min="737" max="761" width="11.42578125" style="1" customWidth="1"/>
    <col min="762" max="762" width="18" style="1" customWidth="1"/>
    <col min="763" max="763" width="15" style="1" customWidth="1"/>
    <col min="764" max="764" width="13.5703125" style="1" customWidth="1"/>
    <col min="765" max="765" width="14.140625" style="1" customWidth="1"/>
    <col min="766" max="766" width="11.42578125" style="1"/>
    <col min="767" max="767" width="18" style="1" customWidth="1"/>
    <col min="768" max="768" width="15" style="1" customWidth="1"/>
    <col min="769" max="769" width="13.5703125" style="1" customWidth="1"/>
    <col min="770" max="770" width="14.140625" style="1" customWidth="1"/>
    <col min="771" max="978" width="11.42578125" style="1"/>
    <col min="979" max="979" width="44.7109375" style="1" customWidth="1"/>
    <col min="980" max="980" width="10.140625" style="1" customWidth="1"/>
    <col min="981" max="981" width="11.85546875" style="1" customWidth="1"/>
    <col min="982" max="982" width="13.42578125" style="1" customWidth="1"/>
    <col min="983" max="983" width="52.140625" style="1" customWidth="1"/>
    <col min="984" max="984" width="13.7109375" style="1" customWidth="1"/>
    <col min="985" max="985" width="13.140625" style="1" customWidth="1"/>
    <col min="986" max="986" width="12.85546875" style="1" customWidth="1"/>
    <col min="987" max="989" width="11.42578125" style="1" customWidth="1"/>
    <col min="990" max="990" width="11.7109375" style="1" customWidth="1"/>
    <col min="991" max="991" width="11.42578125" style="1" customWidth="1"/>
    <col min="992" max="992" width="11.42578125" style="1"/>
    <col min="993" max="1017" width="11.42578125" style="1" customWidth="1"/>
    <col min="1018" max="1018" width="18" style="1" customWidth="1"/>
    <col min="1019" max="1019" width="15" style="1" customWidth="1"/>
    <col min="1020" max="1020" width="13.5703125" style="1" customWidth="1"/>
    <col min="1021" max="1021" width="14.140625" style="1" customWidth="1"/>
    <col min="1022" max="1022" width="11.42578125" style="1"/>
    <col min="1023" max="1023" width="18" style="1" customWidth="1"/>
    <col min="1024" max="1024" width="15" style="1" customWidth="1"/>
    <col min="1025" max="1025" width="13.5703125" style="1" customWidth="1"/>
    <col min="1026" max="1026" width="14.140625" style="1" customWidth="1"/>
    <col min="1027" max="1234" width="11.42578125" style="1"/>
    <col min="1235" max="1235" width="44.7109375" style="1" customWidth="1"/>
    <col min="1236" max="1236" width="10.140625" style="1" customWidth="1"/>
    <col min="1237" max="1237" width="11.85546875" style="1" customWidth="1"/>
    <col min="1238" max="1238" width="13.42578125" style="1" customWidth="1"/>
    <col min="1239" max="1239" width="52.140625" style="1" customWidth="1"/>
    <col min="1240" max="1240" width="13.7109375" style="1" customWidth="1"/>
    <col min="1241" max="1241" width="13.140625" style="1" customWidth="1"/>
    <col min="1242" max="1242" width="12.85546875" style="1" customWidth="1"/>
    <col min="1243" max="1245" width="11.42578125" style="1" customWidth="1"/>
    <col min="1246" max="1246" width="11.7109375" style="1" customWidth="1"/>
    <col min="1247" max="1247" width="11.42578125" style="1" customWidth="1"/>
    <col min="1248" max="1248" width="11.42578125" style="1"/>
    <col min="1249" max="1273" width="11.42578125" style="1" customWidth="1"/>
    <col min="1274" max="1274" width="18" style="1" customWidth="1"/>
    <col min="1275" max="1275" width="15" style="1" customWidth="1"/>
    <col min="1276" max="1276" width="13.5703125" style="1" customWidth="1"/>
    <col min="1277" max="1277" width="14.140625" style="1" customWidth="1"/>
    <col min="1278" max="1278" width="11.42578125" style="1"/>
    <col min="1279" max="1279" width="18" style="1" customWidth="1"/>
    <col min="1280" max="1280" width="15" style="1" customWidth="1"/>
    <col min="1281" max="1281" width="13.5703125" style="1" customWidth="1"/>
    <col min="1282" max="1282" width="14.140625" style="1" customWidth="1"/>
    <col min="1283" max="1490" width="11.42578125" style="1"/>
    <col min="1491" max="1491" width="44.7109375" style="1" customWidth="1"/>
    <col min="1492" max="1492" width="10.140625" style="1" customWidth="1"/>
    <col min="1493" max="1493" width="11.85546875" style="1" customWidth="1"/>
    <col min="1494" max="1494" width="13.42578125" style="1" customWidth="1"/>
    <col min="1495" max="1495" width="52.140625" style="1" customWidth="1"/>
    <col min="1496" max="1496" width="13.7109375" style="1" customWidth="1"/>
    <col min="1497" max="1497" width="13.140625" style="1" customWidth="1"/>
    <col min="1498" max="1498" width="12.85546875" style="1" customWidth="1"/>
    <col min="1499" max="1501" width="11.42578125" style="1" customWidth="1"/>
    <col min="1502" max="1502" width="11.7109375" style="1" customWidth="1"/>
    <col min="1503" max="1503" width="11.42578125" style="1" customWidth="1"/>
    <col min="1504" max="1504" width="11.42578125" style="1"/>
    <col min="1505" max="1529" width="11.42578125" style="1" customWidth="1"/>
    <col min="1530" max="1530" width="18" style="1" customWidth="1"/>
    <col min="1531" max="1531" width="15" style="1" customWidth="1"/>
    <col min="1532" max="1532" width="13.5703125" style="1" customWidth="1"/>
    <col min="1533" max="1533" width="14.140625" style="1" customWidth="1"/>
    <col min="1534" max="1534" width="11.42578125" style="1"/>
    <col min="1535" max="1535" width="18" style="1" customWidth="1"/>
    <col min="1536" max="1536" width="15" style="1" customWidth="1"/>
    <col min="1537" max="1537" width="13.5703125" style="1" customWidth="1"/>
    <col min="1538" max="1538" width="14.140625" style="1" customWidth="1"/>
    <col min="1539" max="1746" width="11.42578125" style="1"/>
    <col min="1747" max="1747" width="44.7109375" style="1" customWidth="1"/>
    <col min="1748" max="1748" width="10.140625" style="1" customWidth="1"/>
    <col min="1749" max="1749" width="11.85546875" style="1" customWidth="1"/>
    <col min="1750" max="1750" width="13.42578125" style="1" customWidth="1"/>
    <col min="1751" max="1751" width="52.140625" style="1" customWidth="1"/>
    <col min="1752" max="1752" width="13.7109375" style="1" customWidth="1"/>
    <col min="1753" max="1753" width="13.140625" style="1" customWidth="1"/>
    <col min="1754" max="1754" width="12.85546875" style="1" customWidth="1"/>
    <col min="1755" max="1757" width="11.42578125" style="1" customWidth="1"/>
    <col min="1758" max="1758" width="11.7109375" style="1" customWidth="1"/>
    <col min="1759" max="1759" width="11.42578125" style="1" customWidth="1"/>
    <col min="1760" max="1760" width="11.42578125" style="1"/>
    <col min="1761" max="1785" width="11.42578125" style="1" customWidth="1"/>
    <col min="1786" max="1786" width="18" style="1" customWidth="1"/>
    <col min="1787" max="1787" width="15" style="1" customWidth="1"/>
    <col min="1788" max="1788" width="13.5703125" style="1" customWidth="1"/>
    <col min="1789" max="1789" width="14.140625" style="1" customWidth="1"/>
    <col min="1790" max="1790" width="11.42578125" style="1"/>
    <col min="1791" max="1791" width="18" style="1" customWidth="1"/>
    <col min="1792" max="1792" width="15" style="1" customWidth="1"/>
    <col min="1793" max="1793" width="13.5703125" style="1" customWidth="1"/>
    <col min="1794" max="1794" width="14.140625" style="1" customWidth="1"/>
    <col min="1795" max="2002" width="11.42578125" style="1"/>
    <col min="2003" max="2003" width="44.7109375" style="1" customWidth="1"/>
    <col min="2004" max="2004" width="10.140625" style="1" customWidth="1"/>
    <col min="2005" max="2005" width="11.85546875" style="1" customWidth="1"/>
    <col min="2006" max="2006" width="13.42578125" style="1" customWidth="1"/>
    <col min="2007" max="2007" width="52.140625" style="1" customWidth="1"/>
    <col min="2008" max="2008" width="13.7109375" style="1" customWidth="1"/>
    <col min="2009" max="2009" width="13.140625" style="1" customWidth="1"/>
    <col min="2010" max="2010" width="12.85546875" style="1" customWidth="1"/>
    <col min="2011" max="2013" width="11.42578125" style="1" customWidth="1"/>
    <col min="2014" max="2014" width="11.7109375" style="1" customWidth="1"/>
    <col min="2015" max="2015" width="11.42578125" style="1" customWidth="1"/>
    <col min="2016" max="2016" width="11.42578125" style="1"/>
    <col min="2017" max="2041" width="11.42578125" style="1" customWidth="1"/>
    <col min="2042" max="2042" width="18" style="1" customWidth="1"/>
    <col min="2043" max="2043" width="15" style="1" customWidth="1"/>
    <col min="2044" max="2044" width="13.5703125" style="1" customWidth="1"/>
    <col min="2045" max="2045" width="14.140625" style="1" customWidth="1"/>
    <col min="2046" max="2046" width="11.42578125" style="1"/>
    <col min="2047" max="2047" width="18" style="1" customWidth="1"/>
    <col min="2048" max="2048" width="15" style="1" customWidth="1"/>
    <col min="2049" max="2049" width="13.5703125" style="1" customWidth="1"/>
    <col min="2050" max="2050" width="14.140625" style="1" customWidth="1"/>
    <col min="2051" max="2258" width="11.42578125" style="1"/>
    <col min="2259" max="2259" width="44.7109375" style="1" customWidth="1"/>
    <col min="2260" max="2260" width="10.140625" style="1" customWidth="1"/>
    <col min="2261" max="2261" width="11.85546875" style="1" customWidth="1"/>
    <col min="2262" max="2262" width="13.42578125" style="1" customWidth="1"/>
    <col min="2263" max="2263" width="52.140625" style="1" customWidth="1"/>
    <col min="2264" max="2264" width="13.7109375" style="1" customWidth="1"/>
    <col min="2265" max="2265" width="13.140625" style="1" customWidth="1"/>
    <col min="2266" max="2266" width="12.85546875" style="1" customWidth="1"/>
    <col min="2267" max="2269" width="11.42578125" style="1" customWidth="1"/>
    <col min="2270" max="2270" width="11.7109375" style="1" customWidth="1"/>
    <col min="2271" max="2271" width="11.42578125" style="1" customWidth="1"/>
    <col min="2272" max="2272" width="11.42578125" style="1"/>
    <col min="2273" max="2297" width="11.42578125" style="1" customWidth="1"/>
    <col min="2298" max="2298" width="18" style="1" customWidth="1"/>
    <col min="2299" max="2299" width="15" style="1" customWidth="1"/>
    <col min="2300" max="2300" width="13.5703125" style="1" customWidth="1"/>
    <col min="2301" max="2301" width="14.140625" style="1" customWidth="1"/>
    <col min="2302" max="2302" width="11.42578125" style="1"/>
    <col min="2303" max="2303" width="18" style="1" customWidth="1"/>
    <col min="2304" max="2304" width="15" style="1" customWidth="1"/>
    <col min="2305" max="2305" width="13.5703125" style="1" customWidth="1"/>
    <col min="2306" max="2306" width="14.140625" style="1" customWidth="1"/>
    <col min="2307" max="2514" width="11.42578125" style="1"/>
    <col min="2515" max="2515" width="44.7109375" style="1" customWidth="1"/>
    <col min="2516" max="2516" width="10.140625" style="1" customWidth="1"/>
    <col min="2517" max="2517" width="11.85546875" style="1" customWidth="1"/>
    <col min="2518" max="2518" width="13.42578125" style="1" customWidth="1"/>
    <col min="2519" max="2519" width="52.140625" style="1" customWidth="1"/>
    <col min="2520" max="2520" width="13.7109375" style="1" customWidth="1"/>
    <col min="2521" max="2521" width="13.140625" style="1" customWidth="1"/>
    <col min="2522" max="2522" width="12.85546875" style="1" customWidth="1"/>
    <col min="2523" max="2525" width="11.42578125" style="1" customWidth="1"/>
    <col min="2526" max="2526" width="11.7109375" style="1" customWidth="1"/>
    <col min="2527" max="2527" width="11.42578125" style="1" customWidth="1"/>
    <col min="2528" max="2528" width="11.42578125" style="1"/>
    <col min="2529" max="2553" width="11.42578125" style="1" customWidth="1"/>
    <col min="2554" max="2554" width="18" style="1" customWidth="1"/>
    <col min="2555" max="2555" width="15" style="1" customWidth="1"/>
    <col min="2556" max="2556" width="13.5703125" style="1" customWidth="1"/>
    <col min="2557" max="2557" width="14.140625" style="1" customWidth="1"/>
    <col min="2558" max="2558" width="11.42578125" style="1"/>
    <col min="2559" max="2559" width="18" style="1" customWidth="1"/>
    <col min="2560" max="2560" width="15" style="1" customWidth="1"/>
    <col min="2561" max="2561" width="13.5703125" style="1" customWidth="1"/>
    <col min="2562" max="2562" width="14.140625" style="1" customWidth="1"/>
    <col min="2563" max="2770" width="11.42578125" style="1"/>
    <col min="2771" max="2771" width="44.7109375" style="1" customWidth="1"/>
    <col min="2772" max="2772" width="10.140625" style="1" customWidth="1"/>
    <col min="2773" max="2773" width="11.85546875" style="1" customWidth="1"/>
    <col min="2774" max="2774" width="13.42578125" style="1" customWidth="1"/>
    <col min="2775" max="2775" width="52.140625" style="1" customWidth="1"/>
    <col min="2776" max="2776" width="13.7109375" style="1" customWidth="1"/>
    <col min="2777" max="2777" width="13.140625" style="1" customWidth="1"/>
    <col min="2778" max="2778" width="12.85546875" style="1" customWidth="1"/>
    <col min="2779" max="2781" width="11.42578125" style="1" customWidth="1"/>
    <col min="2782" max="2782" width="11.7109375" style="1" customWidth="1"/>
    <col min="2783" max="2783" width="11.42578125" style="1" customWidth="1"/>
    <col min="2784" max="2784" width="11.42578125" style="1"/>
    <col min="2785" max="2809" width="11.42578125" style="1" customWidth="1"/>
    <col min="2810" max="2810" width="18" style="1" customWidth="1"/>
    <col min="2811" max="2811" width="15" style="1" customWidth="1"/>
    <col min="2812" max="2812" width="13.5703125" style="1" customWidth="1"/>
    <col min="2813" max="2813" width="14.140625" style="1" customWidth="1"/>
    <col min="2814" max="2814" width="11.42578125" style="1"/>
    <col min="2815" max="2815" width="18" style="1" customWidth="1"/>
    <col min="2816" max="2816" width="15" style="1" customWidth="1"/>
    <col min="2817" max="2817" width="13.5703125" style="1" customWidth="1"/>
    <col min="2818" max="2818" width="14.140625" style="1" customWidth="1"/>
    <col min="2819" max="3026" width="11.42578125" style="1"/>
    <col min="3027" max="3027" width="44.7109375" style="1" customWidth="1"/>
    <col min="3028" max="3028" width="10.140625" style="1" customWidth="1"/>
    <col min="3029" max="3029" width="11.85546875" style="1" customWidth="1"/>
    <col min="3030" max="3030" width="13.42578125" style="1" customWidth="1"/>
    <col min="3031" max="3031" width="52.140625" style="1" customWidth="1"/>
    <col min="3032" max="3032" width="13.7109375" style="1" customWidth="1"/>
    <col min="3033" max="3033" width="13.140625" style="1" customWidth="1"/>
    <col min="3034" max="3034" width="12.85546875" style="1" customWidth="1"/>
    <col min="3035" max="3037" width="11.42578125" style="1" customWidth="1"/>
    <col min="3038" max="3038" width="11.7109375" style="1" customWidth="1"/>
    <col min="3039" max="3039" width="11.42578125" style="1" customWidth="1"/>
    <col min="3040" max="3040" width="11.42578125" style="1"/>
    <col min="3041" max="3065" width="11.42578125" style="1" customWidth="1"/>
    <col min="3066" max="3066" width="18" style="1" customWidth="1"/>
    <col min="3067" max="3067" width="15" style="1" customWidth="1"/>
    <col min="3068" max="3068" width="13.5703125" style="1" customWidth="1"/>
    <col min="3069" max="3069" width="14.140625" style="1" customWidth="1"/>
    <col min="3070" max="3070" width="11.42578125" style="1"/>
    <col min="3071" max="3071" width="18" style="1" customWidth="1"/>
    <col min="3072" max="3072" width="15" style="1" customWidth="1"/>
    <col min="3073" max="3073" width="13.5703125" style="1" customWidth="1"/>
    <col min="3074" max="3074" width="14.140625" style="1" customWidth="1"/>
    <col min="3075" max="3282" width="11.42578125" style="1"/>
    <col min="3283" max="3283" width="44.7109375" style="1" customWidth="1"/>
    <col min="3284" max="3284" width="10.140625" style="1" customWidth="1"/>
    <col min="3285" max="3285" width="11.85546875" style="1" customWidth="1"/>
    <col min="3286" max="3286" width="13.42578125" style="1" customWidth="1"/>
    <col min="3287" max="3287" width="52.140625" style="1" customWidth="1"/>
    <col min="3288" max="3288" width="13.7109375" style="1" customWidth="1"/>
    <col min="3289" max="3289" width="13.140625" style="1" customWidth="1"/>
    <col min="3290" max="3290" width="12.85546875" style="1" customWidth="1"/>
    <col min="3291" max="3293" width="11.42578125" style="1" customWidth="1"/>
    <col min="3294" max="3294" width="11.7109375" style="1" customWidth="1"/>
    <col min="3295" max="3295" width="11.42578125" style="1" customWidth="1"/>
    <col min="3296" max="3296" width="11.42578125" style="1"/>
    <col min="3297" max="3321" width="11.42578125" style="1" customWidth="1"/>
    <col min="3322" max="3322" width="18" style="1" customWidth="1"/>
    <col min="3323" max="3323" width="15" style="1" customWidth="1"/>
    <col min="3324" max="3324" width="13.5703125" style="1" customWidth="1"/>
    <col min="3325" max="3325" width="14.140625" style="1" customWidth="1"/>
    <col min="3326" max="3326" width="11.42578125" style="1"/>
    <col min="3327" max="3327" width="18" style="1" customWidth="1"/>
    <col min="3328" max="3328" width="15" style="1" customWidth="1"/>
    <col min="3329" max="3329" width="13.5703125" style="1" customWidth="1"/>
    <col min="3330" max="3330" width="14.140625" style="1" customWidth="1"/>
    <col min="3331" max="3538" width="11.42578125" style="1"/>
    <col min="3539" max="3539" width="44.7109375" style="1" customWidth="1"/>
    <col min="3540" max="3540" width="10.140625" style="1" customWidth="1"/>
    <col min="3541" max="3541" width="11.85546875" style="1" customWidth="1"/>
    <col min="3542" max="3542" width="13.42578125" style="1" customWidth="1"/>
    <col min="3543" max="3543" width="52.140625" style="1" customWidth="1"/>
    <col min="3544" max="3544" width="13.7109375" style="1" customWidth="1"/>
    <col min="3545" max="3545" width="13.140625" style="1" customWidth="1"/>
    <col min="3546" max="3546" width="12.85546875" style="1" customWidth="1"/>
    <col min="3547" max="3549" width="11.42578125" style="1" customWidth="1"/>
    <col min="3550" max="3550" width="11.7109375" style="1" customWidth="1"/>
    <col min="3551" max="3551" width="11.42578125" style="1" customWidth="1"/>
    <col min="3552" max="3552" width="11.42578125" style="1"/>
    <col min="3553" max="3577" width="11.42578125" style="1" customWidth="1"/>
    <col min="3578" max="3578" width="18" style="1" customWidth="1"/>
    <col min="3579" max="3579" width="15" style="1" customWidth="1"/>
    <col min="3580" max="3580" width="13.5703125" style="1" customWidth="1"/>
    <col min="3581" max="3581" width="14.140625" style="1" customWidth="1"/>
    <col min="3582" max="3582" width="11.42578125" style="1"/>
    <col min="3583" max="3583" width="18" style="1" customWidth="1"/>
    <col min="3584" max="3584" width="15" style="1" customWidth="1"/>
    <col min="3585" max="3585" width="13.5703125" style="1" customWidth="1"/>
    <col min="3586" max="3586" width="14.140625" style="1" customWidth="1"/>
    <col min="3587" max="3794" width="11.42578125" style="1"/>
    <col min="3795" max="3795" width="44.7109375" style="1" customWidth="1"/>
    <col min="3796" max="3796" width="10.140625" style="1" customWidth="1"/>
    <col min="3797" max="3797" width="11.85546875" style="1" customWidth="1"/>
    <col min="3798" max="3798" width="13.42578125" style="1" customWidth="1"/>
    <col min="3799" max="3799" width="52.140625" style="1" customWidth="1"/>
    <col min="3800" max="3800" width="13.7109375" style="1" customWidth="1"/>
    <col min="3801" max="3801" width="13.140625" style="1" customWidth="1"/>
    <col min="3802" max="3802" width="12.85546875" style="1" customWidth="1"/>
    <col min="3803" max="3805" width="11.42578125" style="1" customWidth="1"/>
    <col min="3806" max="3806" width="11.7109375" style="1" customWidth="1"/>
    <col min="3807" max="3807" width="11.42578125" style="1" customWidth="1"/>
    <col min="3808" max="3808" width="11.42578125" style="1"/>
    <col min="3809" max="3833" width="11.42578125" style="1" customWidth="1"/>
    <col min="3834" max="3834" width="18" style="1" customWidth="1"/>
    <col min="3835" max="3835" width="15" style="1" customWidth="1"/>
    <col min="3836" max="3836" width="13.5703125" style="1" customWidth="1"/>
    <col min="3837" max="3837" width="14.140625" style="1" customWidth="1"/>
    <col min="3838" max="3838" width="11.42578125" style="1"/>
    <col min="3839" max="3839" width="18" style="1" customWidth="1"/>
    <col min="3840" max="3840" width="15" style="1" customWidth="1"/>
    <col min="3841" max="3841" width="13.5703125" style="1" customWidth="1"/>
    <col min="3842" max="3842" width="14.140625" style="1" customWidth="1"/>
    <col min="3843" max="4050" width="11.42578125" style="1"/>
    <col min="4051" max="4051" width="44.7109375" style="1" customWidth="1"/>
    <col min="4052" max="4052" width="10.140625" style="1" customWidth="1"/>
    <col min="4053" max="4053" width="11.85546875" style="1" customWidth="1"/>
    <col min="4054" max="4054" width="13.42578125" style="1" customWidth="1"/>
    <col min="4055" max="4055" width="52.140625" style="1" customWidth="1"/>
    <col min="4056" max="4056" width="13.7109375" style="1" customWidth="1"/>
    <col min="4057" max="4057" width="13.140625" style="1" customWidth="1"/>
    <col min="4058" max="4058" width="12.85546875" style="1" customWidth="1"/>
    <col min="4059" max="4061" width="11.42578125" style="1" customWidth="1"/>
    <col min="4062" max="4062" width="11.7109375" style="1" customWidth="1"/>
    <col min="4063" max="4063" width="11.42578125" style="1" customWidth="1"/>
    <col min="4064" max="4064" width="11.42578125" style="1"/>
    <col min="4065" max="4089" width="11.42578125" style="1" customWidth="1"/>
    <col min="4090" max="4090" width="18" style="1" customWidth="1"/>
    <col min="4091" max="4091" width="15" style="1" customWidth="1"/>
    <col min="4092" max="4092" width="13.5703125" style="1" customWidth="1"/>
    <col min="4093" max="4093" width="14.140625" style="1" customWidth="1"/>
    <col min="4094" max="4094" width="11.42578125" style="1"/>
    <col min="4095" max="4095" width="18" style="1" customWidth="1"/>
    <col min="4096" max="4096" width="15" style="1" customWidth="1"/>
    <col min="4097" max="4097" width="13.5703125" style="1" customWidth="1"/>
    <col min="4098" max="4098" width="14.140625" style="1" customWidth="1"/>
    <col min="4099" max="4306" width="11.42578125" style="1"/>
    <col min="4307" max="4307" width="44.7109375" style="1" customWidth="1"/>
    <col min="4308" max="4308" width="10.140625" style="1" customWidth="1"/>
    <col min="4309" max="4309" width="11.85546875" style="1" customWidth="1"/>
    <col min="4310" max="4310" width="13.42578125" style="1" customWidth="1"/>
    <col min="4311" max="4311" width="52.140625" style="1" customWidth="1"/>
    <col min="4312" max="4312" width="13.7109375" style="1" customWidth="1"/>
    <col min="4313" max="4313" width="13.140625" style="1" customWidth="1"/>
    <col min="4314" max="4314" width="12.85546875" style="1" customWidth="1"/>
    <col min="4315" max="4317" width="11.42578125" style="1" customWidth="1"/>
    <col min="4318" max="4318" width="11.7109375" style="1" customWidth="1"/>
    <col min="4319" max="4319" width="11.42578125" style="1" customWidth="1"/>
    <col min="4320" max="4320" width="11.42578125" style="1"/>
    <col min="4321" max="4345" width="11.42578125" style="1" customWidth="1"/>
    <col min="4346" max="4346" width="18" style="1" customWidth="1"/>
    <col min="4347" max="4347" width="15" style="1" customWidth="1"/>
    <col min="4348" max="4348" width="13.5703125" style="1" customWidth="1"/>
    <col min="4349" max="4349" width="14.140625" style="1" customWidth="1"/>
    <col min="4350" max="4350" width="11.42578125" style="1"/>
    <col min="4351" max="4351" width="18" style="1" customWidth="1"/>
    <col min="4352" max="4352" width="15" style="1" customWidth="1"/>
    <col min="4353" max="4353" width="13.5703125" style="1" customWidth="1"/>
    <col min="4354" max="4354" width="14.140625" style="1" customWidth="1"/>
    <col min="4355" max="4562" width="11.42578125" style="1"/>
    <col min="4563" max="4563" width="44.7109375" style="1" customWidth="1"/>
    <col min="4564" max="4564" width="10.140625" style="1" customWidth="1"/>
    <col min="4565" max="4565" width="11.85546875" style="1" customWidth="1"/>
    <col min="4566" max="4566" width="13.42578125" style="1" customWidth="1"/>
    <col min="4567" max="4567" width="52.140625" style="1" customWidth="1"/>
    <col min="4568" max="4568" width="13.7109375" style="1" customWidth="1"/>
    <col min="4569" max="4569" width="13.140625" style="1" customWidth="1"/>
    <col min="4570" max="4570" width="12.85546875" style="1" customWidth="1"/>
    <col min="4571" max="4573" width="11.42578125" style="1" customWidth="1"/>
    <col min="4574" max="4574" width="11.7109375" style="1" customWidth="1"/>
    <col min="4575" max="4575" width="11.42578125" style="1" customWidth="1"/>
    <col min="4576" max="4576" width="11.42578125" style="1"/>
    <col min="4577" max="4601" width="11.42578125" style="1" customWidth="1"/>
    <col min="4602" max="4602" width="18" style="1" customWidth="1"/>
    <col min="4603" max="4603" width="15" style="1" customWidth="1"/>
    <col min="4604" max="4604" width="13.5703125" style="1" customWidth="1"/>
    <col min="4605" max="4605" width="14.140625" style="1" customWidth="1"/>
    <col min="4606" max="4606" width="11.42578125" style="1"/>
    <col min="4607" max="4607" width="18" style="1" customWidth="1"/>
    <col min="4608" max="4608" width="15" style="1" customWidth="1"/>
    <col min="4609" max="4609" width="13.5703125" style="1" customWidth="1"/>
    <col min="4610" max="4610" width="14.140625" style="1" customWidth="1"/>
    <col min="4611" max="4818" width="11.42578125" style="1"/>
    <col min="4819" max="4819" width="44.7109375" style="1" customWidth="1"/>
    <col min="4820" max="4820" width="10.140625" style="1" customWidth="1"/>
    <col min="4821" max="4821" width="11.85546875" style="1" customWidth="1"/>
    <col min="4822" max="4822" width="13.42578125" style="1" customWidth="1"/>
    <col min="4823" max="4823" width="52.140625" style="1" customWidth="1"/>
    <col min="4824" max="4824" width="13.7109375" style="1" customWidth="1"/>
    <col min="4825" max="4825" width="13.140625" style="1" customWidth="1"/>
    <col min="4826" max="4826" width="12.85546875" style="1" customWidth="1"/>
    <col min="4827" max="4829" width="11.42578125" style="1" customWidth="1"/>
    <col min="4830" max="4830" width="11.7109375" style="1" customWidth="1"/>
    <col min="4831" max="4831" width="11.42578125" style="1" customWidth="1"/>
    <col min="4832" max="4832" width="11.42578125" style="1"/>
    <col min="4833" max="4857" width="11.42578125" style="1" customWidth="1"/>
    <col min="4858" max="4858" width="18" style="1" customWidth="1"/>
    <col min="4859" max="4859" width="15" style="1" customWidth="1"/>
    <col min="4860" max="4860" width="13.5703125" style="1" customWidth="1"/>
    <col min="4861" max="4861" width="14.140625" style="1" customWidth="1"/>
    <col min="4862" max="4862" width="11.42578125" style="1"/>
    <col min="4863" max="4863" width="18" style="1" customWidth="1"/>
    <col min="4864" max="4864" width="15" style="1" customWidth="1"/>
    <col min="4865" max="4865" width="13.5703125" style="1" customWidth="1"/>
    <col min="4866" max="4866" width="14.140625" style="1" customWidth="1"/>
    <col min="4867" max="5074" width="11.42578125" style="1"/>
    <col min="5075" max="5075" width="44.7109375" style="1" customWidth="1"/>
    <col min="5076" max="5076" width="10.140625" style="1" customWidth="1"/>
    <col min="5077" max="5077" width="11.85546875" style="1" customWidth="1"/>
    <col min="5078" max="5078" width="13.42578125" style="1" customWidth="1"/>
    <col min="5079" max="5079" width="52.140625" style="1" customWidth="1"/>
    <col min="5080" max="5080" width="13.7109375" style="1" customWidth="1"/>
    <col min="5081" max="5081" width="13.140625" style="1" customWidth="1"/>
    <col min="5082" max="5082" width="12.85546875" style="1" customWidth="1"/>
    <col min="5083" max="5085" width="11.42578125" style="1" customWidth="1"/>
    <col min="5086" max="5086" width="11.7109375" style="1" customWidth="1"/>
    <col min="5087" max="5087" width="11.42578125" style="1" customWidth="1"/>
    <col min="5088" max="5088" width="11.42578125" style="1"/>
    <col min="5089" max="5113" width="11.42578125" style="1" customWidth="1"/>
    <col min="5114" max="5114" width="18" style="1" customWidth="1"/>
    <col min="5115" max="5115" width="15" style="1" customWidth="1"/>
    <col min="5116" max="5116" width="13.5703125" style="1" customWidth="1"/>
    <col min="5117" max="5117" width="14.140625" style="1" customWidth="1"/>
    <col min="5118" max="5118" width="11.42578125" style="1"/>
    <col min="5119" max="5119" width="18" style="1" customWidth="1"/>
    <col min="5120" max="5120" width="15" style="1" customWidth="1"/>
    <col min="5121" max="5121" width="13.5703125" style="1" customWidth="1"/>
    <col min="5122" max="5122" width="14.140625" style="1" customWidth="1"/>
    <col min="5123" max="5330" width="11.42578125" style="1"/>
    <col min="5331" max="5331" width="44.7109375" style="1" customWidth="1"/>
    <col min="5332" max="5332" width="10.140625" style="1" customWidth="1"/>
    <col min="5333" max="5333" width="11.85546875" style="1" customWidth="1"/>
    <col min="5334" max="5334" width="13.42578125" style="1" customWidth="1"/>
    <col min="5335" max="5335" width="52.140625" style="1" customWidth="1"/>
    <col min="5336" max="5336" width="13.7109375" style="1" customWidth="1"/>
    <col min="5337" max="5337" width="13.140625" style="1" customWidth="1"/>
    <col min="5338" max="5338" width="12.85546875" style="1" customWidth="1"/>
    <col min="5339" max="5341" width="11.42578125" style="1" customWidth="1"/>
    <col min="5342" max="5342" width="11.7109375" style="1" customWidth="1"/>
    <col min="5343" max="5343" width="11.42578125" style="1" customWidth="1"/>
    <col min="5344" max="5344" width="11.42578125" style="1"/>
    <col min="5345" max="5369" width="11.42578125" style="1" customWidth="1"/>
    <col min="5370" max="5370" width="18" style="1" customWidth="1"/>
    <col min="5371" max="5371" width="15" style="1" customWidth="1"/>
    <col min="5372" max="5372" width="13.5703125" style="1" customWidth="1"/>
    <col min="5373" max="5373" width="14.140625" style="1" customWidth="1"/>
    <col min="5374" max="5374" width="11.42578125" style="1"/>
    <col min="5375" max="5375" width="18" style="1" customWidth="1"/>
    <col min="5376" max="5376" width="15" style="1" customWidth="1"/>
    <col min="5377" max="5377" width="13.5703125" style="1" customWidth="1"/>
    <col min="5378" max="5378" width="14.140625" style="1" customWidth="1"/>
    <col min="5379" max="5586" width="11.42578125" style="1"/>
    <col min="5587" max="5587" width="44.7109375" style="1" customWidth="1"/>
    <col min="5588" max="5588" width="10.140625" style="1" customWidth="1"/>
    <col min="5589" max="5589" width="11.85546875" style="1" customWidth="1"/>
    <col min="5590" max="5590" width="13.42578125" style="1" customWidth="1"/>
    <col min="5591" max="5591" width="52.140625" style="1" customWidth="1"/>
    <col min="5592" max="5592" width="13.7109375" style="1" customWidth="1"/>
    <col min="5593" max="5593" width="13.140625" style="1" customWidth="1"/>
    <col min="5594" max="5594" width="12.85546875" style="1" customWidth="1"/>
    <col min="5595" max="5597" width="11.42578125" style="1" customWidth="1"/>
    <col min="5598" max="5598" width="11.7109375" style="1" customWidth="1"/>
    <col min="5599" max="5599" width="11.42578125" style="1" customWidth="1"/>
    <col min="5600" max="5600" width="11.42578125" style="1"/>
    <col min="5601" max="5625" width="11.42578125" style="1" customWidth="1"/>
    <col min="5626" max="5626" width="18" style="1" customWidth="1"/>
    <col min="5627" max="5627" width="15" style="1" customWidth="1"/>
    <col min="5628" max="5628" width="13.5703125" style="1" customWidth="1"/>
    <col min="5629" max="5629" width="14.140625" style="1" customWidth="1"/>
    <col min="5630" max="5630" width="11.42578125" style="1"/>
    <col min="5631" max="5631" width="18" style="1" customWidth="1"/>
    <col min="5632" max="5632" width="15" style="1" customWidth="1"/>
    <col min="5633" max="5633" width="13.5703125" style="1" customWidth="1"/>
    <col min="5634" max="5634" width="14.140625" style="1" customWidth="1"/>
    <col min="5635" max="5842" width="11.42578125" style="1"/>
    <col min="5843" max="5843" width="44.7109375" style="1" customWidth="1"/>
    <col min="5844" max="5844" width="10.140625" style="1" customWidth="1"/>
    <col min="5845" max="5845" width="11.85546875" style="1" customWidth="1"/>
    <col min="5846" max="5846" width="13.42578125" style="1" customWidth="1"/>
    <col min="5847" max="5847" width="52.140625" style="1" customWidth="1"/>
    <col min="5848" max="5848" width="13.7109375" style="1" customWidth="1"/>
    <col min="5849" max="5849" width="13.140625" style="1" customWidth="1"/>
    <col min="5850" max="5850" width="12.85546875" style="1" customWidth="1"/>
    <col min="5851" max="5853" width="11.42578125" style="1" customWidth="1"/>
    <col min="5854" max="5854" width="11.7109375" style="1" customWidth="1"/>
    <col min="5855" max="5855" width="11.42578125" style="1" customWidth="1"/>
    <col min="5856" max="5856" width="11.42578125" style="1"/>
    <col min="5857" max="5881" width="11.42578125" style="1" customWidth="1"/>
    <col min="5882" max="5882" width="18" style="1" customWidth="1"/>
    <col min="5883" max="5883" width="15" style="1" customWidth="1"/>
    <col min="5884" max="5884" width="13.5703125" style="1" customWidth="1"/>
    <col min="5885" max="5885" width="14.140625" style="1" customWidth="1"/>
    <col min="5886" max="5886" width="11.42578125" style="1"/>
    <col min="5887" max="5887" width="18" style="1" customWidth="1"/>
    <col min="5888" max="5888" width="15" style="1" customWidth="1"/>
    <col min="5889" max="5889" width="13.5703125" style="1" customWidth="1"/>
    <col min="5890" max="5890" width="14.140625" style="1" customWidth="1"/>
    <col min="5891" max="6098" width="11.42578125" style="1"/>
    <col min="6099" max="6099" width="44.7109375" style="1" customWidth="1"/>
    <col min="6100" max="6100" width="10.140625" style="1" customWidth="1"/>
    <col min="6101" max="6101" width="11.85546875" style="1" customWidth="1"/>
    <col min="6102" max="6102" width="13.42578125" style="1" customWidth="1"/>
    <col min="6103" max="6103" width="52.140625" style="1" customWidth="1"/>
    <col min="6104" max="6104" width="13.7109375" style="1" customWidth="1"/>
    <col min="6105" max="6105" width="13.140625" style="1" customWidth="1"/>
    <col min="6106" max="6106" width="12.85546875" style="1" customWidth="1"/>
    <col min="6107" max="6109" width="11.42578125" style="1" customWidth="1"/>
    <col min="6110" max="6110" width="11.7109375" style="1" customWidth="1"/>
    <col min="6111" max="6111" width="11.42578125" style="1" customWidth="1"/>
    <col min="6112" max="6112" width="11.42578125" style="1"/>
    <col min="6113" max="6137" width="11.42578125" style="1" customWidth="1"/>
    <col min="6138" max="6138" width="18" style="1" customWidth="1"/>
    <col min="6139" max="6139" width="15" style="1" customWidth="1"/>
    <col min="6140" max="6140" width="13.5703125" style="1" customWidth="1"/>
    <col min="6141" max="6141" width="14.140625" style="1" customWidth="1"/>
    <col min="6142" max="6142" width="11.42578125" style="1"/>
    <col min="6143" max="6143" width="18" style="1" customWidth="1"/>
    <col min="6144" max="6144" width="15" style="1" customWidth="1"/>
    <col min="6145" max="6145" width="13.5703125" style="1" customWidth="1"/>
    <col min="6146" max="6146" width="14.140625" style="1" customWidth="1"/>
    <col min="6147" max="6354" width="11.42578125" style="1"/>
    <col min="6355" max="6355" width="44.7109375" style="1" customWidth="1"/>
    <col min="6356" max="6356" width="10.140625" style="1" customWidth="1"/>
    <col min="6357" max="6357" width="11.85546875" style="1" customWidth="1"/>
    <col min="6358" max="6358" width="13.42578125" style="1" customWidth="1"/>
    <col min="6359" max="6359" width="52.140625" style="1" customWidth="1"/>
    <col min="6360" max="6360" width="13.7109375" style="1" customWidth="1"/>
    <col min="6361" max="6361" width="13.140625" style="1" customWidth="1"/>
    <col min="6362" max="6362" width="12.85546875" style="1" customWidth="1"/>
    <col min="6363" max="6365" width="11.42578125" style="1" customWidth="1"/>
    <col min="6366" max="6366" width="11.7109375" style="1" customWidth="1"/>
    <col min="6367" max="6367" width="11.42578125" style="1" customWidth="1"/>
    <col min="6368" max="6368" width="11.42578125" style="1"/>
    <col min="6369" max="6393" width="11.42578125" style="1" customWidth="1"/>
    <col min="6394" max="6394" width="18" style="1" customWidth="1"/>
    <col min="6395" max="6395" width="15" style="1" customWidth="1"/>
    <col min="6396" max="6396" width="13.5703125" style="1" customWidth="1"/>
    <col min="6397" max="6397" width="14.140625" style="1" customWidth="1"/>
    <col min="6398" max="6398" width="11.42578125" style="1"/>
    <col min="6399" max="6399" width="18" style="1" customWidth="1"/>
    <col min="6400" max="6400" width="15" style="1" customWidth="1"/>
    <col min="6401" max="6401" width="13.5703125" style="1" customWidth="1"/>
    <col min="6402" max="6402" width="14.140625" style="1" customWidth="1"/>
    <col min="6403" max="6610" width="11.42578125" style="1"/>
    <col min="6611" max="6611" width="44.7109375" style="1" customWidth="1"/>
    <col min="6612" max="6612" width="10.140625" style="1" customWidth="1"/>
    <col min="6613" max="6613" width="11.85546875" style="1" customWidth="1"/>
    <col min="6614" max="6614" width="13.42578125" style="1" customWidth="1"/>
    <col min="6615" max="6615" width="52.140625" style="1" customWidth="1"/>
    <col min="6616" max="6616" width="13.7109375" style="1" customWidth="1"/>
    <col min="6617" max="6617" width="13.140625" style="1" customWidth="1"/>
    <col min="6618" max="6618" width="12.85546875" style="1" customWidth="1"/>
    <col min="6619" max="6621" width="11.42578125" style="1" customWidth="1"/>
    <col min="6622" max="6622" width="11.7109375" style="1" customWidth="1"/>
    <col min="6623" max="6623" width="11.42578125" style="1" customWidth="1"/>
    <col min="6624" max="6624" width="11.42578125" style="1"/>
    <col min="6625" max="6649" width="11.42578125" style="1" customWidth="1"/>
    <col min="6650" max="6650" width="18" style="1" customWidth="1"/>
    <col min="6651" max="6651" width="15" style="1" customWidth="1"/>
    <col min="6652" max="6652" width="13.5703125" style="1" customWidth="1"/>
    <col min="6653" max="6653" width="14.140625" style="1" customWidth="1"/>
    <col min="6654" max="6654" width="11.42578125" style="1"/>
    <col min="6655" max="6655" width="18" style="1" customWidth="1"/>
    <col min="6656" max="6656" width="15" style="1" customWidth="1"/>
    <col min="6657" max="6657" width="13.5703125" style="1" customWidth="1"/>
    <col min="6658" max="6658" width="14.140625" style="1" customWidth="1"/>
    <col min="6659" max="6866" width="11.42578125" style="1"/>
    <col min="6867" max="6867" width="44.7109375" style="1" customWidth="1"/>
    <col min="6868" max="6868" width="10.140625" style="1" customWidth="1"/>
    <col min="6869" max="6869" width="11.85546875" style="1" customWidth="1"/>
    <col min="6870" max="6870" width="13.42578125" style="1" customWidth="1"/>
    <col min="6871" max="6871" width="52.140625" style="1" customWidth="1"/>
    <col min="6872" max="6872" width="13.7109375" style="1" customWidth="1"/>
    <col min="6873" max="6873" width="13.140625" style="1" customWidth="1"/>
    <col min="6874" max="6874" width="12.85546875" style="1" customWidth="1"/>
    <col min="6875" max="6877" width="11.42578125" style="1" customWidth="1"/>
    <col min="6878" max="6878" width="11.7109375" style="1" customWidth="1"/>
    <col min="6879" max="6879" width="11.42578125" style="1" customWidth="1"/>
    <col min="6880" max="6880" width="11.42578125" style="1"/>
    <col min="6881" max="6905" width="11.42578125" style="1" customWidth="1"/>
    <col min="6906" max="6906" width="18" style="1" customWidth="1"/>
    <col min="6907" max="6907" width="15" style="1" customWidth="1"/>
    <col min="6908" max="6908" width="13.5703125" style="1" customWidth="1"/>
    <col min="6909" max="6909" width="14.140625" style="1" customWidth="1"/>
    <col min="6910" max="6910" width="11.42578125" style="1"/>
    <col min="6911" max="6911" width="18" style="1" customWidth="1"/>
    <col min="6912" max="6912" width="15" style="1" customWidth="1"/>
    <col min="6913" max="6913" width="13.5703125" style="1" customWidth="1"/>
    <col min="6914" max="6914" width="14.140625" style="1" customWidth="1"/>
    <col min="6915" max="7122" width="11.42578125" style="1"/>
    <col min="7123" max="7123" width="44.7109375" style="1" customWidth="1"/>
    <col min="7124" max="7124" width="10.140625" style="1" customWidth="1"/>
    <col min="7125" max="7125" width="11.85546875" style="1" customWidth="1"/>
    <col min="7126" max="7126" width="13.42578125" style="1" customWidth="1"/>
    <col min="7127" max="7127" width="52.140625" style="1" customWidth="1"/>
    <col min="7128" max="7128" width="13.7109375" style="1" customWidth="1"/>
    <col min="7129" max="7129" width="13.140625" style="1" customWidth="1"/>
    <col min="7130" max="7130" width="12.85546875" style="1" customWidth="1"/>
    <col min="7131" max="7133" width="11.42578125" style="1" customWidth="1"/>
    <col min="7134" max="7134" width="11.7109375" style="1" customWidth="1"/>
    <col min="7135" max="7135" width="11.42578125" style="1" customWidth="1"/>
    <col min="7136" max="7136" width="11.42578125" style="1"/>
    <col min="7137" max="7161" width="11.42578125" style="1" customWidth="1"/>
    <col min="7162" max="7162" width="18" style="1" customWidth="1"/>
    <col min="7163" max="7163" width="15" style="1" customWidth="1"/>
    <col min="7164" max="7164" width="13.5703125" style="1" customWidth="1"/>
    <col min="7165" max="7165" width="14.140625" style="1" customWidth="1"/>
    <col min="7166" max="7166" width="11.42578125" style="1"/>
    <col min="7167" max="7167" width="18" style="1" customWidth="1"/>
    <col min="7168" max="7168" width="15" style="1" customWidth="1"/>
    <col min="7169" max="7169" width="13.5703125" style="1" customWidth="1"/>
    <col min="7170" max="7170" width="14.140625" style="1" customWidth="1"/>
    <col min="7171" max="7378" width="11.42578125" style="1"/>
    <col min="7379" max="7379" width="44.7109375" style="1" customWidth="1"/>
    <col min="7380" max="7380" width="10.140625" style="1" customWidth="1"/>
    <col min="7381" max="7381" width="11.85546875" style="1" customWidth="1"/>
    <col min="7382" max="7382" width="13.42578125" style="1" customWidth="1"/>
    <col min="7383" max="7383" width="52.140625" style="1" customWidth="1"/>
    <col min="7384" max="7384" width="13.7109375" style="1" customWidth="1"/>
    <col min="7385" max="7385" width="13.140625" style="1" customWidth="1"/>
    <col min="7386" max="7386" width="12.85546875" style="1" customWidth="1"/>
    <col min="7387" max="7389" width="11.42578125" style="1" customWidth="1"/>
    <col min="7390" max="7390" width="11.7109375" style="1" customWidth="1"/>
    <col min="7391" max="7391" width="11.42578125" style="1" customWidth="1"/>
    <col min="7392" max="7392" width="11.42578125" style="1"/>
    <col min="7393" max="7417" width="11.42578125" style="1" customWidth="1"/>
    <col min="7418" max="7418" width="18" style="1" customWidth="1"/>
    <col min="7419" max="7419" width="15" style="1" customWidth="1"/>
    <col min="7420" max="7420" width="13.5703125" style="1" customWidth="1"/>
    <col min="7421" max="7421" width="14.140625" style="1" customWidth="1"/>
    <col min="7422" max="7422" width="11.42578125" style="1"/>
    <col min="7423" max="7423" width="18" style="1" customWidth="1"/>
    <col min="7424" max="7424" width="15" style="1" customWidth="1"/>
    <col min="7425" max="7425" width="13.5703125" style="1" customWidth="1"/>
    <col min="7426" max="7426" width="14.140625" style="1" customWidth="1"/>
    <col min="7427" max="7634" width="11.42578125" style="1"/>
    <col min="7635" max="7635" width="44.7109375" style="1" customWidth="1"/>
    <col min="7636" max="7636" width="10.140625" style="1" customWidth="1"/>
    <col min="7637" max="7637" width="11.85546875" style="1" customWidth="1"/>
    <col min="7638" max="7638" width="13.42578125" style="1" customWidth="1"/>
    <col min="7639" max="7639" width="52.140625" style="1" customWidth="1"/>
    <col min="7640" max="7640" width="13.7109375" style="1" customWidth="1"/>
    <col min="7641" max="7641" width="13.140625" style="1" customWidth="1"/>
    <col min="7642" max="7642" width="12.85546875" style="1" customWidth="1"/>
    <col min="7643" max="7645" width="11.42578125" style="1" customWidth="1"/>
    <col min="7646" max="7646" width="11.7109375" style="1" customWidth="1"/>
    <col min="7647" max="7647" width="11.42578125" style="1" customWidth="1"/>
    <col min="7648" max="7648" width="11.42578125" style="1"/>
    <col min="7649" max="7673" width="11.42578125" style="1" customWidth="1"/>
    <col min="7674" max="7674" width="18" style="1" customWidth="1"/>
    <col min="7675" max="7675" width="15" style="1" customWidth="1"/>
    <col min="7676" max="7676" width="13.5703125" style="1" customWidth="1"/>
    <col min="7677" max="7677" width="14.140625" style="1" customWidth="1"/>
    <col min="7678" max="7678" width="11.42578125" style="1"/>
    <col min="7679" max="7679" width="18" style="1" customWidth="1"/>
    <col min="7680" max="7680" width="15" style="1" customWidth="1"/>
    <col min="7681" max="7681" width="13.5703125" style="1" customWidth="1"/>
    <col min="7682" max="7682" width="14.140625" style="1" customWidth="1"/>
    <col min="7683" max="7890" width="11.42578125" style="1"/>
    <col min="7891" max="7891" width="44.7109375" style="1" customWidth="1"/>
    <col min="7892" max="7892" width="10.140625" style="1" customWidth="1"/>
    <col min="7893" max="7893" width="11.85546875" style="1" customWidth="1"/>
    <col min="7894" max="7894" width="13.42578125" style="1" customWidth="1"/>
    <col min="7895" max="7895" width="52.140625" style="1" customWidth="1"/>
    <col min="7896" max="7896" width="13.7109375" style="1" customWidth="1"/>
    <col min="7897" max="7897" width="13.140625" style="1" customWidth="1"/>
    <col min="7898" max="7898" width="12.85546875" style="1" customWidth="1"/>
    <col min="7899" max="7901" width="11.42578125" style="1" customWidth="1"/>
    <col min="7902" max="7902" width="11.7109375" style="1" customWidth="1"/>
    <col min="7903" max="7903" width="11.42578125" style="1" customWidth="1"/>
    <col min="7904" max="7904" width="11.42578125" style="1"/>
    <col min="7905" max="7929" width="11.42578125" style="1" customWidth="1"/>
    <col min="7930" max="7930" width="18" style="1" customWidth="1"/>
    <col min="7931" max="7931" width="15" style="1" customWidth="1"/>
    <col min="7932" max="7932" width="13.5703125" style="1" customWidth="1"/>
    <col min="7933" max="7933" width="14.140625" style="1" customWidth="1"/>
    <col min="7934" max="7934" width="11.42578125" style="1"/>
    <col min="7935" max="7935" width="18" style="1" customWidth="1"/>
    <col min="7936" max="7936" width="15" style="1" customWidth="1"/>
    <col min="7937" max="7937" width="13.5703125" style="1" customWidth="1"/>
    <col min="7938" max="7938" width="14.140625" style="1" customWidth="1"/>
    <col min="7939" max="8146" width="11.42578125" style="1"/>
    <col min="8147" max="8147" width="44.7109375" style="1" customWidth="1"/>
    <col min="8148" max="8148" width="10.140625" style="1" customWidth="1"/>
    <col min="8149" max="8149" width="11.85546875" style="1" customWidth="1"/>
    <col min="8150" max="8150" width="13.42578125" style="1" customWidth="1"/>
    <col min="8151" max="8151" width="52.140625" style="1" customWidth="1"/>
    <col min="8152" max="8152" width="13.7109375" style="1" customWidth="1"/>
    <col min="8153" max="8153" width="13.140625" style="1" customWidth="1"/>
    <col min="8154" max="8154" width="12.85546875" style="1" customWidth="1"/>
    <col min="8155" max="8157" width="11.42578125" style="1" customWidth="1"/>
    <col min="8158" max="8158" width="11.7109375" style="1" customWidth="1"/>
    <col min="8159" max="8159" width="11.42578125" style="1" customWidth="1"/>
    <col min="8160" max="8160" width="11.42578125" style="1"/>
    <col min="8161" max="8185" width="11.42578125" style="1" customWidth="1"/>
    <col min="8186" max="8186" width="18" style="1" customWidth="1"/>
    <col min="8187" max="8187" width="15" style="1" customWidth="1"/>
    <col min="8188" max="8188" width="13.5703125" style="1" customWidth="1"/>
    <col min="8189" max="8189" width="14.140625" style="1" customWidth="1"/>
    <col min="8190" max="8190" width="11.42578125" style="1"/>
    <col min="8191" max="8191" width="18" style="1" customWidth="1"/>
    <col min="8192" max="8192" width="15" style="1" customWidth="1"/>
    <col min="8193" max="8193" width="13.5703125" style="1" customWidth="1"/>
    <col min="8194" max="8194" width="14.140625" style="1" customWidth="1"/>
    <col min="8195" max="8402" width="11.42578125" style="1"/>
    <col min="8403" max="8403" width="44.7109375" style="1" customWidth="1"/>
    <col min="8404" max="8404" width="10.140625" style="1" customWidth="1"/>
    <col min="8405" max="8405" width="11.85546875" style="1" customWidth="1"/>
    <col min="8406" max="8406" width="13.42578125" style="1" customWidth="1"/>
    <col min="8407" max="8407" width="52.140625" style="1" customWidth="1"/>
    <col min="8408" max="8408" width="13.7109375" style="1" customWidth="1"/>
    <col min="8409" max="8409" width="13.140625" style="1" customWidth="1"/>
    <col min="8410" max="8410" width="12.85546875" style="1" customWidth="1"/>
    <col min="8411" max="8413" width="11.42578125" style="1" customWidth="1"/>
    <col min="8414" max="8414" width="11.7109375" style="1" customWidth="1"/>
    <col min="8415" max="8415" width="11.42578125" style="1" customWidth="1"/>
    <col min="8416" max="8416" width="11.42578125" style="1"/>
    <col min="8417" max="8441" width="11.42578125" style="1" customWidth="1"/>
    <col min="8442" max="8442" width="18" style="1" customWidth="1"/>
    <col min="8443" max="8443" width="15" style="1" customWidth="1"/>
    <col min="8444" max="8444" width="13.5703125" style="1" customWidth="1"/>
    <col min="8445" max="8445" width="14.140625" style="1" customWidth="1"/>
    <col min="8446" max="8446" width="11.42578125" style="1"/>
    <col min="8447" max="8447" width="18" style="1" customWidth="1"/>
    <col min="8448" max="8448" width="15" style="1" customWidth="1"/>
    <col min="8449" max="8449" width="13.5703125" style="1" customWidth="1"/>
    <col min="8450" max="8450" width="14.140625" style="1" customWidth="1"/>
    <col min="8451" max="8658" width="11.42578125" style="1"/>
    <col min="8659" max="8659" width="44.7109375" style="1" customWidth="1"/>
    <col min="8660" max="8660" width="10.140625" style="1" customWidth="1"/>
    <col min="8661" max="8661" width="11.85546875" style="1" customWidth="1"/>
    <col min="8662" max="8662" width="13.42578125" style="1" customWidth="1"/>
    <col min="8663" max="8663" width="52.140625" style="1" customWidth="1"/>
    <col min="8664" max="8664" width="13.7109375" style="1" customWidth="1"/>
    <col min="8665" max="8665" width="13.140625" style="1" customWidth="1"/>
    <col min="8666" max="8666" width="12.85546875" style="1" customWidth="1"/>
    <col min="8667" max="8669" width="11.42578125" style="1" customWidth="1"/>
    <col min="8670" max="8670" width="11.7109375" style="1" customWidth="1"/>
    <col min="8671" max="8671" width="11.42578125" style="1" customWidth="1"/>
    <col min="8672" max="8672" width="11.42578125" style="1"/>
    <col min="8673" max="8697" width="11.42578125" style="1" customWidth="1"/>
    <col min="8698" max="8698" width="18" style="1" customWidth="1"/>
    <col min="8699" max="8699" width="15" style="1" customWidth="1"/>
    <col min="8700" max="8700" width="13.5703125" style="1" customWidth="1"/>
    <col min="8701" max="8701" width="14.140625" style="1" customWidth="1"/>
    <col min="8702" max="8702" width="11.42578125" style="1"/>
    <col min="8703" max="8703" width="18" style="1" customWidth="1"/>
    <col min="8704" max="8704" width="15" style="1" customWidth="1"/>
    <col min="8705" max="8705" width="13.5703125" style="1" customWidth="1"/>
    <col min="8706" max="8706" width="14.140625" style="1" customWidth="1"/>
    <col min="8707" max="8914" width="11.42578125" style="1"/>
    <col min="8915" max="8915" width="44.7109375" style="1" customWidth="1"/>
    <col min="8916" max="8916" width="10.140625" style="1" customWidth="1"/>
    <col min="8917" max="8917" width="11.85546875" style="1" customWidth="1"/>
    <col min="8918" max="8918" width="13.42578125" style="1" customWidth="1"/>
    <col min="8919" max="8919" width="52.140625" style="1" customWidth="1"/>
    <col min="8920" max="8920" width="13.7109375" style="1" customWidth="1"/>
    <col min="8921" max="8921" width="13.140625" style="1" customWidth="1"/>
    <col min="8922" max="8922" width="12.85546875" style="1" customWidth="1"/>
    <col min="8923" max="8925" width="11.42578125" style="1" customWidth="1"/>
    <col min="8926" max="8926" width="11.7109375" style="1" customWidth="1"/>
    <col min="8927" max="8927" width="11.42578125" style="1" customWidth="1"/>
    <col min="8928" max="8928" width="11.42578125" style="1"/>
    <col min="8929" max="8953" width="11.42578125" style="1" customWidth="1"/>
    <col min="8954" max="8954" width="18" style="1" customWidth="1"/>
    <col min="8955" max="8955" width="15" style="1" customWidth="1"/>
    <col min="8956" max="8956" width="13.5703125" style="1" customWidth="1"/>
    <col min="8957" max="8957" width="14.140625" style="1" customWidth="1"/>
    <col min="8958" max="8958" width="11.42578125" style="1"/>
    <col min="8959" max="8959" width="18" style="1" customWidth="1"/>
    <col min="8960" max="8960" width="15" style="1" customWidth="1"/>
    <col min="8961" max="8961" width="13.5703125" style="1" customWidth="1"/>
    <col min="8962" max="8962" width="14.140625" style="1" customWidth="1"/>
    <col min="8963" max="9170" width="11.42578125" style="1"/>
    <col min="9171" max="9171" width="44.7109375" style="1" customWidth="1"/>
    <col min="9172" max="9172" width="10.140625" style="1" customWidth="1"/>
    <col min="9173" max="9173" width="11.85546875" style="1" customWidth="1"/>
    <col min="9174" max="9174" width="13.42578125" style="1" customWidth="1"/>
    <col min="9175" max="9175" width="52.140625" style="1" customWidth="1"/>
    <col min="9176" max="9176" width="13.7109375" style="1" customWidth="1"/>
    <col min="9177" max="9177" width="13.140625" style="1" customWidth="1"/>
    <col min="9178" max="9178" width="12.85546875" style="1" customWidth="1"/>
    <col min="9179" max="9181" width="11.42578125" style="1" customWidth="1"/>
    <col min="9182" max="9182" width="11.7109375" style="1" customWidth="1"/>
    <col min="9183" max="9183" width="11.42578125" style="1" customWidth="1"/>
    <col min="9184" max="9184" width="11.42578125" style="1"/>
    <col min="9185" max="9209" width="11.42578125" style="1" customWidth="1"/>
    <col min="9210" max="9210" width="18" style="1" customWidth="1"/>
    <col min="9211" max="9211" width="15" style="1" customWidth="1"/>
    <col min="9212" max="9212" width="13.5703125" style="1" customWidth="1"/>
    <col min="9213" max="9213" width="14.140625" style="1" customWidth="1"/>
    <col min="9214" max="9214" width="11.42578125" style="1"/>
    <col min="9215" max="9215" width="18" style="1" customWidth="1"/>
    <col min="9216" max="9216" width="15" style="1" customWidth="1"/>
    <col min="9217" max="9217" width="13.5703125" style="1" customWidth="1"/>
    <col min="9218" max="9218" width="14.140625" style="1" customWidth="1"/>
    <col min="9219" max="9426" width="11.42578125" style="1"/>
    <col min="9427" max="9427" width="44.7109375" style="1" customWidth="1"/>
    <col min="9428" max="9428" width="10.140625" style="1" customWidth="1"/>
    <col min="9429" max="9429" width="11.85546875" style="1" customWidth="1"/>
    <col min="9430" max="9430" width="13.42578125" style="1" customWidth="1"/>
    <col min="9431" max="9431" width="52.140625" style="1" customWidth="1"/>
    <col min="9432" max="9432" width="13.7109375" style="1" customWidth="1"/>
    <col min="9433" max="9433" width="13.140625" style="1" customWidth="1"/>
    <col min="9434" max="9434" width="12.85546875" style="1" customWidth="1"/>
    <col min="9435" max="9437" width="11.42578125" style="1" customWidth="1"/>
    <col min="9438" max="9438" width="11.7109375" style="1" customWidth="1"/>
    <col min="9439" max="9439" width="11.42578125" style="1" customWidth="1"/>
    <col min="9440" max="9440" width="11.42578125" style="1"/>
    <col min="9441" max="9465" width="11.42578125" style="1" customWidth="1"/>
    <col min="9466" max="9466" width="18" style="1" customWidth="1"/>
    <col min="9467" max="9467" width="15" style="1" customWidth="1"/>
    <col min="9468" max="9468" width="13.5703125" style="1" customWidth="1"/>
    <col min="9469" max="9469" width="14.140625" style="1" customWidth="1"/>
    <col min="9470" max="9470" width="11.42578125" style="1"/>
    <col min="9471" max="9471" width="18" style="1" customWidth="1"/>
    <col min="9472" max="9472" width="15" style="1" customWidth="1"/>
    <col min="9473" max="9473" width="13.5703125" style="1" customWidth="1"/>
    <col min="9474" max="9474" width="14.140625" style="1" customWidth="1"/>
    <col min="9475" max="9682" width="11.42578125" style="1"/>
    <col min="9683" max="9683" width="44.7109375" style="1" customWidth="1"/>
    <col min="9684" max="9684" width="10.140625" style="1" customWidth="1"/>
    <col min="9685" max="9685" width="11.85546875" style="1" customWidth="1"/>
    <col min="9686" max="9686" width="13.42578125" style="1" customWidth="1"/>
    <col min="9687" max="9687" width="52.140625" style="1" customWidth="1"/>
    <col min="9688" max="9688" width="13.7109375" style="1" customWidth="1"/>
    <col min="9689" max="9689" width="13.140625" style="1" customWidth="1"/>
    <col min="9690" max="9690" width="12.85546875" style="1" customWidth="1"/>
    <col min="9691" max="9693" width="11.42578125" style="1" customWidth="1"/>
    <col min="9694" max="9694" width="11.7109375" style="1" customWidth="1"/>
    <col min="9695" max="9695" width="11.42578125" style="1" customWidth="1"/>
    <col min="9696" max="9696" width="11.42578125" style="1"/>
    <col min="9697" max="9721" width="11.42578125" style="1" customWidth="1"/>
    <col min="9722" max="9722" width="18" style="1" customWidth="1"/>
    <col min="9723" max="9723" width="15" style="1" customWidth="1"/>
    <col min="9724" max="9724" width="13.5703125" style="1" customWidth="1"/>
    <col min="9725" max="9725" width="14.140625" style="1" customWidth="1"/>
    <col min="9726" max="9726" width="11.42578125" style="1"/>
    <col min="9727" max="9727" width="18" style="1" customWidth="1"/>
    <col min="9728" max="9728" width="15" style="1" customWidth="1"/>
    <col min="9729" max="9729" width="13.5703125" style="1" customWidth="1"/>
    <col min="9730" max="9730" width="14.140625" style="1" customWidth="1"/>
    <col min="9731" max="9938" width="11.42578125" style="1"/>
    <col min="9939" max="9939" width="44.7109375" style="1" customWidth="1"/>
    <col min="9940" max="9940" width="10.140625" style="1" customWidth="1"/>
    <col min="9941" max="9941" width="11.85546875" style="1" customWidth="1"/>
    <col min="9942" max="9942" width="13.42578125" style="1" customWidth="1"/>
    <col min="9943" max="9943" width="52.140625" style="1" customWidth="1"/>
    <col min="9944" max="9944" width="13.7109375" style="1" customWidth="1"/>
    <col min="9945" max="9945" width="13.140625" style="1" customWidth="1"/>
    <col min="9946" max="9946" width="12.85546875" style="1" customWidth="1"/>
    <col min="9947" max="9949" width="11.42578125" style="1" customWidth="1"/>
    <col min="9950" max="9950" width="11.7109375" style="1" customWidth="1"/>
    <col min="9951" max="9951" width="11.42578125" style="1" customWidth="1"/>
    <col min="9952" max="9952" width="11.42578125" style="1"/>
    <col min="9953" max="9977" width="11.42578125" style="1" customWidth="1"/>
    <col min="9978" max="9978" width="18" style="1" customWidth="1"/>
    <col min="9979" max="9979" width="15" style="1" customWidth="1"/>
    <col min="9980" max="9980" width="13.5703125" style="1" customWidth="1"/>
    <col min="9981" max="9981" width="14.140625" style="1" customWidth="1"/>
    <col min="9982" max="9982" width="11.42578125" style="1"/>
    <col min="9983" max="9983" width="18" style="1" customWidth="1"/>
    <col min="9984" max="9984" width="15" style="1" customWidth="1"/>
    <col min="9985" max="9985" width="13.5703125" style="1" customWidth="1"/>
    <col min="9986" max="9986" width="14.140625" style="1" customWidth="1"/>
    <col min="9987" max="10194" width="11.42578125" style="1"/>
    <col min="10195" max="10195" width="44.7109375" style="1" customWidth="1"/>
    <col min="10196" max="10196" width="10.140625" style="1" customWidth="1"/>
    <col min="10197" max="10197" width="11.85546875" style="1" customWidth="1"/>
    <col min="10198" max="10198" width="13.42578125" style="1" customWidth="1"/>
    <col min="10199" max="10199" width="52.140625" style="1" customWidth="1"/>
    <col min="10200" max="10200" width="13.7109375" style="1" customWidth="1"/>
    <col min="10201" max="10201" width="13.140625" style="1" customWidth="1"/>
    <col min="10202" max="10202" width="12.85546875" style="1" customWidth="1"/>
    <col min="10203" max="10205" width="11.42578125" style="1" customWidth="1"/>
    <col min="10206" max="10206" width="11.7109375" style="1" customWidth="1"/>
    <col min="10207" max="10207" width="11.42578125" style="1" customWidth="1"/>
    <col min="10208" max="10208" width="11.42578125" style="1"/>
    <col min="10209" max="10233" width="11.42578125" style="1" customWidth="1"/>
    <col min="10234" max="10234" width="18" style="1" customWidth="1"/>
    <col min="10235" max="10235" width="15" style="1" customWidth="1"/>
    <col min="10236" max="10236" width="13.5703125" style="1" customWidth="1"/>
    <col min="10237" max="10237" width="14.140625" style="1" customWidth="1"/>
    <col min="10238" max="10238" width="11.42578125" style="1"/>
    <col min="10239" max="10239" width="18" style="1" customWidth="1"/>
    <col min="10240" max="10240" width="15" style="1" customWidth="1"/>
    <col min="10241" max="10241" width="13.5703125" style="1" customWidth="1"/>
    <col min="10242" max="10242" width="14.140625" style="1" customWidth="1"/>
    <col min="10243" max="10450" width="11.42578125" style="1"/>
    <col min="10451" max="10451" width="44.7109375" style="1" customWidth="1"/>
    <col min="10452" max="10452" width="10.140625" style="1" customWidth="1"/>
    <col min="10453" max="10453" width="11.85546875" style="1" customWidth="1"/>
    <col min="10454" max="10454" width="13.42578125" style="1" customWidth="1"/>
    <col min="10455" max="10455" width="52.140625" style="1" customWidth="1"/>
    <col min="10456" max="10456" width="13.7109375" style="1" customWidth="1"/>
    <col min="10457" max="10457" width="13.140625" style="1" customWidth="1"/>
    <col min="10458" max="10458" width="12.85546875" style="1" customWidth="1"/>
    <col min="10459" max="10461" width="11.42578125" style="1" customWidth="1"/>
    <col min="10462" max="10462" width="11.7109375" style="1" customWidth="1"/>
    <col min="10463" max="10463" width="11.42578125" style="1" customWidth="1"/>
    <col min="10464" max="10464" width="11.42578125" style="1"/>
    <col min="10465" max="10489" width="11.42578125" style="1" customWidth="1"/>
    <col min="10490" max="10490" width="18" style="1" customWidth="1"/>
    <col min="10491" max="10491" width="15" style="1" customWidth="1"/>
    <col min="10492" max="10492" width="13.5703125" style="1" customWidth="1"/>
    <col min="10493" max="10493" width="14.140625" style="1" customWidth="1"/>
    <col min="10494" max="10494" width="11.42578125" style="1"/>
    <col min="10495" max="10495" width="18" style="1" customWidth="1"/>
    <col min="10496" max="10496" width="15" style="1" customWidth="1"/>
    <col min="10497" max="10497" width="13.5703125" style="1" customWidth="1"/>
    <col min="10498" max="10498" width="14.140625" style="1" customWidth="1"/>
    <col min="10499" max="10706" width="11.42578125" style="1"/>
    <col min="10707" max="10707" width="44.7109375" style="1" customWidth="1"/>
    <col min="10708" max="10708" width="10.140625" style="1" customWidth="1"/>
    <col min="10709" max="10709" width="11.85546875" style="1" customWidth="1"/>
    <col min="10710" max="10710" width="13.42578125" style="1" customWidth="1"/>
    <col min="10711" max="10711" width="52.140625" style="1" customWidth="1"/>
    <col min="10712" max="10712" width="13.7109375" style="1" customWidth="1"/>
    <col min="10713" max="10713" width="13.140625" style="1" customWidth="1"/>
    <col min="10714" max="10714" width="12.85546875" style="1" customWidth="1"/>
    <col min="10715" max="10717" width="11.42578125" style="1" customWidth="1"/>
    <col min="10718" max="10718" width="11.7109375" style="1" customWidth="1"/>
    <col min="10719" max="10719" width="11.42578125" style="1" customWidth="1"/>
    <col min="10720" max="10720" width="11.42578125" style="1"/>
    <col min="10721" max="10745" width="11.42578125" style="1" customWidth="1"/>
    <col min="10746" max="10746" width="18" style="1" customWidth="1"/>
    <col min="10747" max="10747" width="15" style="1" customWidth="1"/>
    <col min="10748" max="10748" width="13.5703125" style="1" customWidth="1"/>
    <col min="10749" max="10749" width="14.140625" style="1" customWidth="1"/>
    <col min="10750" max="10750" width="11.42578125" style="1"/>
    <col min="10751" max="10751" width="18" style="1" customWidth="1"/>
    <col min="10752" max="10752" width="15" style="1" customWidth="1"/>
    <col min="10753" max="10753" width="13.5703125" style="1" customWidth="1"/>
    <col min="10754" max="10754" width="14.140625" style="1" customWidth="1"/>
    <col min="10755" max="10962" width="11.42578125" style="1"/>
    <col min="10963" max="10963" width="44.7109375" style="1" customWidth="1"/>
    <col min="10964" max="10964" width="10.140625" style="1" customWidth="1"/>
    <col min="10965" max="10965" width="11.85546875" style="1" customWidth="1"/>
    <col min="10966" max="10966" width="13.42578125" style="1" customWidth="1"/>
    <col min="10967" max="10967" width="52.140625" style="1" customWidth="1"/>
    <col min="10968" max="10968" width="13.7109375" style="1" customWidth="1"/>
    <col min="10969" max="10969" width="13.140625" style="1" customWidth="1"/>
    <col min="10970" max="10970" width="12.85546875" style="1" customWidth="1"/>
    <col min="10971" max="10973" width="11.42578125" style="1" customWidth="1"/>
    <col min="10974" max="10974" width="11.7109375" style="1" customWidth="1"/>
    <col min="10975" max="10975" width="11.42578125" style="1" customWidth="1"/>
    <col min="10976" max="10976" width="11.42578125" style="1"/>
    <col min="10977" max="11001" width="11.42578125" style="1" customWidth="1"/>
    <col min="11002" max="11002" width="18" style="1" customWidth="1"/>
    <col min="11003" max="11003" width="15" style="1" customWidth="1"/>
    <col min="11004" max="11004" width="13.5703125" style="1" customWidth="1"/>
    <col min="11005" max="11005" width="14.140625" style="1" customWidth="1"/>
    <col min="11006" max="11006" width="11.42578125" style="1"/>
    <col min="11007" max="11007" width="18" style="1" customWidth="1"/>
    <col min="11008" max="11008" width="15" style="1" customWidth="1"/>
    <col min="11009" max="11009" width="13.5703125" style="1" customWidth="1"/>
    <col min="11010" max="11010" width="14.140625" style="1" customWidth="1"/>
    <col min="11011" max="11218" width="11.42578125" style="1"/>
    <col min="11219" max="11219" width="44.7109375" style="1" customWidth="1"/>
    <col min="11220" max="11220" width="10.140625" style="1" customWidth="1"/>
    <col min="11221" max="11221" width="11.85546875" style="1" customWidth="1"/>
    <col min="11222" max="11222" width="13.42578125" style="1" customWidth="1"/>
    <col min="11223" max="11223" width="52.140625" style="1" customWidth="1"/>
    <col min="11224" max="11224" width="13.7109375" style="1" customWidth="1"/>
    <col min="11225" max="11225" width="13.140625" style="1" customWidth="1"/>
    <col min="11226" max="11226" width="12.85546875" style="1" customWidth="1"/>
    <col min="11227" max="11229" width="11.42578125" style="1" customWidth="1"/>
    <col min="11230" max="11230" width="11.7109375" style="1" customWidth="1"/>
    <col min="11231" max="11231" width="11.42578125" style="1" customWidth="1"/>
    <col min="11232" max="11232" width="11.42578125" style="1"/>
    <col min="11233" max="11257" width="11.42578125" style="1" customWidth="1"/>
    <col min="11258" max="11258" width="18" style="1" customWidth="1"/>
    <col min="11259" max="11259" width="15" style="1" customWidth="1"/>
    <col min="11260" max="11260" width="13.5703125" style="1" customWidth="1"/>
    <col min="11261" max="11261" width="14.140625" style="1" customWidth="1"/>
    <col min="11262" max="11262" width="11.42578125" style="1"/>
    <col min="11263" max="11263" width="18" style="1" customWidth="1"/>
    <col min="11264" max="11264" width="15" style="1" customWidth="1"/>
    <col min="11265" max="11265" width="13.5703125" style="1" customWidth="1"/>
    <col min="11266" max="11266" width="14.140625" style="1" customWidth="1"/>
    <col min="11267" max="11474" width="11.42578125" style="1"/>
    <col min="11475" max="11475" width="44.7109375" style="1" customWidth="1"/>
    <col min="11476" max="11476" width="10.140625" style="1" customWidth="1"/>
    <col min="11477" max="11477" width="11.85546875" style="1" customWidth="1"/>
    <col min="11478" max="11478" width="13.42578125" style="1" customWidth="1"/>
    <col min="11479" max="11479" width="52.140625" style="1" customWidth="1"/>
    <col min="11480" max="11480" width="13.7109375" style="1" customWidth="1"/>
    <col min="11481" max="11481" width="13.140625" style="1" customWidth="1"/>
    <col min="11482" max="11482" width="12.85546875" style="1" customWidth="1"/>
    <col min="11483" max="11485" width="11.42578125" style="1" customWidth="1"/>
    <col min="11486" max="11486" width="11.7109375" style="1" customWidth="1"/>
    <col min="11487" max="11487" width="11.42578125" style="1" customWidth="1"/>
    <col min="11488" max="11488" width="11.42578125" style="1"/>
    <col min="11489" max="11513" width="11.42578125" style="1" customWidth="1"/>
    <col min="11514" max="11514" width="18" style="1" customWidth="1"/>
    <col min="11515" max="11515" width="15" style="1" customWidth="1"/>
    <col min="11516" max="11516" width="13.5703125" style="1" customWidth="1"/>
    <col min="11517" max="11517" width="14.140625" style="1" customWidth="1"/>
    <col min="11518" max="11518" width="11.42578125" style="1"/>
    <col min="11519" max="11519" width="18" style="1" customWidth="1"/>
    <col min="11520" max="11520" width="15" style="1" customWidth="1"/>
    <col min="11521" max="11521" width="13.5703125" style="1" customWidth="1"/>
    <col min="11522" max="11522" width="14.140625" style="1" customWidth="1"/>
    <col min="11523" max="11730" width="11.42578125" style="1"/>
    <col min="11731" max="11731" width="44.7109375" style="1" customWidth="1"/>
    <col min="11732" max="11732" width="10.140625" style="1" customWidth="1"/>
    <col min="11733" max="11733" width="11.85546875" style="1" customWidth="1"/>
    <col min="11734" max="11734" width="13.42578125" style="1" customWidth="1"/>
    <col min="11735" max="11735" width="52.140625" style="1" customWidth="1"/>
    <col min="11736" max="11736" width="13.7109375" style="1" customWidth="1"/>
    <col min="11737" max="11737" width="13.140625" style="1" customWidth="1"/>
    <col min="11738" max="11738" width="12.85546875" style="1" customWidth="1"/>
    <col min="11739" max="11741" width="11.42578125" style="1" customWidth="1"/>
    <col min="11742" max="11742" width="11.7109375" style="1" customWidth="1"/>
    <col min="11743" max="11743" width="11.42578125" style="1" customWidth="1"/>
    <col min="11744" max="11744" width="11.42578125" style="1"/>
    <col min="11745" max="11769" width="11.42578125" style="1" customWidth="1"/>
    <col min="11770" max="11770" width="18" style="1" customWidth="1"/>
    <col min="11771" max="11771" width="15" style="1" customWidth="1"/>
    <col min="11772" max="11772" width="13.5703125" style="1" customWidth="1"/>
    <col min="11773" max="11773" width="14.140625" style="1" customWidth="1"/>
    <col min="11774" max="11774" width="11.42578125" style="1"/>
    <col min="11775" max="11775" width="18" style="1" customWidth="1"/>
    <col min="11776" max="11776" width="15" style="1" customWidth="1"/>
    <col min="11777" max="11777" width="13.5703125" style="1" customWidth="1"/>
    <col min="11778" max="11778" width="14.140625" style="1" customWidth="1"/>
    <col min="11779" max="11986" width="11.42578125" style="1"/>
    <col min="11987" max="11987" width="44.7109375" style="1" customWidth="1"/>
    <col min="11988" max="11988" width="10.140625" style="1" customWidth="1"/>
    <col min="11989" max="11989" width="11.85546875" style="1" customWidth="1"/>
    <col min="11990" max="11990" width="13.42578125" style="1" customWidth="1"/>
    <col min="11991" max="11991" width="52.140625" style="1" customWidth="1"/>
    <col min="11992" max="11992" width="13.7109375" style="1" customWidth="1"/>
    <col min="11993" max="11993" width="13.140625" style="1" customWidth="1"/>
    <col min="11994" max="11994" width="12.85546875" style="1" customWidth="1"/>
    <col min="11995" max="11997" width="11.42578125" style="1" customWidth="1"/>
    <col min="11998" max="11998" width="11.7109375" style="1" customWidth="1"/>
    <col min="11999" max="11999" width="11.42578125" style="1" customWidth="1"/>
    <col min="12000" max="12000" width="11.42578125" style="1"/>
    <col min="12001" max="12025" width="11.42578125" style="1" customWidth="1"/>
    <col min="12026" max="12026" width="18" style="1" customWidth="1"/>
    <col min="12027" max="12027" width="15" style="1" customWidth="1"/>
    <col min="12028" max="12028" width="13.5703125" style="1" customWidth="1"/>
    <col min="12029" max="12029" width="14.140625" style="1" customWidth="1"/>
    <col min="12030" max="12030" width="11.42578125" style="1"/>
    <col min="12031" max="12031" width="18" style="1" customWidth="1"/>
    <col min="12032" max="12032" width="15" style="1" customWidth="1"/>
    <col min="12033" max="12033" width="13.5703125" style="1" customWidth="1"/>
    <col min="12034" max="12034" width="14.140625" style="1" customWidth="1"/>
    <col min="12035" max="12242" width="11.42578125" style="1"/>
    <col min="12243" max="12243" width="44.7109375" style="1" customWidth="1"/>
    <col min="12244" max="12244" width="10.140625" style="1" customWidth="1"/>
    <col min="12245" max="12245" width="11.85546875" style="1" customWidth="1"/>
    <col min="12246" max="12246" width="13.42578125" style="1" customWidth="1"/>
    <col min="12247" max="12247" width="52.140625" style="1" customWidth="1"/>
    <col min="12248" max="12248" width="13.7109375" style="1" customWidth="1"/>
    <col min="12249" max="12249" width="13.140625" style="1" customWidth="1"/>
    <col min="12250" max="12250" width="12.85546875" style="1" customWidth="1"/>
    <col min="12251" max="12253" width="11.42578125" style="1" customWidth="1"/>
    <col min="12254" max="12254" width="11.7109375" style="1" customWidth="1"/>
    <col min="12255" max="12255" width="11.42578125" style="1" customWidth="1"/>
    <col min="12256" max="12256" width="11.42578125" style="1"/>
    <col min="12257" max="12281" width="11.42578125" style="1" customWidth="1"/>
    <col min="12282" max="12282" width="18" style="1" customWidth="1"/>
    <col min="12283" max="12283" width="15" style="1" customWidth="1"/>
    <col min="12284" max="12284" width="13.5703125" style="1" customWidth="1"/>
    <col min="12285" max="12285" width="14.140625" style="1" customWidth="1"/>
    <col min="12286" max="12286" width="11.42578125" style="1"/>
    <col min="12287" max="12287" width="18" style="1" customWidth="1"/>
    <col min="12288" max="12288" width="15" style="1" customWidth="1"/>
    <col min="12289" max="12289" width="13.5703125" style="1" customWidth="1"/>
    <col min="12290" max="12290" width="14.140625" style="1" customWidth="1"/>
    <col min="12291" max="12498" width="11.42578125" style="1"/>
    <col min="12499" max="12499" width="44.7109375" style="1" customWidth="1"/>
    <col min="12500" max="12500" width="10.140625" style="1" customWidth="1"/>
    <col min="12501" max="12501" width="11.85546875" style="1" customWidth="1"/>
    <col min="12502" max="12502" width="13.42578125" style="1" customWidth="1"/>
    <col min="12503" max="12503" width="52.140625" style="1" customWidth="1"/>
    <col min="12504" max="12504" width="13.7109375" style="1" customWidth="1"/>
    <col min="12505" max="12505" width="13.140625" style="1" customWidth="1"/>
    <col min="12506" max="12506" width="12.85546875" style="1" customWidth="1"/>
    <col min="12507" max="12509" width="11.42578125" style="1" customWidth="1"/>
    <col min="12510" max="12510" width="11.7109375" style="1" customWidth="1"/>
    <col min="12511" max="12511" width="11.42578125" style="1" customWidth="1"/>
    <col min="12512" max="12512" width="11.42578125" style="1"/>
    <col min="12513" max="12537" width="11.42578125" style="1" customWidth="1"/>
    <col min="12538" max="12538" width="18" style="1" customWidth="1"/>
    <col min="12539" max="12539" width="15" style="1" customWidth="1"/>
    <col min="12540" max="12540" width="13.5703125" style="1" customWidth="1"/>
    <col min="12541" max="12541" width="14.140625" style="1" customWidth="1"/>
    <col min="12542" max="12542" width="11.42578125" style="1"/>
    <col min="12543" max="12543" width="18" style="1" customWidth="1"/>
    <col min="12544" max="12544" width="15" style="1" customWidth="1"/>
    <col min="12545" max="12545" width="13.5703125" style="1" customWidth="1"/>
    <col min="12546" max="12546" width="14.140625" style="1" customWidth="1"/>
    <col min="12547" max="12754" width="11.42578125" style="1"/>
    <col min="12755" max="12755" width="44.7109375" style="1" customWidth="1"/>
    <col min="12756" max="12756" width="10.140625" style="1" customWidth="1"/>
    <col min="12757" max="12757" width="11.85546875" style="1" customWidth="1"/>
    <col min="12758" max="12758" width="13.42578125" style="1" customWidth="1"/>
    <col min="12759" max="12759" width="52.140625" style="1" customWidth="1"/>
    <col min="12760" max="12760" width="13.7109375" style="1" customWidth="1"/>
    <col min="12761" max="12761" width="13.140625" style="1" customWidth="1"/>
    <col min="12762" max="12762" width="12.85546875" style="1" customWidth="1"/>
    <col min="12763" max="12765" width="11.42578125" style="1" customWidth="1"/>
    <col min="12766" max="12766" width="11.7109375" style="1" customWidth="1"/>
    <col min="12767" max="12767" width="11.42578125" style="1" customWidth="1"/>
    <col min="12768" max="12768" width="11.42578125" style="1"/>
    <col min="12769" max="12793" width="11.42578125" style="1" customWidth="1"/>
    <col min="12794" max="12794" width="18" style="1" customWidth="1"/>
    <col min="12795" max="12795" width="15" style="1" customWidth="1"/>
    <col min="12796" max="12796" width="13.5703125" style="1" customWidth="1"/>
    <col min="12797" max="12797" width="14.140625" style="1" customWidth="1"/>
    <col min="12798" max="12798" width="11.42578125" style="1"/>
    <col min="12799" max="12799" width="18" style="1" customWidth="1"/>
    <col min="12800" max="12800" width="15" style="1" customWidth="1"/>
    <col min="12801" max="12801" width="13.5703125" style="1" customWidth="1"/>
    <col min="12802" max="12802" width="14.140625" style="1" customWidth="1"/>
    <col min="12803" max="13010" width="11.42578125" style="1"/>
    <col min="13011" max="13011" width="44.7109375" style="1" customWidth="1"/>
    <col min="13012" max="13012" width="10.140625" style="1" customWidth="1"/>
    <col min="13013" max="13013" width="11.85546875" style="1" customWidth="1"/>
    <col min="13014" max="13014" width="13.42578125" style="1" customWidth="1"/>
    <col min="13015" max="13015" width="52.140625" style="1" customWidth="1"/>
    <col min="13016" max="13016" width="13.7109375" style="1" customWidth="1"/>
    <col min="13017" max="13017" width="13.140625" style="1" customWidth="1"/>
    <col min="13018" max="13018" width="12.85546875" style="1" customWidth="1"/>
    <col min="13019" max="13021" width="11.42578125" style="1" customWidth="1"/>
    <col min="13022" max="13022" width="11.7109375" style="1" customWidth="1"/>
    <col min="13023" max="13023" width="11.42578125" style="1" customWidth="1"/>
    <col min="13024" max="13024" width="11.42578125" style="1"/>
    <col min="13025" max="13049" width="11.42578125" style="1" customWidth="1"/>
    <col min="13050" max="13050" width="18" style="1" customWidth="1"/>
    <col min="13051" max="13051" width="15" style="1" customWidth="1"/>
    <col min="13052" max="13052" width="13.5703125" style="1" customWidth="1"/>
    <col min="13053" max="13053" width="14.140625" style="1" customWidth="1"/>
    <col min="13054" max="13054" width="11.42578125" style="1"/>
    <col min="13055" max="13055" width="18" style="1" customWidth="1"/>
    <col min="13056" max="13056" width="15" style="1" customWidth="1"/>
    <col min="13057" max="13057" width="13.5703125" style="1" customWidth="1"/>
    <col min="13058" max="13058" width="14.140625" style="1" customWidth="1"/>
    <col min="13059" max="13266" width="11.42578125" style="1"/>
    <col min="13267" max="13267" width="44.7109375" style="1" customWidth="1"/>
    <col min="13268" max="13268" width="10.140625" style="1" customWidth="1"/>
    <col min="13269" max="13269" width="11.85546875" style="1" customWidth="1"/>
    <col min="13270" max="13270" width="13.42578125" style="1" customWidth="1"/>
    <col min="13271" max="13271" width="52.140625" style="1" customWidth="1"/>
    <col min="13272" max="13272" width="13.7109375" style="1" customWidth="1"/>
    <col min="13273" max="13273" width="13.140625" style="1" customWidth="1"/>
    <col min="13274" max="13274" width="12.85546875" style="1" customWidth="1"/>
    <col min="13275" max="13277" width="11.42578125" style="1" customWidth="1"/>
    <col min="13278" max="13278" width="11.7109375" style="1" customWidth="1"/>
    <col min="13279" max="13279" width="11.42578125" style="1" customWidth="1"/>
    <col min="13280" max="13280" width="11.42578125" style="1"/>
    <col min="13281" max="13305" width="11.42578125" style="1" customWidth="1"/>
    <col min="13306" max="13306" width="18" style="1" customWidth="1"/>
    <col min="13307" max="13307" width="15" style="1" customWidth="1"/>
    <col min="13308" max="13308" width="13.5703125" style="1" customWidth="1"/>
    <col min="13309" max="13309" width="14.140625" style="1" customWidth="1"/>
    <col min="13310" max="13310" width="11.42578125" style="1"/>
    <col min="13311" max="13311" width="18" style="1" customWidth="1"/>
    <col min="13312" max="13312" width="15" style="1" customWidth="1"/>
    <col min="13313" max="13313" width="13.5703125" style="1" customWidth="1"/>
    <col min="13314" max="13314" width="14.140625" style="1" customWidth="1"/>
    <col min="13315" max="13522" width="11.42578125" style="1"/>
    <col min="13523" max="13523" width="44.7109375" style="1" customWidth="1"/>
    <col min="13524" max="13524" width="10.140625" style="1" customWidth="1"/>
    <col min="13525" max="13525" width="11.85546875" style="1" customWidth="1"/>
    <col min="13526" max="13526" width="13.42578125" style="1" customWidth="1"/>
    <col min="13527" max="13527" width="52.140625" style="1" customWidth="1"/>
    <col min="13528" max="13528" width="13.7109375" style="1" customWidth="1"/>
    <col min="13529" max="13529" width="13.140625" style="1" customWidth="1"/>
    <col min="13530" max="13530" width="12.85546875" style="1" customWidth="1"/>
    <col min="13531" max="13533" width="11.42578125" style="1" customWidth="1"/>
    <col min="13534" max="13534" width="11.7109375" style="1" customWidth="1"/>
    <col min="13535" max="13535" width="11.42578125" style="1" customWidth="1"/>
    <col min="13536" max="13536" width="11.42578125" style="1"/>
    <col min="13537" max="13561" width="11.42578125" style="1" customWidth="1"/>
    <col min="13562" max="13562" width="18" style="1" customWidth="1"/>
    <col min="13563" max="13563" width="15" style="1" customWidth="1"/>
    <col min="13564" max="13564" width="13.5703125" style="1" customWidth="1"/>
    <col min="13565" max="13565" width="14.140625" style="1" customWidth="1"/>
    <col min="13566" max="13566" width="11.42578125" style="1"/>
    <col min="13567" max="13567" width="18" style="1" customWidth="1"/>
    <col min="13568" max="13568" width="15" style="1" customWidth="1"/>
    <col min="13569" max="13569" width="13.5703125" style="1" customWidth="1"/>
    <col min="13570" max="13570" width="14.140625" style="1" customWidth="1"/>
    <col min="13571" max="13778" width="11.42578125" style="1"/>
    <col min="13779" max="13779" width="44.7109375" style="1" customWidth="1"/>
    <col min="13780" max="13780" width="10.140625" style="1" customWidth="1"/>
    <col min="13781" max="13781" width="11.85546875" style="1" customWidth="1"/>
    <col min="13782" max="13782" width="13.42578125" style="1" customWidth="1"/>
    <col min="13783" max="13783" width="52.140625" style="1" customWidth="1"/>
    <col min="13784" max="13784" width="13.7109375" style="1" customWidth="1"/>
    <col min="13785" max="13785" width="13.140625" style="1" customWidth="1"/>
    <col min="13786" max="13786" width="12.85546875" style="1" customWidth="1"/>
    <col min="13787" max="13789" width="11.42578125" style="1" customWidth="1"/>
    <col min="13790" max="13790" width="11.7109375" style="1" customWidth="1"/>
    <col min="13791" max="13791" width="11.42578125" style="1" customWidth="1"/>
    <col min="13792" max="13792" width="11.42578125" style="1"/>
    <col min="13793" max="13817" width="11.42578125" style="1" customWidth="1"/>
    <col min="13818" max="13818" width="18" style="1" customWidth="1"/>
    <col min="13819" max="13819" width="15" style="1" customWidth="1"/>
    <col min="13820" max="13820" width="13.5703125" style="1" customWidth="1"/>
    <col min="13821" max="13821" width="14.140625" style="1" customWidth="1"/>
    <col min="13822" max="13822" width="11.42578125" style="1"/>
    <col min="13823" max="13823" width="18" style="1" customWidth="1"/>
    <col min="13824" max="13824" width="15" style="1" customWidth="1"/>
    <col min="13825" max="13825" width="13.5703125" style="1" customWidth="1"/>
    <col min="13826" max="13826" width="14.140625" style="1" customWidth="1"/>
    <col min="13827" max="14034" width="11.42578125" style="1"/>
    <col min="14035" max="14035" width="44.7109375" style="1" customWidth="1"/>
    <col min="14036" max="14036" width="10.140625" style="1" customWidth="1"/>
    <col min="14037" max="14037" width="11.85546875" style="1" customWidth="1"/>
    <col min="14038" max="14038" width="13.42578125" style="1" customWidth="1"/>
    <col min="14039" max="14039" width="52.140625" style="1" customWidth="1"/>
    <col min="14040" max="14040" width="13.7109375" style="1" customWidth="1"/>
    <col min="14041" max="14041" width="13.140625" style="1" customWidth="1"/>
    <col min="14042" max="14042" width="12.85546875" style="1" customWidth="1"/>
    <col min="14043" max="14045" width="11.42578125" style="1" customWidth="1"/>
    <col min="14046" max="14046" width="11.7109375" style="1" customWidth="1"/>
    <col min="14047" max="14047" width="11.42578125" style="1" customWidth="1"/>
    <col min="14048" max="14048" width="11.42578125" style="1"/>
    <col min="14049" max="14073" width="11.42578125" style="1" customWidth="1"/>
    <col min="14074" max="14074" width="18" style="1" customWidth="1"/>
    <col min="14075" max="14075" width="15" style="1" customWidth="1"/>
    <col min="14076" max="14076" width="13.5703125" style="1" customWidth="1"/>
    <col min="14077" max="14077" width="14.140625" style="1" customWidth="1"/>
    <col min="14078" max="14078" width="11.42578125" style="1"/>
    <col min="14079" max="14079" width="18" style="1" customWidth="1"/>
    <col min="14080" max="14080" width="15" style="1" customWidth="1"/>
    <col min="14081" max="14081" width="13.5703125" style="1" customWidth="1"/>
    <col min="14082" max="14082" width="14.140625" style="1" customWidth="1"/>
    <col min="14083" max="14290" width="11.42578125" style="1"/>
    <col min="14291" max="14291" width="44.7109375" style="1" customWidth="1"/>
    <col min="14292" max="14292" width="10.140625" style="1" customWidth="1"/>
    <col min="14293" max="14293" width="11.85546875" style="1" customWidth="1"/>
    <col min="14294" max="14294" width="13.42578125" style="1" customWidth="1"/>
    <col min="14295" max="14295" width="52.140625" style="1" customWidth="1"/>
    <col min="14296" max="14296" width="13.7109375" style="1" customWidth="1"/>
    <col min="14297" max="14297" width="13.140625" style="1" customWidth="1"/>
    <col min="14298" max="14298" width="12.85546875" style="1" customWidth="1"/>
    <col min="14299" max="14301" width="11.42578125" style="1" customWidth="1"/>
    <col min="14302" max="14302" width="11.7109375" style="1" customWidth="1"/>
    <col min="14303" max="14303" width="11.42578125" style="1" customWidth="1"/>
    <col min="14304" max="14304" width="11.42578125" style="1"/>
    <col min="14305" max="14329" width="11.42578125" style="1" customWidth="1"/>
    <col min="14330" max="14330" width="18" style="1" customWidth="1"/>
    <col min="14331" max="14331" width="15" style="1" customWidth="1"/>
    <col min="14332" max="14332" width="13.5703125" style="1" customWidth="1"/>
    <col min="14333" max="14333" width="14.140625" style="1" customWidth="1"/>
    <col min="14334" max="14334" width="11.42578125" style="1"/>
    <col min="14335" max="14335" width="18" style="1" customWidth="1"/>
    <col min="14336" max="14336" width="15" style="1" customWidth="1"/>
    <col min="14337" max="14337" width="13.5703125" style="1" customWidth="1"/>
    <col min="14338" max="14338" width="14.140625" style="1" customWidth="1"/>
    <col min="14339" max="14546" width="11.42578125" style="1"/>
    <col min="14547" max="14547" width="44.7109375" style="1" customWidth="1"/>
    <col min="14548" max="14548" width="10.140625" style="1" customWidth="1"/>
    <col min="14549" max="14549" width="11.85546875" style="1" customWidth="1"/>
    <col min="14550" max="14550" width="13.42578125" style="1" customWidth="1"/>
    <col min="14551" max="14551" width="52.140625" style="1" customWidth="1"/>
    <col min="14552" max="14552" width="13.7109375" style="1" customWidth="1"/>
    <col min="14553" max="14553" width="13.140625" style="1" customWidth="1"/>
    <col min="14554" max="14554" width="12.85546875" style="1" customWidth="1"/>
    <col min="14555" max="14557" width="11.42578125" style="1" customWidth="1"/>
    <col min="14558" max="14558" width="11.7109375" style="1" customWidth="1"/>
    <col min="14559" max="14559" width="11.42578125" style="1" customWidth="1"/>
    <col min="14560" max="14560" width="11.42578125" style="1"/>
    <col min="14561" max="14585" width="11.42578125" style="1" customWidth="1"/>
    <col min="14586" max="14586" width="18" style="1" customWidth="1"/>
    <col min="14587" max="14587" width="15" style="1" customWidth="1"/>
    <col min="14588" max="14588" width="13.5703125" style="1" customWidth="1"/>
    <col min="14589" max="14589" width="14.140625" style="1" customWidth="1"/>
    <col min="14590" max="14590" width="11.42578125" style="1"/>
    <col min="14591" max="14591" width="18" style="1" customWidth="1"/>
    <col min="14592" max="14592" width="15" style="1" customWidth="1"/>
    <col min="14593" max="14593" width="13.5703125" style="1" customWidth="1"/>
    <col min="14594" max="14594" width="14.140625" style="1" customWidth="1"/>
    <col min="14595" max="14802" width="11.42578125" style="1"/>
    <col min="14803" max="14803" width="44.7109375" style="1" customWidth="1"/>
    <col min="14804" max="14804" width="10.140625" style="1" customWidth="1"/>
    <col min="14805" max="14805" width="11.85546875" style="1" customWidth="1"/>
    <col min="14806" max="14806" width="13.42578125" style="1" customWidth="1"/>
    <col min="14807" max="14807" width="52.140625" style="1" customWidth="1"/>
    <col min="14808" max="14808" width="13.7109375" style="1" customWidth="1"/>
    <col min="14809" max="14809" width="13.140625" style="1" customWidth="1"/>
    <col min="14810" max="14810" width="12.85546875" style="1" customWidth="1"/>
    <col min="14811" max="14813" width="11.42578125" style="1" customWidth="1"/>
    <col min="14814" max="14814" width="11.7109375" style="1" customWidth="1"/>
    <col min="14815" max="14815" width="11.42578125" style="1" customWidth="1"/>
    <col min="14816" max="14816" width="11.42578125" style="1"/>
    <col min="14817" max="14841" width="11.42578125" style="1" customWidth="1"/>
    <col min="14842" max="14842" width="18" style="1" customWidth="1"/>
    <col min="14843" max="14843" width="15" style="1" customWidth="1"/>
    <col min="14844" max="14844" width="13.5703125" style="1" customWidth="1"/>
    <col min="14845" max="14845" width="14.140625" style="1" customWidth="1"/>
    <col min="14846" max="14846" width="11.42578125" style="1"/>
    <col min="14847" max="14847" width="18" style="1" customWidth="1"/>
    <col min="14848" max="14848" width="15" style="1" customWidth="1"/>
    <col min="14849" max="14849" width="13.5703125" style="1" customWidth="1"/>
    <col min="14850" max="14850" width="14.140625" style="1" customWidth="1"/>
    <col min="14851" max="15058" width="11.42578125" style="1"/>
    <col min="15059" max="15059" width="44.7109375" style="1" customWidth="1"/>
    <col min="15060" max="15060" width="10.140625" style="1" customWidth="1"/>
    <col min="15061" max="15061" width="11.85546875" style="1" customWidth="1"/>
    <col min="15062" max="15062" width="13.42578125" style="1" customWidth="1"/>
    <col min="15063" max="15063" width="52.140625" style="1" customWidth="1"/>
    <col min="15064" max="15064" width="13.7109375" style="1" customWidth="1"/>
    <col min="15065" max="15065" width="13.140625" style="1" customWidth="1"/>
    <col min="15066" max="15066" width="12.85546875" style="1" customWidth="1"/>
    <col min="15067" max="15069" width="11.42578125" style="1" customWidth="1"/>
    <col min="15070" max="15070" width="11.7109375" style="1" customWidth="1"/>
    <col min="15071" max="15071" width="11.42578125" style="1" customWidth="1"/>
    <col min="15072" max="15072" width="11.42578125" style="1"/>
    <col min="15073" max="15097" width="11.42578125" style="1" customWidth="1"/>
    <col min="15098" max="15098" width="18" style="1" customWidth="1"/>
    <col min="15099" max="15099" width="15" style="1" customWidth="1"/>
    <col min="15100" max="15100" width="13.5703125" style="1" customWidth="1"/>
    <col min="15101" max="15101" width="14.140625" style="1" customWidth="1"/>
    <col min="15102" max="15102" width="11.42578125" style="1"/>
    <col min="15103" max="15103" width="18" style="1" customWidth="1"/>
    <col min="15104" max="15104" width="15" style="1" customWidth="1"/>
    <col min="15105" max="15105" width="13.5703125" style="1" customWidth="1"/>
    <col min="15106" max="15106" width="14.140625" style="1" customWidth="1"/>
    <col min="15107" max="15314" width="11.42578125" style="1"/>
    <col min="15315" max="15315" width="44.7109375" style="1" customWidth="1"/>
    <col min="15316" max="15316" width="10.140625" style="1" customWidth="1"/>
    <col min="15317" max="15317" width="11.85546875" style="1" customWidth="1"/>
    <col min="15318" max="15318" width="13.42578125" style="1" customWidth="1"/>
    <col min="15319" max="15319" width="52.140625" style="1" customWidth="1"/>
    <col min="15320" max="15320" width="13.7109375" style="1" customWidth="1"/>
    <col min="15321" max="15321" width="13.140625" style="1" customWidth="1"/>
    <col min="15322" max="15322" width="12.85546875" style="1" customWidth="1"/>
    <col min="15323" max="15325" width="11.42578125" style="1" customWidth="1"/>
    <col min="15326" max="15326" width="11.7109375" style="1" customWidth="1"/>
    <col min="15327" max="15327" width="11.42578125" style="1" customWidth="1"/>
    <col min="15328" max="15328" width="11.42578125" style="1"/>
    <col min="15329" max="15353" width="11.42578125" style="1" customWidth="1"/>
    <col min="15354" max="15354" width="18" style="1" customWidth="1"/>
    <col min="15355" max="15355" width="15" style="1" customWidth="1"/>
    <col min="15356" max="15356" width="13.5703125" style="1" customWidth="1"/>
    <col min="15357" max="15357" width="14.140625" style="1" customWidth="1"/>
    <col min="15358" max="15358" width="11.42578125" style="1"/>
    <col min="15359" max="15359" width="18" style="1" customWidth="1"/>
    <col min="15360" max="15360" width="15" style="1" customWidth="1"/>
    <col min="15361" max="15361" width="13.5703125" style="1" customWidth="1"/>
    <col min="15362" max="15362" width="14.140625" style="1" customWidth="1"/>
    <col min="15363" max="15570" width="11.42578125" style="1"/>
    <col min="15571" max="15571" width="44.7109375" style="1" customWidth="1"/>
    <col min="15572" max="15572" width="10.140625" style="1" customWidth="1"/>
    <col min="15573" max="15573" width="11.85546875" style="1" customWidth="1"/>
    <col min="15574" max="15574" width="13.42578125" style="1" customWidth="1"/>
    <col min="15575" max="15575" width="52.140625" style="1" customWidth="1"/>
    <col min="15576" max="15576" width="13.7109375" style="1" customWidth="1"/>
    <col min="15577" max="15577" width="13.140625" style="1" customWidth="1"/>
    <col min="15578" max="15578" width="12.85546875" style="1" customWidth="1"/>
    <col min="15579" max="15581" width="11.42578125" style="1" customWidth="1"/>
    <col min="15582" max="15582" width="11.7109375" style="1" customWidth="1"/>
    <col min="15583" max="15583" width="11.42578125" style="1" customWidth="1"/>
    <col min="15584" max="15584" width="11.42578125" style="1"/>
    <col min="15585" max="15609" width="11.42578125" style="1" customWidth="1"/>
    <col min="15610" max="15610" width="18" style="1" customWidth="1"/>
    <col min="15611" max="15611" width="15" style="1" customWidth="1"/>
    <col min="15612" max="15612" width="13.5703125" style="1" customWidth="1"/>
    <col min="15613" max="15613" width="14.140625" style="1" customWidth="1"/>
    <col min="15614" max="15614" width="11.42578125" style="1"/>
    <col min="15615" max="15615" width="18" style="1" customWidth="1"/>
    <col min="15616" max="15616" width="15" style="1" customWidth="1"/>
    <col min="15617" max="15617" width="13.5703125" style="1" customWidth="1"/>
    <col min="15618" max="15618" width="14.140625" style="1" customWidth="1"/>
    <col min="15619" max="15826" width="11.42578125" style="1"/>
    <col min="15827" max="15827" width="44.7109375" style="1" customWidth="1"/>
    <col min="15828" max="15828" width="10.140625" style="1" customWidth="1"/>
    <col min="15829" max="15829" width="11.85546875" style="1" customWidth="1"/>
    <col min="15830" max="15830" width="13.42578125" style="1" customWidth="1"/>
    <col min="15831" max="15831" width="52.140625" style="1" customWidth="1"/>
    <col min="15832" max="15832" width="13.7109375" style="1" customWidth="1"/>
    <col min="15833" max="15833" width="13.140625" style="1" customWidth="1"/>
    <col min="15834" max="15834" width="12.85546875" style="1" customWidth="1"/>
    <col min="15835" max="15837" width="11.42578125" style="1" customWidth="1"/>
    <col min="15838" max="15838" width="11.7109375" style="1" customWidth="1"/>
    <col min="15839" max="15839" width="11.42578125" style="1" customWidth="1"/>
    <col min="15840" max="15840" width="11.42578125" style="1"/>
    <col min="15841" max="15865" width="11.42578125" style="1" customWidth="1"/>
    <col min="15866" max="15866" width="18" style="1" customWidth="1"/>
    <col min="15867" max="15867" width="15" style="1" customWidth="1"/>
    <col min="15868" max="15868" width="13.5703125" style="1" customWidth="1"/>
    <col min="15869" max="15869" width="14.140625" style="1" customWidth="1"/>
    <col min="15870" max="15870" width="11.42578125" style="1"/>
    <col min="15871" max="15871" width="18" style="1" customWidth="1"/>
    <col min="15872" max="15872" width="15" style="1" customWidth="1"/>
    <col min="15873" max="15873" width="13.5703125" style="1" customWidth="1"/>
    <col min="15874" max="15874" width="14.140625" style="1" customWidth="1"/>
    <col min="15875" max="16082" width="11.42578125" style="1"/>
    <col min="16083" max="16083" width="44.7109375" style="1" customWidth="1"/>
    <col min="16084" max="16084" width="10.140625" style="1" customWidth="1"/>
    <col min="16085" max="16085" width="11.85546875" style="1" customWidth="1"/>
    <col min="16086" max="16086" width="13.42578125" style="1" customWidth="1"/>
    <col min="16087" max="16087" width="52.140625" style="1" customWidth="1"/>
    <col min="16088" max="16088" width="13.7109375" style="1" customWidth="1"/>
    <col min="16089" max="16089" width="13.140625" style="1" customWidth="1"/>
    <col min="16090" max="16090" width="12.85546875" style="1" customWidth="1"/>
    <col min="16091" max="16093" width="11.42578125" style="1" customWidth="1"/>
    <col min="16094" max="16094" width="11.7109375" style="1" customWidth="1"/>
    <col min="16095" max="16095" width="11.42578125" style="1" customWidth="1"/>
    <col min="16096" max="16096" width="11.42578125" style="1"/>
    <col min="16097" max="16121" width="11.42578125" style="1" customWidth="1"/>
    <col min="16122" max="16122" width="18" style="1" customWidth="1"/>
    <col min="16123" max="16123" width="15" style="1" customWidth="1"/>
    <col min="16124" max="16124" width="13.5703125" style="1" customWidth="1"/>
    <col min="16125" max="16125" width="14.140625" style="1" customWidth="1"/>
    <col min="16126" max="16126" width="11.42578125" style="1"/>
    <col min="16127" max="16127" width="18" style="1" customWidth="1"/>
    <col min="16128" max="16128" width="15" style="1" customWidth="1"/>
    <col min="16129" max="16129" width="13.5703125" style="1" customWidth="1"/>
    <col min="16130" max="16130" width="14.140625" style="1" customWidth="1"/>
    <col min="16131" max="16384" width="11.42578125" style="1"/>
  </cols>
  <sheetData>
    <row r="1" spans="1:9" ht="18">
      <c r="A1" s="171" t="s">
        <v>0</v>
      </c>
      <c r="B1" s="171"/>
      <c r="C1" s="171"/>
      <c r="D1" s="171"/>
      <c r="E1" s="171"/>
      <c r="F1" s="171"/>
      <c r="G1" s="161"/>
      <c r="H1" s="161"/>
      <c r="I1" s="161"/>
    </row>
    <row r="2" spans="1:9" ht="18">
      <c r="A2" s="171" t="s">
        <v>481</v>
      </c>
      <c r="B2" s="171"/>
      <c r="C2" s="171"/>
      <c r="D2" s="171"/>
      <c r="E2" s="171"/>
      <c r="F2" s="171"/>
      <c r="G2" s="161"/>
      <c r="H2" s="161"/>
      <c r="I2" s="161"/>
    </row>
    <row r="3" spans="1:9">
      <c r="A3" s="2" t="s">
        <v>1</v>
      </c>
      <c r="B3" s="2" t="s">
        <v>2</v>
      </c>
      <c r="C3" s="2" t="s">
        <v>3</v>
      </c>
      <c r="D3" s="2" t="s">
        <v>4</v>
      </c>
    </row>
    <row r="4" spans="1:9" s="6" customFormat="1" ht="25.5">
      <c r="A4" s="4" t="s">
        <v>5</v>
      </c>
      <c r="B4" s="4" t="s">
        <v>6</v>
      </c>
      <c r="C4" s="5" t="s">
        <v>7</v>
      </c>
      <c r="D4" s="4" t="s">
        <v>8</v>
      </c>
      <c r="E4" s="4" t="s">
        <v>9</v>
      </c>
      <c r="F4" s="162" t="s">
        <v>506</v>
      </c>
      <c r="G4" s="162" t="s">
        <v>507</v>
      </c>
      <c r="H4" s="162" t="s">
        <v>508</v>
      </c>
      <c r="I4" s="162" t="s">
        <v>509</v>
      </c>
    </row>
    <row r="5" spans="1:9" s="7" customFormat="1">
      <c r="B5" s="8"/>
      <c r="C5" s="8"/>
      <c r="D5" s="8"/>
      <c r="F5" s="9"/>
      <c r="G5" s="9"/>
      <c r="H5" s="9"/>
      <c r="I5" s="9"/>
    </row>
    <row r="6" spans="1:9" s="12" customFormat="1" ht="138.94999999999999" customHeight="1">
      <c r="A6" s="10" t="s">
        <v>10</v>
      </c>
      <c r="B6" s="4" t="s">
        <v>11</v>
      </c>
      <c r="C6" s="4" t="s">
        <v>12</v>
      </c>
      <c r="D6" s="4" t="s">
        <v>13</v>
      </c>
      <c r="E6" s="11" t="s">
        <v>14</v>
      </c>
      <c r="F6" s="160">
        <f>(FINFUN!P92-FINFUN!P90)*1000000/'Demográfico-Social'!$D$34</f>
        <v>7351.5423284236895</v>
      </c>
      <c r="G6" s="160">
        <f>(FINFUN!P139-FINFUN!P137)*1000000/'Demográfico-Social'!$D$34</f>
        <v>17799.299540910473</v>
      </c>
      <c r="H6" s="160">
        <f>(FINFUN!P186-FINFUN!P184)*1000000/'Demográfico-Social'!$D$34</f>
        <v>0</v>
      </c>
      <c r="I6" s="160">
        <f>(FINFUN!P235-FINFUN!P233)*1000000/'Demográfico-Social'!$D$34</f>
        <v>0</v>
      </c>
    </row>
    <row r="7" spans="1:9" s="12" customFormat="1" ht="99" customHeight="1">
      <c r="A7" s="10" t="s">
        <v>15</v>
      </c>
      <c r="B7" s="4" t="s">
        <v>16</v>
      </c>
      <c r="C7" s="4" t="s">
        <v>12</v>
      </c>
      <c r="D7" s="4" t="s">
        <v>13</v>
      </c>
      <c r="E7" s="11" t="s">
        <v>17</v>
      </c>
      <c r="F7" s="163">
        <f>IF(FINFUN!P92-FINFUN!P90=0,0,FINFUN!E92/(FINFUN!P92-FINFUN!P90))</f>
        <v>0.59032637814534372</v>
      </c>
      <c r="G7" s="163">
        <f>IF(FINFUN!P139-FINFUN!P137=0,0,FINFUN!E139/(FINFUN!P139-FINFUN!P137))</f>
        <v>0.55829323510889561</v>
      </c>
      <c r="H7" s="163">
        <f>IF(FINFUN!P186-FINFUN!P184=0,0,FINFUN!E186/(FINFUN!P186-FINFUN!P184))</f>
        <v>0</v>
      </c>
      <c r="I7" s="163">
        <f>IF(FINFUN!P235-FINFUN!P233=0,0,FINFUN!E235/(FINFUN!P235-FINFUN!P233))</f>
        <v>0</v>
      </c>
    </row>
    <row r="8" spans="1:9" s="12" customFormat="1" ht="87" customHeight="1">
      <c r="A8" s="10" t="s">
        <v>18</v>
      </c>
      <c r="B8" s="4" t="s">
        <v>16</v>
      </c>
      <c r="C8" s="4" t="s">
        <v>12</v>
      </c>
      <c r="D8" s="4" t="s">
        <v>13</v>
      </c>
      <c r="E8" s="11" t="s">
        <v>19</v>
      </c>
      <c r="F8" s="163">
        <f>IF(FINFUN!P92-FINFUN!P90=0,0,FINFUN!L92/(FINFUN!P92-FINFUN!P90))</f>
        <v>7.7750585995697244E-2</v>
      </c>
      <c r="G8" s="163">
        <f>IF(FINFUN!P139-FINFUN!P137=0,0,FINFUN!L139/(FINFUN!P139-FINFUN!P137))</f>
        <v>8.1364593375903016E-2</v>
      </c>
      <c r="H8" s="163">
        <f>IF(FINFUN!P186-FINFUN!P184=0,0,FINFUN!L186/(FINFUN!P186-FINFUN!P184))</f>
        <v>0</v>
      </c>
      <c r="I8" s="163">
        <f>IF(FINFUN!P235-FINFUN!P233=0,0,FINFUN!L235/(FINFUN!P235-FINFUN!P233))</f>
        <v>0</v>
      </c>
    </row>
    <row r="9" spans="1:9" s="12" customFormat="1" ht="165.75">
      <c r="A9" s="10" t="s">
        <v>20</v>
      </c>
      <c r="B9" s="4" t="s">
        <v>16</v>
      </c>
      <c r="C9" s="4" t="s">
        <v>12</v>
      </c>
      <c r="D9" s="4" t="s">
        <v>13</v>
      </c>
      <c r="E9" s="11" t="s">
        <v>21</v>
      </c>
      <c r="F9" s="163">
        <f>SUM(EAI!$C9:E9)/SUM(EAI!$C28:E28)</f>
        <v>1.2862863856204456</v>
      </c>
      <c r="G9" s="163">
        <f>IF(OR(EAI!$F28=0,EAI!$G28=0,EAI!$H28=0),0,SUM(EAI!$C9:H9)/SUM(EAI!$C28:H28))</f>
        <v>1.1550427364555977</v>
      </c>
      <c r="H9" s="163">
        <f>IF(OR(EAI!$I28=0,EAI!$J28=0,EAI!$K28=0),0,SUM(EAI!$C9:K9)/SUM(EAI!$C28:K28))</f>
        <v>0</v>
      </c>
      <c r="I9" s="163">
        <f>IF(OR(EAI!$L28=0,EAI!$M28=0,EAI!$N28=0),0,SUM(EAI!$C9:N9)/SUM(EAI!$C28:N28))</f>
        <v>0</v>
      </c>
    </row>
    <row r="10" spans="1:9" s="12" customFormat="1" ht="86.25" customHeight="1">
      <c r="A10" s="10" t="s">
        <v>22</v>
      </c>
      <c r="B10" s="4" t="s">
        <v>16</v>
      </c>
      <c r="C10" s="4" t="s">
        <v>12</v>
      </c>
      <c r="D10" s="4" t="s">
        <v>13</v>
      </c>
      <c r="E10" s="11" t="s">
        <v>23</v>
      </c>
      <c r="F10" s="163">
        <f>(SUM(EAI!$C63:E63)-SUM(EAI!$C64:E64))/SUM(EAI!$C64:E64)</f>
        <v>0.18233894093160893</v>
      </c>
      <c r="G10" s="163">
        <f>IF(OR(EAI!$F64=0,EAI!$G64=0,EAI!$H64=0),0,(SUM(EAI!$C63:H63)-SUM(EAI!$C64:H64))/SUM(EAI!$C64:H64))</f>
        <v>6.3491409317594213E-2</v>
      </c>
      <c r="H10" s="163">
        <f>IF(OR(EAI!$I64=0,EAI!$J64=0,EAI!$K64=0),0,(SUM(EAI!$C63:K63)-SUM(EAI!$C64:K64))/SUM(EAI!$C64:K64))</f>
        <v>0</v>
      </c>
      <c r="I10" s="163">
        <f>IF(OR(EAI!$L64=0,EAI!$M64=0,EAI!$N64=0),0,(SUM(EAI!$C63:N63)-SUM(EAI!$C64:N64))/SUM(EAI!$C64:N64))</f>
        <v>0</v>
      </c>
    </row>
    <row r="11" spans="1:9" s="12" customFormat="1" ht="104.25" customHeight="1">
      <c r="A11" s="10" t="s">
        <v>24</v>
      </c>
      <c r="B11" s="4" t="s">
        <v>16</v>
      </c>
      <c r="C11" s="4" t="s">
        <v>12</v>
      </c>
      <c r="D11" s="4" t="s">
        <v>13</v>
      </c>
      <c r="E11" s="11" t="s">
        <v>25</v>
      </c>
      <c r="F11" s="163">
        <f>(SUM(EAI!$C63:E63)-(SUM(EAI!$C64:E64)-SUM(EAI!$C35:E35)))/(SUM(EAI!$C64:E64)-SUM(EAI!$C35:E35))</f>
        <v>0.2660965777966276</v>
      </c>
      <c r="G11" s="163">
        <f>IF(OR(EAI!$F64=0,EAI!$G64=0,EAI!$H64=0),0,(SUM(EAI!$C63:H63)-(SUM(EAI!$C64:H64)-SUM(EAI!$C35:H35)))/(SUM(EAI!$C64:H64)-SUM(EAI!$C35:H35)))</f>
        <v>0.14142775815749084</v>
      </c>
      <c r="H11" s="163">
        <f>IF(OR(EAI!$I64=0,EAI!$J64=0,EAI!$K64=0),0,(SUM(EAI!$C63:K63)-(SUM(EAI!$C64:K64)-SUM(EAI!$C35:K35)))/(SUM(EAI!$C64:K64)-SUM(EAI!$C35:K35)))</f>
        <v>0</v>
      </c>
      <c r="I11" s="163">
        <f>IF(OR(EAI!$L64=0,EAI!$M64=0,EAI!$N64=0),0,(SUM(EAI!$C63:N63)-(SUM(EAI!$C64:N64)-SUM(EAI!$C35:N35)))/(SUM(EAI!$C64:N64)-SUM(EAI!$C35:N35)))</f>
        <v>0</v>
      </c>
    </row>
    <row r="12" spans="1:9" s="12" customFormat="1" ht="153" customHeight="1">
      <c r="A12" s="10" t="s">
        <v>26</v>
      </c>
      <c r="B12" s="4" t="s">
        <v>16</v>
      </c>
      <c r="C12" s="4" t="s">
        <v>12</v>
      </c>
      <c r="D12" s="4" t="s">
        <v>13</v>
      </c>
      <c r="E12" s="11" t="s">
        <v>27</v>
      </c>
      <c r="F12" s="163">
        <f>SUM(EAI!$C35:E35)/(SUM(EAI!$C37:E37)+SUM(EAI!$C38:E38))</f>
        <v>0.45388942326872017</v>
      </c>
      <c r="G12" s="163">
        <f>IF(OR(EAI!$F37=0,EAI!$G37=0,EAI!$H37=0),0,SUM(EAI!$C35:H35)/(SUM(EAI!$C37:H37)+SUM(EAI!$C38:H38)))</f>
        <v>0.45969720521921636</v>
      </c>
      <c r="H12" s="163">
        <f>IF(OR(EAI!$I37+EAI!$I38=0,EAI!$J37+EAI!$J38=0,EAI!$K37+EAI!$K38=0),0,SUM(EAI!$C35:K35)/(SUM(EAI!$C37:K37)+SUM(EAI!$C38:K38)))</f>
        <v>0</v>
      </c>
      <c r="I12" s="163">
        <f>IF(OR(EAI!$L37+EAI!$L38=0,EAI!$M37+EAI!$M38=0,EAI!$N37+EAI!$N38=0),0,SUM(EAI!$C35:N35)/(SUM(EAI!$C37:N37)+SUM(EAI!$C38:N38)))</f>
        <v>0</v>
      </c>
    </row>
    <row r="13" spans="1:9" s="12" customFormat="1" ht="86.25" customHeight="1">
      <c r="A13" s="10" t="s">
        <v>28</v>
      </c>
      <c r="B13" s="4" t="s">
        <v>16</v>
      </c>
      <c r="C13" s="4" t="s">
        <v>12</v>
      </c>
      <c r="D13" s="4" t="s">
        <v>13</v>
      </c>
      <c r="E13" s="11" t="s">
        <v>29</v>
      </c>
      <c r="F13" s="163">
        <f>IF((FINFUN!P92-FINFUN!P90)=0,0,SUM(FINFUN!P55)/(FINFUN!P92-FINFUN!P90))</f>
        <v>0.31016705151528479</v>
      </c>
      <c r="G13" s="163">
        <f>IF((FINFUN!P139-FINFUN!P137)=0,0,SUM(FINFUN!P102)/(FINFUN!P139-FINFUN!P137))</f>
        <v>0.32274480812657341</v>
      </c>
      <c r="H13" s="163">
        <f>IF((FINFUN!P186-FINFUN!P184)=0,0,SUM(FINFUN!P149)/(FINFUN!P186-FINFUN!P184))</f>
        <v>0</v>
      </c>
      <c r="I13" s="163">
        <f>IF((FINFUN!P235-FINFUN!P233)=0,0,SUM(FINFUN!P198)/(FINFUN!P235-FINFUN!P233))</f>
        <v>0</v>
      </c>
    </row>
    <row r="14" spans="1:9" s="12" customFormat="1" ht="102" customHeight="1">
      <c r="A14" s="10" t="s">
        <v>30</v>
      </c>
      <c r="B14" s="4" t="s">
        <v>31</v>
      </c>
      <c r="C14" s="4" t="s">
        <v>12</v>
      </c>
      <c r="D14" s="4" t="s">
        <v>13</v>
      </c>
      <c r="E14" s="11" t="s">
        <v>32</v>
      </c>
      <c r="F14" s="164">
        <f>81001/'Demográfico-Social'!$D$34*1000</f>
        <v>41.554040362326241</v>
      </c>
      <c r="G14" s="164">
        <f>80452/'Demográfico-Social'!$D$34*1000</f>
        <v>41.272399788025709</v>
      </c>
      <c r="H14" s="164">
        <f>0/'Demográfico-Social'!$D$34*1000</f>
        <v>0</v>
      </c>
      <c r="I14" s="164">
        <f>0/'Demográfico-Social'!$D$34*1000</f>
        <v>0</v>
      </c>
    </row>
    <row r="15" spans="1:9" s="12" customFormat="1" ht="122.25" customHeight="1">
      <c r="A15" s="10" t="s">
        <v>33</v>
      </c>
      <c r="B15" s="4" t="s">
        <v>16</v>
      </c>
      <c r="C15" s="4" t="s">
        <v>12</v>
      </c>
      <c r="D15" s="4" t="s">
        <v>13</v>
      </c>
      <c r="E15" s="11" t="s">
        <v>34</v>
      </c>
      <c r="F15" s="165"/>
      <c r="G15" s="165"/>
      <c r="H15" s="165"/>
      <c r="I15" s="165"/>
    </row>
    <row r="16" spans="1:9" s="12" customFormat="1" ht="45" customHeight="1">
      <c r="A16" s="10" t="s">
        <v>35</v>
      </c>
      <c r="B16" s="4" t="s">
        <v>11</v>
      </c>
      <c r="C16" s="4" t="s">
        <v>12</v>
      </c>
      <c r="D16" s="4" t="s">
        <v>13</v>
      </c>
      <c r="E16" s="11" t="s">
        <v>36</v>
      </c>
      <c r="F16" s="164"/>
      <c r="G16" s="164"/>
      <c r="H16" s="164"/>
      <c r="I16" s="164"/>
    </row>
    <row r="17" spans="1:9" s="12" customFormat="1">
      <c r="B17" s="6"/>
      <c r="C17" s="6"/>
      <c r="D17" s="6"/>
      <c r="E17" s="14"/>
      <c r="F17" s="166"/>
      <c r="G17" s="166"/>
      <c r="H17" s="166"/>
      <c r="I17" s="166"/>
    </row>
    <row r="18" spans="1:9" s="19" customFormat="1">
      <c r="A18" s="1" t="s">
        <v>37</v>
      </c>
      <c r="B18" s="16"/>
      <c r="C18" s="16"/>
      <c r="D18" s="16"/>
      <c r="E18" s="17"/>
      <c r="F18" s="167"/>
      <c r="G18" s="167"/>
      <c r="H18" s="167"/>
      <c r="I18" s="167"/>
    </row>
    <row r="19" spans="1:9" s="19" customFormat="1">
      <c r="A19" s="1" t="s">
        <v>38</v>
      </c>
      <c r="B19" s="16"/>
      <c r="C19" s="16"/>
      <c r="D19" s="16"/>
      <c r="E19" s="17"/>
      <c r="F19" s="167"/>
      <c r="G19" s="167"/>
      <c r="H19" s="167"/>
      <c r="I19" s="167"/>
    </row>
    <row r="20" spans="1:9" s="12" customFormat="1">
      <c r="A20" s="1" t="s">
        <v>39</v>
      </c>
      <c r="B20" s="6"/>
      <c r="C20" s="6"/>
      <c r="D20" s="6"/>
      <c r="E20" s="14"/>
      <c r="F20" s="166"/>
      <c r="G20" s="166"/>
      <c r="H20" s="166"/>
      <c r="I20" s="166"/>
    </row>
    <row r="21" spans="1:9" s="12" customFormat="1">
      <c r="A21" s="1" t="s">
        <v>40</v>
      </c>
      <c r="B21" s="6"/>
      <c r="C21" s="6"/>
      <c r="D21" s="6"/>
      <c r="E21" s="14"/>
      <c r="F21" s="166"/>
      <c r="G21" s="166"/>
      <c r="H21" s="166"/>
      <c r="I21" s="166"/>
    </row>
    <row r="22" spans="1:9" s="12" customFormat="1">
      <c r="B22" s="6"/>
      <c r="C22" s="6"/>
      <c r="D22" s="6"/>
      <c r="E22" s="14"/>
      <c r="F22" s="166"/>
      <c r="G22" s="166"/>
      <c r="H22" s="166"/>
      <c r="I22" s="166"/>
    </row>
    <row r="23" spans="1:9" s="12" customFormat="1">
      <c r="A23" s="12" t="s">
        <v>41</v>
      </c>
      <c r="B23" s="6"/>
      <c r="C23" s="6"/>
      <c r="D23" s="6"/>
      <c r="E23" s="14"/>
      <c r="F23" s="166"/>
      <c r="G23" s="166"/>
      <c r="H23" s="166"/>
      <c r="I23" s="166"/>
    </row>
    <row r="24" spans="1:9" s="12" customFormat="1">
      <c r="A24" s="170" t="s">
        <v>42</v>
      </c>
      <c r="B24" s="170"/>
      <c r="C24" s="170"/>
      <c r="D24" s="170"/>
      <c r="E24" s="170"/>
      <c r="F24" s="168"/>
      <c r="G24" s="168"/>
      <c r="H24" s="168"/>
      <c r="I24" s="168"/>
    </row>
    <row r="25" spans="1:9" s="12" customFormat="1">
      <c r="A25" s="170" t="s">
        <v>43</v>
      </c>
      <c r="B25" s="170"/>
      <c r="C25" s="170"/>
      <c r="D25" s="170"/>
      <c r="E25" s="170"/>
      <c r="F25" s="168"/>
      <c r="G25" s="168"/>
      <c r="H25" s="168"/>
      <c r="I25" s="168"/>
    </row>
    <row r="29" spans="1:9" ht="39.75" customHeight="1"/>
  </sheetData>
  <sheetProtection selectLockedCells="1" selectUnlockedCells="1"/>
  <mergeCells count="4">
    <mergeCell ref="A24:E24"/>
    <mergeCell ref="A25:E25"/>
    <mergeCell ref="A1:F1"/>
    <mergeCell ref="A2:F2"/>
  </mergeCells>
  <pageMargins left="0.78740157480314965" right="0.78740157480314965" top="0.9055118110236221" bottom="0.98425196850393704" header="0.47244094488188981" footer="0.51181102362204722"/>
  <pageSetup paperSize="5" scale="58" firstPageNumber="0" fitToHeight="10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I34"/>
  <sheetViews>
    <sheetView showGridLines="0" zoomScale="70" zoomScaleNormal="70" workbookViewId="0">
      <pane xSplit="1" ySplit="4" topLeftCell="B22" activePane="bottomRight" state="frozen"/>
      <selection sqref="A1:XFD1048576"/>
      <selection pane="topRight" sqref="A1:XFD1048576"/>
      <selection pane="bottomLeft" sqref="A1:XFD1048576"/>
      <selection pane="bottomRight" activeCell="F21" sqref="F21"/>
    </sheetView>
  </sheetViews>
  <sheetFormatPr baseColWidth="10" defaultRowHeight="12.75"/>
  <cols>
    <col min="1" max="1" width="44.7109375" style="1" customWidth="1"/>
    <col min="2" max="2" width="10.140625" style="21" customWidth="1"/>
    <col min="3" max="3" width="11.85546875" style="21" customWidth="1"/>
    <col min="4" max="4" width="13.42578125" style="21" customWidth="1"/>
    <col min="5" max="5" width="52.140625" style="1" customWidth="1"/>
    <col min="6" max="6" width="11.7109375" style="3" customWidth="1"/>
    <col min="7" max="210" width="11.42578125" style="1"/>
    <col min="211" max="211" width="44.7109375" style="1" customWidth="1"/>
    <col min="212" max="212" width="10.140625" style="1" customWidth="1"/>
    <col min="213" max="213" width="11.85546875" style="1" customWidth="1"/>
    <col min="214" max="214" width="13.42578125" style="1" customWidth="1"/>
    <col min="215" max="215" width="52.140625" style="1" customWidth="1"/>
    <col min="216" max="216" width="13.7109375" style="1" customWidth="1"/>
    <col min="217" max="217" width="13.140625" style="1" customWidth="1"/>
    <col min="218" max="218" width="12.85546875" style="1" customWidth="1"/>
    <col min="219" max="221" width="11.42578125" style="1" customWidth="1"/>
    <col min="222" max="222" width="11.7109375" style="1" customWidth="1"/>
    <col min="223" max="223" width="11.42578125" style="1" customWidth="1"/>
    <col min="224" max="224" width="11.42578125" style="1"/>
    <col min="225" max="249" width="11.42578125" style="1" customWidth="1"/>
    <col min="250" max="250" width="18" style="1" customWidth="1"/>
    <col min="251" max="251" width="15" style="1" customWidth="1"/>
    <col min="252" max="252" width="13.5703125" style="1" customWidth="1"/>
    <col min="253" max="253" width="14.140625" style="1" customWidth="1"/>
    <col min="254" max="254" width="11.42578125" style="1"/>
    <col min="255" max="255" width="18" style="1" customWidth="1"/>
    <col min="256" max="256" width="15" style="1" customWidth="1"/>
    <col min="257" max="257" width="13.5703125" style="1" customWidth="1"/>
    <col min="258" max="258" width="14.140625" style="1" customWidth="1"/>
    <col min="259" max="466" width="11.42578125" style="1"/>
    <col min="467" max="467" width="44.7109375" style="1" customWidth="1"/>
    <col min="468" max="468" width="10.140625" style="1" customWidth="1"/>
    <col min="469" max="469" width="11.85546875" style="1" customWidth="1"/>
    <col min="470" max="470" width="13.42578125" style="1" customWidth="1"/>
    <col min="471" max="471" width="52.140625" style="1" customWidth="1"/>
    <col min="472" max="472" width="13.7109375" style="1" customWidth="1"/>
    <col min="473" max="473" width="13.140625" style="1" customWidth="1"/>
    <col min="474" max="474" width="12.85546875" style="1" customWidth="1"/>
    <col min="475" max="477" width="11.42578125" style="1" customWidth="1"/>
    <col min="478" max="478" width="11.7109375" style="1" customWidth="1"/>
    <col min="479" max="479" width="11.42578125" style="1" customWidth="1"/>
    <col min="480" max="480" width="11.42578125" style="1"/>
    <col min="481" max="505" width="11.42578125" style="1" customWidth="1"/>
    <col min="506" max="506" width="18" style="1" customWidth="1"/>
    <col min="507" max="507" width="15" style="1" customWidth="1"/>
    <col min="508" max="508" width="13.5703125" style="1" customWidth="1"/>
    <col min="509" max="509" width="14.140625" style="1" customWidth="1"/>
    <col min="510" max="510" width="11.42578125" style="1"/>
    <col min="511" max="511" width="18" style="1" customWidth="1"/>
    <col min="512" max="512" width="15" style="1" customWidth="1"/>
    <col min="513" max="513" width="13.5703125" style="1" customWidth="1"/>
    <col min="514" max="514" width="14.140625" style="1" customWidth="1"/>
    <col min="515" max="722" width="11.42578125" style="1"/>
    <col min="723" max="723" width="44.7109375" style="1" customWidth="1"/>
    <col min="724" max="724" width="10.140625" style="1" customWidth="1"/>
    <col min="725" max="725" width="11.85546875" style="1" customWidth="1"/>
    <col min="726" max="726" width="13.42578125" style="1" customWidth="1"/>
    <col min="727" max="727" width="52.140625" style="1" customWidth="1"/>
    <col min="728" max="728" width="13.7109375" style="1" customWidth="1"/>
    <col min="729" max="729" width="13.140625" style="1" customWidth="1"/>
    <col min="730" max="730" width="12.85546875" style="1" customWidth="1"/>
    <col min="731" max="733" width="11.42578125" style="1" customWidth="1"/>
    <col min="734" max="734" width="11.7109375" style="1" customWidth="1"/>
    <col min="735" max="735" width="11.42578125" style="1" customWidth="1"/>
    <col min="736" max="736" width="11.42578125" style="1"/>
    <col min="737" max="761" width="11.42578125" style="1" customWidth="1"/>
    <col min="762" max="762" width="18" style="1" customWidth="1"/>
    <col min="763" max="763" width="15" style="1" customWidth="1"/>
    <col min="764" max="764" width="13.5703125" style="1" customWidth="1"/>
    <col min="765" max="765" width="14.140625" style="1" customWidth="1"/>
    <col min="766" max="766" width="11.42578125" style="1"/>
    <col min="767" max="767" width="18" style="1" customWidth="1"/>
    <col min="768" max="768" width="15" style="1" customWidth="1"/>
    <col min="769" max="769" width="13.5703125" style="1" customWidth="1"/>
    <col min="770" max="770" width="14.140625" style="1" customWidth="1"/>
    <col min="771" max="978" width="11.42578125" style="1"/>
    <col min="979" max="979" width="44.7109375" style="1" customWidth="1"/>
    <col min="980" max="980" width="10.140625" style="1" customWidth="1"/>
    <col min="981" max="981" width="11.85546875" style="1" customWidth="1"/>
    <col min="982" max="982" width="13.42578125" style="1" customWidth="1"/>
    <col min="983" max="983" width="52.140625" style="1" customWidth="1"/>
    <col min="984" max="984" width="13.7109375" style="1" customWidth="1"/>
    <col min="985" max="985" width="13.140625" style="1" customWidth="1"/>
    <col min="986" max="986" width="12.85546875" style="1" customWidth="1"/>
    <col min="987" max="989" width="11.42578125" style="1" customWidth="1"/>
    <col min="990" max="990" width="11.7109375" style="1" customWidth="1"/>
    <col min="991" max="991" width="11.42578125" style="1" customWidth="1"/>
    <col min="992" max="992" width="11.42578125" style="1"/>
    <col min="993" max="1017" width="11.42578125" style="1" customWidth="1"/>
    <col min="1018" max="1018" width="18" style="1" customWidth="1"/>
    <col min="1019" max="1019" width="15" style="1" customWidth="1"/>
    <col min="1020" max="1020" width="13.5703125" style="1" customWidth="1"/>
    <col min="1021" max="1021" width="14.140625" style="1" customWidth="1"/>
    <col min="1022" max="1022" width="11.42578125" style="1"/>
    <col min="1023" max="1023" width="18" style="1" customWidth="1"/>
    <col min="1024" max="1024" width="15" style="1" customWidth="1"/>
    <col min="1025" max="1025" width="13.5703125" style="1" customWidth="1"/>
    <col min="1026" max="1026" width="14.140625" style="1" customWidth="1"/>
    <col min="1027" max="1234" width="11.42578125" style="1"/>
    <col min="1235" max="1235" width="44.7109375" style="1" customWidth="1"/>
    <col min="1236" max="1236" width="10.140625" style="1" customWidth="1"/>
    <col min="1237" max="1237" width="11.85546875" style="1" customWidth="1"/>
    <col min="1238" max="1238" width="13.42578125" style="1" customWidth="1"/>
    <col min="1239" max="1239" width="52.140625" style="1" customWidth="1"/>
    <col min="1240" max="1240" width="13.7109375" style="1" customWidth="1"/>
    <col min="1241" max="1241" width="13.140625" style="1" customWidth="1"/>
    <col min="1242" max="1242" width="12.85546875" style="1" customWidth="1"/>
    <col min="1243" max="1245" width="11.42578125" style="1" customWidth="1"/>
    <col min="1246" max="1246" width="11.7109375" style="1" customWidth="1"/>
    <col min="1247" max="1247" width="11.42578125" style="1" customWidth="1"/>
    <col min="1248" max="1248" width="11.42578125" style="1"/>
    <col min="1249" max="1273" width="11.42578125" style="1" customWidth="1"/>
    <col min="1274" max="1274" width="18" style="1" customWidth="1"/>
    <col min="1275" max="1275" width="15" style="1" customWidth="1"/>
    <col min="1276" max="1276" width="13.5703125" style="1" customWidth="1"/>
    <col min="1277" max="1277" width="14.140625" style="1" customWidth="1"/>
    <col min="1278" max="1278" width="11.42578125" style="1"/>
    <col min="1279" max="1279" width="18" style="1" customWidth="1"/>
    <col min="1280" max="1280" width="15" style="1" customWidth="1"/>
    <col min="1281" max="1281" width="13.5703125" style="1" customWidth="1"/>
    <col min="1282" max="1282" width="14.140625" style="1" customWidth="1"/>
    <col min="1283" max="1490" width="11.42578125" style="1"/>
    <col min="1491" max="1491" width="44.7109375" style="1" customWidth="1"/>
    <col min="1492" max="1492" width="10.140625" style="1" customWidth="1"/>
    <col min="1493" max="1493" width="11.85546875" style="1" customWidth="1"/>
    <col min="1494" max="1494" width="13.42578125" style="1" customWidth="1"/>
    <col min="1495" max="1495" width="52.140625" style="1" customWidth="1"/>
    <col min="1496" max="1496" width="13.7109375" style="1" customWidth="1"/>
    <col min="1497" max="1497" width="13.140625" style="1" customWidth="1"/>
    <col min="1498" max="1498" width="12.85546875" style="1" customWidth="1"/>
    <col min="1499" max="1501" width="11.42578125" style="1" customWidth="1"/>
    <col min="1502" max="1502" width="11.7109375" style="1" customWidth="1"/>
    <col min="1503" max="1503" width="11.42578125" style="1" customWidth="1"/>
    <col min="1504" max="1504" width="11.42578125" style="1"/>
    <col min="1505" max="1529" width="11.42578125" style="1" customWidth="1"/>
    <col min="1530" max="1530" width="18" style="1" customWidth="1"/>
    <col min="1531" max="1531" width="15" style="1" customWidth="1"/>
    <col min="1532" max="1532" width="13.5703125" style="1" customWidth="1"/>
    <col min="1533" max="1533" width="14.140625" style="1" customWidth="1"/>
    <col min="1534" max="1534" width="11.42578125" style="1"/>
    <col min="1535" max="1535" width="18" style="1" customWidth="1"/>
    <col min="1536" max="1536" width="15" style="1" customWidth="1"/>
    <col min="1537" max="1537" width="13.5703125" style="1" customWidth="1"/>
    <col min="1538" max="1538" width="14.140625" style="1" customWidth="1"/>
    <col min="1539" max="1746" width="11.42578125" style="1"/>
    <col min="1747" max="1747" width="44.7109375" style="1" customWidth="1"/>
    <col min="1748" max="1748" width="10.140625" style="1" customWidth="1"/>
    <col min="1749" max="1749" width="11.85546875" style="1" customWidth="1"/>
    <col min="1750" max="1750" width="13.42578125" style="1" customWidth="1"/>
    <col min="1751" max="1751" width="52.140625" style="1" customWidth="1"/>
    <col min="1752" max="1752" width="13.7109375" style="1" customWidth="1"/>
    <col min="1753" max="1753" width="13.140625" style="1" customWidth="1"/>
    <col min="1754" max="1754" width="12.85546875" style="1" customWidth="1"/>
    <col min="1755" max="1757" width="11.42578125" style="1" customWidth="1"/>
    <col min="1758" max="1758" width="11.7109375" style="1" customWidth="1"/>
    <col min="1759" max="1759" width="11.42578125" style="1" customWidth="1"/>
    <col min="1760" max="1760" width="11.42578125" style="1"/>
    <col min="1761" max="1785" width="11.42578125" style="1" customWidth="1"/>
    <col min="1786" max="1786" width="18" style="1" customWidth="1"/>
    <col min="1787" max="1787" width="15" style="1" customWidth="1"/>
    <col min="1788" max="1788" width="13.5703125" style="1" customWidth="1"/>
    <col min="1789" max="1789" width="14.140625" style="1" customWidth="1"/>
    <col min="1790" max="1790" width="11.42578125" style="1"/>
    <col min="1791" max="1791" width="18" style="1" customWidth="1"/>
    <col min="1792" max="1792" width="15" style="1" customWidth="1"/>
    <col min="1793" max="1793" width="13.5703125" style="1" customWidth="1"/>
    <col min="1794" max="1794" width="14.140625" style="1" customWidth="1"/>
    <col min="1795" max="2002" width="11.42578125" style="1"/>
    <col min="2003" max="2003" width="44.7109375" style="1" customWidth="1"/>
    <col min="2004" max="2004" width="10.140625" style="1" customWidth="1"/>
    <col min="2005" max="2005" width="11.85546875" style="1" customWidth="1"/>
    <col min="2006" max="2006" width="13.42578125" style="1" customWidth="1"/>
    <col min="2007" max="2007" width="52.140625" style="1" customWidth="1"/>
    <col min="2008" max="2008" width="13.7109375" style="1" customWidth="1"/>
    <col min="2009" max="2009" width="13.140625" style="1" customWidth="1"/>
    <col min="2010" max="2010" width="12.85546875" style="1" customWidth="1"/>
    <col min="2011" max="2013" width="11.42578125" style="1" customWidth="1"/>
    <col min="2014" max="2014" width="11.7109375" style="1" customWidth="1"/>
    <col min="2015" max="2015" width="11.42578125" style="1" customWidth="1"/>
    <col min="2016" max="2016" width="11.42578125" style="1"/>
    <col min="2017" max="2041" width="11.42578125" style="1" customWidth="1"/>
    <col min="2042" max="2042" width="18" style="1" customWidth="1"/>
    <col min="2043" max="2043" width="15" style="1" customWidth="1"/>
    <col min="2044" max="2044" width="13.5703125" style="1" customWidth="1"/>
    <col min="2045" max="2045" width="14.140625" style="1" customWidth="1"/>
    <col min="2046" max="2046" width="11.42578125" style="1"/>
    <col min="2047" max="2047" width="18" style="1" customWidth="1"/>
    <col min="2048" max="2048" width="15" style="1" customWidth="1"/>
    <col min="2049" max="2049" width="13.5703125" style="1" customWidth="1"/>
    <col min="2050" max="2050" width="14.140625" style="1" customWidth="1"/>
    <col min="2051" max="2258" width="11.42578125" style="1"/>
    <col min="2259" max="2259" width="44.7109375" style="1" customWidth="1"/>
    <col min="2260" max="2260" width="10.140625" style="1" customWidth="1"/>
    <col min="2261" max="2261" width="11.85546875" style="1" customWidth="1"/>
    <col min="2262" max="2262" width="13.42578125" style="1" customWidth="1"/>
    <col min="2263" max="2263" width="52.140625" style="1" customWidth="1"/>
    <col min="2264" max="2264" width="13.7109375" style="1" customWidth="1"/>
    <col min="2265" max="2265" width="13.140625" style="1" customWidth="1"/>
    <col min="2266" max="2266" width="12.85546875" style="1" customWidth="1"/>
    <col min="2267" max="2269" width="11.42578125" style="1" customWidth="1"/>
    <col min="2270" max="2270" width="11.7109375" style="1" customWidth="1"/>
    <col min="2271" max="2271" width="11.42578125" style="1" customWidth="1"/>
    <col min="2272" max="2272" width="11.42578125" style="1"/>
    <col min="2273" max="2297" width="11.42578125" style="1" customWidth="1"/>
    <col min="2298" max="2298" width="18" style="1" customWidth="1"/>
    <col min="2299" max="2299" width="15" style="1" customWidth="1"/>
    <col min="2300" max="2300" width="13.5703125" style="1" customWidth="1"/>
    <col min="2301" max="2301" width="14.140625" style="1" customWidth="1"/>
    <col min="2302" max="2302" width="11.42578125" style="1"/>
    <col min="2303" max="2303" width="18" style="1" customWidth="1"/>
    <col min="2304" max="2304" width="15" style="1" customWidth="1"/>
    <col min="2305" max="2305" width="13.5703125" style="1" customWidth="1"/>
    <col min="2306" max="2306" width="14.140625" style="1" customWidth="1"/>
    <col min="2307" max="2514" width="11.42578125" style="1"/>
    <col min="2515" max="2515" width="44.7109375" style="1" customWidth="1"/>
    <col min="2516" max="2516" width="10.140625" style="1" customWidth="1"/>
    <col min="2517" max="2517" width="11.85546875" style="1" customWidth="1"/>
    <col min="2518" max="2518" width="13.42578125" style="1" customWidth="1"/>
    <col min="2519" max="2519" width="52.140625" style="1" customWidth="1"/>
    <col min="2520" max="2520" width="13.7109375" style="1" customWidth="1"/>
    <col min="2521" max="2521" width="13.140625" style="1" customWidth="1"/>
    <col min="2522" max="2522" width="12.85546875" style="1" customWidth="1"/>
    <col min="2523" max="2525" width="11.42578125" style="1" customWidth="1"/>
    <col min="2526" max="2526" width="11.7109375" style="1" customWidth="1"/>
    <col min="2527" max="2527" width="11.42578125" style="1" customWidth="1"/>
    <col min="2528" max="2528" width="11.42578125" style="1"/>
    <col min="2529" max="2553" width="11.42578125" style="1" customWidth="1"/>
    <col min="2554" max="2554" width="18" style="1" customWidth="1"/>
    <col min="2555" max="2555" width="15" style="1" customWidth="1"/>
    <col min="2556" max="2556" width="13.5703125" style="1" customWidth="1"/>
    <col min="2557" max="2557" width="14.140625" style="1" customWidth="1"/>
    <col min="2558" max="2558" width="11.42578125" style="1"/>
    <col min="2559" max="2559" width="18" style="1" customWidth="1"/>
    <col min="2560" max="2560" width="15" style="1" customWidth="1"/>
    <col min="2561" max="2561" width="13.5703125" style="1" customWidth="1"/>
    <col min="2562" max="2562" width="14.140625" style="1" customWidth="1"/>
    <col min="2563" max="2770" width="11.42578125" style="1"/>
    <col min="2771" max="2771" width="44.7109375" style="1" customWidth="1"/>
    <col min="2772" max="2772" width="10.140625" style="1" customWidth="1"/>
    <col min="2773" max="2773" width="11.85546875" style="1" customWidth="1"/>
    <col min="2774" max="2774" width="13.42578125" style="1" customWidth="1"/>
    <col min="2775" max="2775" width="52.140625" style="1" customWidth="1"/>
    <col min="2776" max="2776" width="13.7109375" style="1" customWidth="1"/>
    <col min="2777" max="2777" width="13.140625" style="1" customWidth="1"/>
    <col min="2778" max="2778" width="12.85546875" style="1" customWidth="1"/>
    <col min="2779" max="2781" width="11.42578125" style="1" customWidth="1"/>
    <col min="2782" max="2782" width="11.7109375" style="1" customWidth="1"/>
    <col min="2783" max="2783" width="11.42578125" style="1" customWidth="1"/>
    <col min="2784" max="2784" width="11.42578125" style="1"/>
    <col min="2785" max="2809" width="11.42578125" style="1" customWidth="1"/>
    <col min="2810" max="2810" width="18" style="1" customWidth="1"/>
    <col min="2811" max="2811" width="15" style="1" customWidth="1"/>
    <col min="2812" max="2812" width="13.5703125" style="1" customWidth="1"/>
    <col min="2813" max="2813" width="14.140625" style="1" customWidth="1"/>
    <col min="2814" max="2814" width="11.42578125" style="1"/>
    <col min="2815" max="2815" width="18" style="1" customWidth="1"/>
    <col min="2816" max="2816" width="15" style="1" customWidth="1"/>
    <col min="2817" max="2817" width="13.5703125" style="1" customWidth="1"/>
    <col min="2818" max="2818" width="14.140625" style="1" customWidth="1"/>
    <col min="2819" max="3026" width="11.42578125" style="1"/>
    <col min="3027" max="3027" width="44.7109375" style="1" customWidth="1"/>
    <col min="3028" max="3028" width="10.140625" style="1" customWidth="1"/>
    <col min="3029" max="3029" width="11.85546875" style="1" customWidth="1"/>
    <col min="3030" max="3030" width="13.42578125" style="1" customWidth="1"/>
    <col min="3031" max="3031" width="52.140625" style="1" customWidth="1"/>
    <col min="3032" max="3032" width="13.7109375" style="1" customWidth="1"/>
    <col min="3033" max="3033" width="13.140625" style="1" customWidth="1"/>
    <col min="3034" max="3034" width="12.85546875" style="1" customWidth="1"/>
    <col min="3035" max="3037" width="11.42578125" style="1" customWidth="1"/>
    <col min="3038" max="3038" width="11.7109375" style="1" customWidth="1"/>
    <col min="3039" max="3039" width="11.42578125" style="1" customWidth="1"/>
    <col min="3040" max="3040" width="11.42578125" style="1"/>
    <col min="3041" max="3065" width="11.42578125" style="1" customWidth="1"/>
    <col min="3066" max="3066" width="18" style="1" customWidth="1"/>
    <col min="3067" max="3067" width="15" style="1" customWidth="1"/>
    <col min="3068" max="3068" width="13.5703125" style="1" customWidth="1"/>
    <col min="3069" max="3069" width="14.140625" style="1" customWidth="1"/>
    <col min="3070" max="3070" width="11.42578125" style="1"/>
    <col min="3071" max="3071" width="18" style="1" customWidth="1"/>
    <col min="3072" max="3072" width="15" style="1" customWidth="1"/>
    <col min="3073" max="3073" width="13.5703125" style="1" customWidth="1"/>
    <col min="3074" max="3074" width="14.140625" style="1" customWidth="1"/>
    <col min="3075" max="3282" width="11.42578125" style="1"/>
    <col min="3283" max="3283" width="44.7109375" style="1" customWidth="1"/>
    <col min="3284" max="3284" width="10.140625" style="1" customWidth="1"/>
    <col min="3285" max="3285" width="11.85546875" style="1" customWidth="1"/>
    <col min="3286" max="3286" width="13.42578125" style="1" customWidth="1"/>
    <col min="3287" max="3287" width="52.140625" style="1" customWidth="1"/>
    <col min="3288" max="3288" width="13.7109375" style="1" customWidth="1"/>
    <col min="3289" max="3289" width="13.140625" style="1" customWidth="1"/>
    <col min="3290" max="3290" width="12.85546875" style="1" customWidth="1"/>
    <col min="3291" max="3293" width="11.42578125" style="1" customWidth="1"/>
    <col min="3294" max="3294" width="11.7109375" style="1" customWidth="1"/>
    <col min="3295" max="3295" width="11.42578125" style="1" customWidth="1"/>
    <col min="3296" max="3296" width="11.42578125" style="1"/>
    <col min="3297" max="3321" width="11.42578125" style="1" customWidth="1"/>
    <col min="3322" max="3322" width="18" style="1" customWidth="1"/>
    <col min="3323" max="3323" width="15" style="1" customWidth="1"/>
    <col min="3324" max="3324" width="13.5703125" style="1" customWidth="1"/>
    <col min="3325" max="3325" width="14.140625" style="1" customWidth="1"/>
    <col min="3326" max="3326" width="11.42578125" style="1"/>
    <col min="3327" max="3327" width="18" style="1" customWidth="1"/>
    <col min="3328" max="3328" width="15" style="1" customWidth="1"/>
    <col min="3329" max="3329" width="13.5703125" style="1" customWidth="1"/>
    <col min="3330" max="3330" width="14.140625" style="1" customWidth="1"/>
    <col min="3331" max="3538" width="11.42578125" style="1"/>
    <col min="3539" max="3539" width="44.7109375" style="1" customWidth="1"/>
    <col min="3540" max="3540" width="10.140625" style="1" customWidth="1"/>
    <col min="3541" max="3541" width="11.85546875" style="1" customWidth="1"/>
    <col min="3542" max="3542" width="13.42578125" style="1" customWidth="1"/>
    <col min="3543" max="3543" width="52.140625" style="1" customWidth="1"/>
    <col min="3544" max="3544" width="13.7109375" style="1" customWidth="1"/>
    <col min="3545" max="3545" width="13.140625" style="1" customWidth="1"/>
    <col min="3546" max="3546" width="12.85546875" style="1" customWidth="1"/>
    <col min="3547" max="3549" width="11.42578125" style="1" customWidth="1"/>
    <col min="3550" max="3550" width="11.7109375" style="1" customWidth="1"/>
    <col min="3551" max="3551" width="11.42578125" style="1" customWidth="1"/>
    <col min="3552" max="3552" width="11.42578125" style="1"/>
    <col min="3553" max="3577" width="11.42578125" style="1" customWidth="1"/>
    <col min="3578" max="3578" width="18" style="1" customWidth="1"/>
    <col min="3579" max="3579" width="15" style="1" customWidth="1"/>
    <col min="3580" max="3580" width="13.5703125" style="1" customWidth="1"/>
    <col min="3581" max="3581" width="14.140625" style="1" customWidth="1"/>
    <col min="3582" max="3582" width="11.42578125" style="1"/>
    <col min="3583" max="3583" width="18" style="1" customWidth="1"/>
    <col min="3584" max="3584" width="15" style="1" customWidth="1"/>
    <col min="3585" max="3585" width="13.5703125" style="1" customWidth="1"/>
    <col min="3586" max="3586" width="14.140625" style="1" customWidth="1"/>
    <col min="3587" max="3794" width="11.42578125" style="1"/>
    <col min="3795" max="3795" width="44.7109375" style="1" customWidth="1"/>
    <col min="3796" max="3796" width="10.140625" style="1" customWidth="1"/>
    <col min="3797" max="3797" width="11.85546875" style="1" customWidth="1"/>
    <col min="3798" max="3798" width="13.42578125" style="1" customWidth="1"/>
    <col min="3799" max="3799" width="52.140625" style="1" customWidth="1"/>
    <col min="3800" max="3800" width="13.7109375" style="1" customWidth="1"/>
    <col min="3801" max="3801" width="13.140625" style="1" customWidth="1"/>
    <col min="3802" max="3802" width="12.85546875" style="1" customWidth="1"/>
    <col min="3803" max="3805" width="11.42578125" style="1" customWidth="1"/>
    <col min="3806" max="3806" width="11.7109375" style="1" customWidth="1"/>
    <col min="3807" max="3807" width="11.42578125" style="1" customWidth="1"/>
    <col min="3808" max="3808" width="11.42578125" style="1"/>
    <col min="3809" max="3833" width="11.42578125" style="1" customWidth="1"/>
    <col min="3834" max="3834" width="18" style="1" customWidth="1"/>
    <col min="3835" max="3835" width="15" style="1" customWidth="1"/>
    <col min="3836" max="3836" width="13.5703125" style="1" customWidth="1"/>
    <col min="3837" max="3837" width="14.140625" style="1" customWidth="1"/>
    <col min="3838" max="3838" width="11.42578125" style="1"/>
    <col min="3839" max="3839" width="18" style="1" customWidth="1"/>
    <col min="3840" max="3840" width="15" style="1" customWidth="1"/>
    <col min="3841" max="3841" width="13.5703125" style="1" customWidth="1"/>
    <col min="3842" max="3842" width="14.140625" style="1" customWidth="1"/>
    <col min="3843" max="4050" width="11.42578125" style="1"/>
    <col min="4051" max="4051" width="44.7109375" style="1" customWidth="1"/>
    <col min="4052" max="4052" width="10.140625" style="1" customWidth="1"/>
    <col min="4053" max="4053" width="11.85546875" style="1" customWidth="1"/>
    <col min="4054" max="4054" width="13.42578125" style="1" customWidth="1"/>
    <col min="4055" max="4055" width="52.140625" style="1" customWidth="1"/>
    <col min="4056" max="4056" width="13.7109375" style="1" customWidth="1"/>
    <col min="4057" max="4057" width="13.140625" style="1" customWidth="1"/>
    <col min="4058" max="4058" width="12.85546875" style="1" customWidth="1"/>
    <col min="4059" max="4061" width="11.42578125" style="1" customWidth="1"/>
    <col min="4062" max="4062" width="11.7109375" style="1" customWidth="1"/>
    <col min="4063" max="4063" width="11.42578125" style="1" customWidth="1"/>
    <col min="4064" max="4064" width="11.42578125" style="1"/>
    <col min="4065" max="4089" width="11.42578125" style="1" customWidth="1"/>
    <col min="4090" max="4090" width="18" style="1" customWidth="1"/>
    <col min="4091" max="4091" width="15" style="1" customWidth="1"/>
    <col min="4092" max="4092" width="13.5703125" style="1" customWidth="1"/>
    <col min="4093" max="4093" width="14.140625" style="1" customWidth="1"/>
    <col min="4094" max="4094" width="11.42578125" style="1"/>
    <col min="4095" max="4095" width="18" style="1" customWidth="1"/>
    <col min="4096" max="4096" width="15" style="1" customWidth="1"/>
    <col min="4097" max="4097" width="13.5703125" style="1" customWidth="1"/>
    <col min="4098" max="4098" width="14.140625" style="1" customWidth="1"/>
    <col min="4099" max="4306" width="11.42578125" style="1"/>
    <col min="4307" max="4307" width="44.7109375" style="1" customWidth="1"/>
    <col min="4308" max="4308" width="10.140625" style="1" customWidth="1"/>
    <col min="4309" max="4309" width="11.85546875" style="1" customWidth="1"/>
    <col min="4310" max="4310" width="13.42578125" style="1" customWidth="1"/>
    <col min="4311" max="4311" width="52.140625" style="1" customWidth="1"/>
    <col min="4312" max="4312" width="13.7109375" style="1" customWidth="1"/>
    <col min="4313" max="4313" width="13.140625" style="1" customWidth="1"/>
    <col min="4314" max="4314" width="12.85546875" style="1" customWidth="1"/>
    <col min="4315" max="4317" width="11.42578125" style="1" customWidth="1"/>
    <col min="4318" max="4318" width="11.7109375" style="1" customWidth="1"/>
    <col min="4319" max="4319" width="11.42578125" style="1" customWidth="1"/>
    <col min="4320" max="4320" width="11.42578125" style="1"/>
    <col min="4321" max="4345" width="11.42578125" style="1" customWidth="1"/>
    <col min="4346" max="4346" width="18" style="1" customWidth="1"/>
    <col min="4347" max="4347" width="15" style="1" customWidth="1"/>
    <col min="4348" max="4348" width="13.5703125" style="1" customWidth="1"/>
    <col min="4349" max="4349" width="14.140625" style="1" customWidth="1"/>
    <col min="4350" max="4350" width="11.42578125" style="1"/>
    <col min="4351" max="4351" width="18" style="1" customWidth="1"/>
    <col min="4352" max="4352" width="15" style="1" customWidth="1"/>
    <col min="4353" max="4353" width="13.5703125" style="1" customWidth="1"/>
    <col min="4354" max="4354" width="14.140625" style="1" customWidth="1"/>
    <col min="4355" max="4562" width="11.42578125" style="1"/>
    <col min="4563" max="4563" width="44.7109375" style="1" customWidth="1"/>
    <col min="4564" max="4564" width="10.140625" style="1" customWidth="1"/>
    <col min="4565" max="4565" width="11.85546875" style="1" customWidth="1"/>
    <col min="4566" max="4566" width="13.42578125" style="1" customWidth="1"/>
    <col min="4567" max="4567" width="52.140625" style="1" customWidth="1"/>
    <col min="4568" max="4568" width="13.7109375" style="1" customWidth="1"/>
    <col min="4569" max="4569" width="13.140625" style="1" customWidth="1"/>
    <col min="4570" max="4570" width="12.85546875" style="1" customWidth="1"/>
    <col min="4571" max="4573" width="11.42578125" style="1" customWidth="1"/>
    <col min="4574" max="4574" width="11.7109375" style="1" customWidth="1"/>
    <col min="4575" max="4575" width="11.42578125" style="1" customWidth="1"/>
    <col min="4576" max="4576" width="11.42578125" style="1"/>
    <col min="4577" max="4601" width="11.42578125" style="1" customWidth="1"/>
    <col min="4602" max="4602" width="18" style="1" customWidth="1"/>
    <col min="4603" max="4603" width="15" style="1" customWidth="1"/>
    <col min="4604" max="4604" width="13.5703125" style="1" customWidth="1"/>
    <col min="4605" max="4605" width="14.140625" style="1" customWidth="1"/>
    <col min="4606" max="4606" width="11.42578125" style="1"/>
    <col min="4607" max="4607" width="18" style="1" customWidth="1"/>
    <col min="4608" max="4608" width="15" style="1" customWidth="1"/>
    <col min="4609" max="4609" width="13.5703125" style="1" customWidth="1"/>
    <col min="4610" max="4610" width="14.140625" style="1" customWidth="1"/>
    <col min="4611" max="4818" width="11.42578125" style="1"/>
    <col min="4819" max="4819" width="44.7109375" style="1" customWidth="1"/>
    <col min="4820" max="4820" width="10.140625" style="1" customWidth="1"/>
    <col min="4821" max="4821" width="11.85546875" style="1" customWidth="1"/>
    <col min="4822" max="4822" width="13.42578125" style="1" customWidth="1"/>
    <col min="4823" max="4823" width="52.140625" style="1" customWidth="1"/>
    <col min="4824" max="4824" width="13.7109375" style="1" customWidth="1"/>
    <col min="4825" max="4825" width="13.140625" style="1" customWidth="1"/>
    <col min="4826" max="4826" width="12.85546875" style="1" customWidth="1"/>
    <col min="4827" max="4829" width="11.42578125" style="1" customWidth="1"/>
    <col min="4830" max="4830" width="11.7109375" style="1" customWidth="1"/>
    <col min="4831" max="4831" width="11.42578125" style="1" customWidth="1"/>
    <col min="4832" max="4832" width="11.42578125" style="1"/>
    <col min="4833" max="4857" width="11.42578125" style="1" customWidth="1"/>
    <col min="4858" max="4858" width="18" style="1" customWidth="1"/>
    <col min="4859" max="4859" width="15" style="1" customWidth="1"/>
    <col min="4860" max="4860" width="13.5703125" style="1" customWidth="1"/>
    <col min="4861" max="4861" width="14.140625" style="1" customWidth="1"/>
    <col min="4862" max="4862" width="11.42578125" style="1"/>
    <col min="4863" max="4863" width="18" style="1" customWidth="1"/>
    <col min="4864" max="4864" width="15" style="1" customWidth="1"/>
    <col min="4865" max="4865" width="13.5703125" style="1" customWidth="1"/>
    <col min="4866" max="4866" width="14.140625" style="1" customWidth="1"/>
    <col min="4867" max="5074" width="11.42578125" style="1"/>
    <col min="5075" max="5075" width="44.7109375" style="1" customWidth="1"/>
    <col min="5076" max="5076" width="10.140625" style="1" customWidth="1"/>
    <col min="5077" max="5077" width="11.85546875" style="1" customWidth="1"/>
    <col min="5078" max="5078" width="13.42578125" style="1" customWidth="1"/>
    <col min="5079" max="5079" width="52.140625" style="1" customWidth="1"/>
    <col min="5080" max="5080" width="13.7109375" style="1" customWidth="1"/>
    <col min="5081" max="5081" width="13.140625" style="1" customWidth="1"/>
    <col min="5082" max="5082" width="12.85546875" style="1" customWidth="1"/>
    <col min="5083" max="5085" width="11.42578125" style="1" customWidth="1"/>
    <col min="5086" max="5086" width="11.7109375" style="1" customWidth="1"/>
    <col min="5087" max="5087" width="11.42578125" style="1" customWidth="1"/>
    <col min="5088" max="5088" width="11.42578125" style="1"/>
    <col min="5089" max="5113" width="11.42578125" style="1" customWidth="1"/>
    <col min="5114" max="5114" width="18" style="1" customWidth="1"/>
    <col min="5115" max="5115" width="15" style="1" customWidth="1"/>
    <col min="5116" max="5116" width="13.5703125" style="1" customWidth="1"/>
    <col min="5117" max="5117" width="14.140625" style="1" customWidth="1"/>
    <col min="5118" max="5118" width="11.42578125" style="1"/>
    <col min="5119" max="5119" width="18" style="1" customWidth="1"/>
    <col min="5120" max="5120" width="15" style="1" customWidth="1"/>
    <col min="5121" max="5121" width="13.5703125" style="1" customWidth="1"/>
    <col min="5122" max="5122" width="14.140625" style="1" customWidth="1"/>
    <col min="5123" max="5330" width="11.42578125" style="1"/>
    <col min="5331" max="5331" width="44.7109375" style="1" customWidth="1"/>
    <col min="5332" max="5332" width="10.140625" style="1" customWidth="1"/>
    <col min="5333" max="5333" width="11.85546875" style="1" customWidth="1"/>
    <col min="5334" max="5334" width="13.42578125" style="1" customWidth="1"/>
    <col min="5335" max="5335" width="52.140625" style="1" customWidth="1"/>
    <col min="5336" max="5336" width="13.7109375" style="1" customWidth="1"/>
    <col min="5337" max="5337" width="13.140625" style="1" customWidth="1"/>
    <col min="5338" max="5338" width="12.85546875" style="1" customWidth="1"/>
    <col min="5339" max="5341" width="11.42578125" style="1" customWidth="1"/>
    <col min="5342" max="5342" width="11.7109375" style="1" customWidth="1"/>
    <col min="5343" max="5343" width="11.42578125" style="1" customWidth="1"/>
    <col min="5344" max="5344" width="11.42578125" style="1"/>
    <col min="5345" max="5369" width="11.42578125" style="1" customWidth="1"/>
    <col min="5370" max="5370" width="18" style="1" customWidth="1"/>
    <col min="5371" max="5371" width="15" style="1" customWidth="1"/>
    <col min="5372" max="5372" width="13.5703125" style="1" customWidth="1"/>
    <col min="5373" max="5373" width="14.140625" style="1" customWidth="1"/>
    <col min="5374" max="5374" width="11.42578125" style="1"/>
    <col min="5375" max="5375" width="18" style="1" customWidth="1"/>
    <col min="5376" max="5376" width="15" style="1" customWidth="1"/>
    <col min="5377" max="5377" width="13.5703125" style="1" customWidth="1"/>
    <col min="5378" max="5378" width="14.140625" style="1" customWidth="1"/>
    <col min="5379" max="5586" width="11.42578125" style="1"/>
    <col min="5587" max="5587" width="44.7109375" style="1" customWidth="1"/>
    <col min="5588" max="5588" width="10.140625" style="1" customWidth="1"/>
    <col min="5589" max="5589" width="11.85546875" style="1" customWidth="1"/>
    <col min="5590" max="5590" width="13.42578125" style="1" customWidth="1"/>
    <col min="5591" max="5591" width="52.140625" style="1" customWidth="1"/>
    <col min="5592" max="5592" width="13.7109375" style="1" customWidth="1"/>
    <col min="5593" max="5593" width="13.140625" style="1" customWidth="1"/>
    <col min="5594" max="5594" width="12.85546875" style="1" customWidth="1"/>
    <col min="5595" max="5597" width="11.42578125" style="1" customWidth="1"/>
    <col min="5598" max="5598" width="11.7109375" style="1" customWidth="1"/>
    <col min="5599" max="5599" width="11.42578125" style="1" customWidth="1"/>
    <col min="5600" max="5600" width="11.42578125" style="1"/>
    <col min="5601" max="5625" width="11.42578125" style="1" customWidth="1"/>
    <col min="5626" max="5626" width="18" style="1" customWidth="1"/>
    <col min="5627" max="5627" width="15" style="1" customWidth="1"/>
    <col min="5628" max="5628" width="13.5703125" style="1" customWidth="1"/>
    <col min="5629" max="5629" width="14.140625" style="1" customWidth="1"/>
    <col min="5630" max="5630" width="11.42578125" style="1"/>
    <col min="5631" max="5631" width="18" style="1" customWidth="1"/>
    <col min="5632" max="5632" width="15" style="1" customWidth="1"/>
    <col min="5633" max="5633" width="13.5703125" style="1" customWidth="1"/>
    <col min="5634" max="5634" width="14.140625" style="1" customWidth="1"/>
    <col min="5635" max="5842" width="11.42578125" style="1"/>
    <col min="5843" max="5843" width="44.7109375" style="1" customWidth="1"/>
    <col min="5844" max="5844" width="10.140625" style="1" customWidth="1"/>
    <col min="5845" max="5845" width="11.85546875" style="1" customWidth="1"/>
    <col min="5846" max="5846" width="13.42578125" style="1" customWidth="1"/>
    <col min="5847" max="5847" width="52.140625" style="1" customWidth="1"/>
    <col min="5848" max="5848" width="13.7109375" style="1" customWidth="1"/>
    <col min="5849" max="5849" width="13.140625" style="1" customWidth="1"/>
    <col min="5850" max="5850" width="12.85546875" style="1" customWidth="1"/>
    <col min="5851" max="5853" width="11.42578125" style="1" customWidth="1"/>
    <col min="5854" max="5854" width="11.7109375" style="1" customWidth="1"/>
    <col min="5855" max="5855" width="11.42578125" style="1" customWidth="1"/>
    <col min="5856" max="5856" width="11.42578125" style="1"/>
    <col min="5857" max="5881" width="11.42578125" style="1" customWidth="1"/>
    <col min="5882" max="5882" width="18" style="1" customWidth="1"/>
    <col min="5883" max="5883" width="15" style="1" customWidth="1"/>
    <col min="5884" max="5884" width="13.5703125" style="1" customWidth="1"/>
    <col min="5885" max="5885" width="14.140625" style="1" customWidth="1"/>
    <col min="5886" max="5886" width="11.42578125" style="1"/>
    <col min="5887" max="5887" width="18" style="1" customWidth="1"/>
    <col min="5888" max="5888" width="15" style="1" customWidth="1"/>
    <col min="5889" max="5889" width="13.5703125" style="1" customWidth="1"/>
    <col min="5890" max="5890" width="14.140625" style="1" customWidth="1"/>
    <col min="5891" max="6098" width="11.42578125" style="1"/>
    <col min="6099" max="6099" width="44.7109375" style="1" customWidth="1"/>
    <col min="6100" max="6100" width="10.140625" style="1" customWidth="1"/>
    <col min="6101" max="6101" width="11.85546875" style="1" customWidth="1"/>
    <col min="6102" max="6102" width="13.42578125" style="1" customWidth="1"/>
    <col min="6103" max="6103" width="52.140625" style="1" customWidth="1"/>
    <col min="6104" max="6104" width="13.7109375" style="1" customWidth="1"/>
    <col min="6105" max="6105" width="13.140625" style="1" customWidth="1"/>
    <col min="6106" max="6106" width="12.85546875" style="1" customWidth="1"/>
    <col min="6107" max="6109" width="11.42578125" style="1" customWidth="1"/>
    <col min="6110" max="6110" width="11.7109375" style="1" customWidth="1"/>
    <col min="6111" max="6111" width="11.42578125" style="1" customWidth="1"/>
    <col min="6112" max="6112" width="11.42578125" style="1"/>
    <col min="6113" max="6137" width="11.42578125" style="1" customWidth="1"/>
    <col min="6138" max="6138" width="18" style="1" customWidth="1"/>
    <col min="6139" max="6139" width="15" style="1" customWidth="1"/>
    <col min="6140" max="6140" width="13.5703125" style="1" customWidth="1"/>
    <col min="6141" max="6141" width="14.140625" style="1" customWidth="1"/>
    <col min="6142" max="6142" width="11.42578125" style="1"/>
    <col min="6143" max="6143" width="18" style="1" customWidth="1"/>
    <col min="6144" max="6144" width="15" style="1" customWidth="1"/>
    <col min="6145" max="6145" width="13.5703125" style="1" customWidth="1"/>
    <col min="6146" max="6146" width="14.140625" style="1" customWidth="1"/>
    <col min="6147" max="6354" width="11.42578125" style="1"/>
    <col min="6355" max="6355" width="44.7109375" style="1" customWidth="1"/>
    <col min="6356" max="6356" width="10.140625" style="1" customWidth="1"/>
    <col min="6357" max="6357" width="11.85546875" style="1" customWidth="1"/>
    <col min="6358" max="6358" width="13.42578125" style="1" customWidth="1"/>
    <col min="6359" max="6359" width="52.140625" style="1" customWidth="1"/>
    <col min="6360" max="6360" width="13.7109375" style="1" customWidth="1"/>
    <col min="6361" max="6361" width="13.140625" style="1" customWidth="1"/>
    <col min="6362" max="6362" width="12.85546875" style="1" customWidth="1"/>
    <col min="6363" max="6365" width="11.42578125" style="1" customWidth="1"/>
    <col min="6366" max="6366" width="11.7109375" style="1" customWidth="1"/>
    <col min="6367" max="6367" width="11.42578125" style="1" customWidth="1"/>
    <col min="6368" max="6368" width="11.42578125" style="1"/>
    <col min="6369" max="6393" width="11.42578125" style="1" customWidth="1"/>
    <col min="6394" max="6394" width="18" style="1" customWidth="1"/>
    <col min="6395" max="6395" width="15" style="1" customWidth="1"/>
    <col min="6396" max="6396" width="13.5703125" style="1" customWidth="1"/>
    <col min="6397" max="6397" width="14.140625" style="1" customWidth="1"/>
    <col min="6398" max="6398" width="11.42578125" style="1"/>
    <col min="6399" max="6399" width="18" style="1" customWidth="1"/>
    <col min="6400" max="6400" width="15" style="1" customWidth="1"/>
    <col min="6401" max="6401" width="13.5703125" style="1" customWidth="1"/>
    <col min="6402" max="6402" width="14.140625" style="1" customWidth="1"/>
    <col min="6403" max="6610" width="11.42578125" style="1"/>
    <col min="6611" max="6611" width="44.7109375" style="1" customWidth="1"/>
    <col min="6612" max="6612" width="10.140625" style="1" customWidth="1"/>
    <col min="6613" max="6613" width="11.85546875" style="1" customWidth="1"/>
    <col min="6614" max="6614" width="13.42578125" style="1" customWidth="1"/>
    <col min="6615" max="6615" width="52.140625" style="1" customWidth="1"/>
    <col min="6616" max="6616" width="13.7109375" style="1" customWidth="1"/>
    <col min="6617" max="6617" width="13.140625" style="1" customWidth="1"/>
    <col min="6618" max="6618" width="12.85546875" style="1" customWidth="1"/>
    <col min="6619" max="6621" width="11.42578125" style="1" customWidth="1"/>
    <col min="6622" max="6622" width="11.7109375" style="1" customWidth="1"/>
    <col min="6623" max="6623" width="11.42578125" style="1" customWidth="1"/>
    <col min="6624" max="6624" width="11.42578125" style="1"/>
    <col min="6625" max="6649" width="11.42578125" style="1" customWidth="1"/>
    <col min="6650" max="6650" width="18" style="1" customWidth="1"/>
    <col min="6651" max="6651" width="15" style="1" customWidth="1"/>
    <col min="6652" max="6652" width="13.5703125" style="1" customWidth="1"/>
    <col min="6653" max="6653" width="14.140625" style="1" customWidth="1"/>
    <col min="6654" max="6654" width="11.42578125" style="1"/>
    <col min="6655" max="6655" width="18" style="1" customWidth="1"/>
    <col min="6656" max="6656" width="15" style="1" customWidth="1"/>
    <col min="6657" max="6657" width="13.5703125" style="1" customWidth="1"/>
    <col min="6658" max="6658" width="14.140625" style="1" customWidth="1"/>
    <col min="6659" max="6866" width="11.42578125" style="1"/>
    <col min="6867" max="6867" width="44.7109375" style="1" customWidth="1"/>
    <col min="6868" max="6868" width="10.140625" style="1" customWidth="1"/>
    <col min="6869" max="6869" width="11.85546875" style="1" customWidth="1"/>
    <col min="6870" max="6870" width="13.42578125" style="1" customWidth="1"/>
    <col min="6871" max="6871" width="52.140625" style="1" customWidth="1"/>
    <col min="6872" max="6872" width="13.7109375" style="1" customWidth="1"/>
    <col min="6873" max="6873" width="13.140625" style="1" customWidth="1"/>
    <col min="6874" max="6874" width="12.85546875" style="1" customWidth="1"/>
    <col min="6875" max="6877" width="11.42578125" style="1" customWidth="1"/>
    <col min="6878" max="6878" width="11.7109375" style="1" customWidth="1"/>
    <col min="6879" max="6879" width="11.42578125" style="1" customWidth="1"/>
    <col min="6880" max="6880" width="11.42578125" style="1"/>
    <col min="6881" max="6905" width="11.42578125" style="1" customWidth="1"/>
    <col min="6906" max="6906" width="18" style="1" customWidth="1"/>
    <col min="6907" max="6907" width="15" style="1" customWidth="1"/>
    <col min="6908" max="6908" width="13.5703125" style="1" customWidth="1"/>
    <col min="6909" max="6909" width="14.140625" style="1" customWidth="1"/>
    <col min="6910" max="6910" width="11.42578125" style="1"/>
    <col min="6911" max="6911" width="18" style="1" customWidth="1"/>
    <col min="6912" max="6912" width="15" style="1" customWidth="1"/>
    <col min="6913" max="6913" width="13.5703125" style="1" customWidth="1"/>
    <col min="6914" max="6914" width="14.140625" style="1" customWidth="1"/>
    <col min="6915" max="7122" width="11.42578125" style="1"/>
    <col min="7123" max="7123" width="44.7109375" style="1" customWidth="1"/>
    <col min="7124" max="7124" width="10.140625" style="1" customWidth="1"/>
    <col min="7125" max="7125" width="11.85546875" style="1" customWidth="1"/>
    <col min="7126" max="7126" width="13.42578125" style="1" customWidth="1"/>
    <col min="7127" max="7127" width="52.140625" style="1" customWidth="1"/>
    <col min="7128" max="7128" width="13.7109375" style="1" customWidth="1"/>
    <col min="7129" max="7129" width="13.140625" style="1" customWidth="1"/>
    <col min="7130" max="7130" width="12.85546875" style="1" customWidth="1"/>
    <col min="7131" max="7133" width="11.42578125" style="1" customWidth="1"/>
    <col min="7134" max="7134" width="11.7109375" style="1" customWidth="1"/>
    <col min="7135" max="7135" width="11.42578125" style="1" customWidth="1"/>
    <col min="7136" max="7136" width="11.42578125" style="1"/>
    <col min="7137" max="7161" width="11.42578125" style="1" customWidth="1"/>
    <col min="7162" max="7162" width="18" style="1" customWidth="1"/>
    <col min="7163" max="7163" width="15" style="1" customWidth="1"/>
    <col min="7164" max="7164" width="13.5703125" style="1" customWidth="1"/>
    <col min="7165" max="7165" width="14.140625" style="1" customWidth="1"/>
    <col min="7166" max="7166" width="11.42578125" style="1"/>
    <col min="7167" max="7167" width="18" style="1" customWidth="1"/>
    <col min="7168" max="7168" width="15" style="1" customWidth="1"/>
    <col min="7169" max="7169" width="13.5703125" style="1" customWidth="1"/>
    <col min="7170" max="7170" width="14.140625" style="1" customWidth="1"/>
    <col min="7171" max="7378" width="11.42578125" style="1"/>
    <col min="7379" max="7379" width="44.7109375" style="1" customWidth="1"/>
    <col min="7380" max="7380" width="10.140625" style="1" customWidth="1"/>
    <col min="7381" max="7381" width="11.85546875" style="1" customWidth="1"/>
    <col min="7382" max="7382" width="13.42578125" style="1" customWidth="1"/>
    <col min="7383" max="7383" width="52.140625" style="1" customWidth="1"/>
    <col min="7384" max="7384" width="13.7109375" style="1" customWidth="1"/>
    <col min="7385" max="7385" width="13.140625" style="1" customWidth="1"/>
    <col min="7386" max="7386" width="12.85546875" style="1" customWidth="1"/>
    <col min="7387" max="7389" width="11.42578125" style="1" customWidth="1"/>
    <col min="7390" max="7390" width="11.7109375" style="1" customWidth="1"/>
    <col min="7391" max="7391" width="11.42578125" style="1" customWidth="1"/>
    <col min="7392" max="7392" width="11.42578125" style="1"/>
    <col min="7393" max="7417" width="11.42578125" style="1" customWidth="1"/>
    <col min="7418" max="7418" width="18" style="1" customWidth="1"/>
    <col min="7419" max="7419" width="15" style="1" customWidth="1"/>
    <col min="7420" max="7420" width="13.5703125" style="1" customWidth="1"/>
    <col min="7421" max="7421" width="14.140625" style="1" customWidth="1"/>
    <col min="7422" max="7422" width="11.42578125" style="1"/>
    <col min="7423" max="7423" width="18" style="1" customWidth="1"/>
    <col min="7424" max="7424" width="15" style="1" customWidth="1"/>
    <col min="7425" max="7425" width="13.5703125" style="1" customWidth="1"/>
    <col min="7426" max="7426" width="14.140625" style="1" customWidth="1"/>
    <col min="7427" max="7634" width="11.42578125" style="1"/>
    <col min="7635" max="7635" width="44.7109375" style="1" customWidth="1"/>
    <col min="7636" max="7636" width="10.140625" style="1" customWidth="1"/>
    <col min="7637" max="7637" width="11.85546875" style="1" customWidth="1"/>
    <col min="7638" max="7638" width="13.42578125" style="1" customWidth="1"/>
    <col min="7639" max="7639" width="52.140625" style="1" customWidth="1"/>
    <col min="7640" max="7640" width="13.7109375" style="1" customWidth="1"/>
    <col min="7641" max="7641" width="13.140625" style="1" customWidth="1"/>
    <col min="7642" max="7642" width="12.85546875" style="1" customWidth="1"/>
    <col min="7643" max="7645" width="11.42578125" style="1" customWidth="1"/>
    <col min="7646" max="7646" width="11.7109375" style="1" customWidth="1"/>
    <col min="7647" max="7647" width="11.42578125" style="1" customWidth="1"/>
    <col min="7648" max="7648" width="11.42578125" style="1"/>
    <col min="7649" max="7673" width="11.42578125" style="1" customWidth="1"/>
    <col min="7674" max="7674" width="18" style="1" customWidth="1"/>
    <col min="7675" max="7675" width="15" style="1" customWidth="1"/>
    <col min="7676" max="7676" width="13.5703125" style="1" customWidth="1"/>
    <col min="7677" max="7677" width="14.140625" style="1" customWidth="1"/>
    <col min="7678" max="7678" width="11.42578125" style="1"/>
    <col min="7679" max="7679" width="18" style="1" customWidth="1"/>
    <col min="7680" max="7680" width="15" style="1" customWidth="1"/>
    <col min="7681" max="7681" width="13.5703125" style="1" customWidth="1"/>
    <col min="7682" max="7682" width="14.140625" style="1" customWidth="1"/>
    <col min="7683" max="7890" width="11.42578125" style="1"/>
    <col min="7891" max="7891" width="44.7109375" style="1" customWidth="1"/>
    <col min="7892" max="7892" width="10.140625" style="1" customWidth="1"/>
    <col min="7893" max="7893" width="11.85546875" style="1" customWidth="1"/>
    <col min="7894" max="7894" width="13.42578125" style="1" customWidth="1"/>
    <col min="7895" max="7895" width="52.140625" style="1" customWidth="1"/>
    <col min="7896" max="7896" width="13.7109375" style="1" customWidth="1"/>
    <col min="7897" max="7897" width="13.140625" style="1" customWidth="1"/>
    <col min="7898" max="7898" width="12.85546875" style="1" customWidth="1"/>
    <col min="7899" max="7901" width="11.42578125" style="1" customWidth="1"/>
    <col min="7902" max="7902" width="11.7109375" style="1" customWidth="1"/>
    <col min="7903" max="7903" width="11.42578125" style="1" customWidth="1"/>
    <col min="7904" max="7904" width="11.42578125" style="1"/>
    <col min="7905" max="7929" width="11.42578125" style="1" customWidth="1"/>
    <col min="7930" max="7930" width="18" style="1" customWidth="1"/>
    <col min="7931" max="7931" width="15" style="1" customWidth="1"/>
    <col min="7932" max="7932" width="13.5703125" style="1" customWidth="1"/>
    <col min="7933" max="7933" width="14.140625" style="1" customWidth="1"/>
    <col min="7934" max="7934" width="11.42578125" style="1"/>
    <col min="7935" max="7935" width="18" style="1" customWidth="1"/>
    <col min="7936" max="7936" width="15" style="1" customWidth="1"/>
    <col min="7937" max="7937" width="13.5703125" style="1" customWidth="1"/>
    <col min="7938" max="7938" width="14.140625" style="1" customWidth="1"/>
    <col min="7939" max="8146" width="11.42578125" style="1"/>
    <col min="8147" max="8147" width="44.7109375" style="1" customWidth="1"/>
    <col min="8148" max="8148" width="10.140625" style="1" customWidth="1"/>
    <col min="8149" max="8149" width="11.85546875" style="1" customWidth="1"/>
    <col min="8150" max="8150" width="13.42578125" style="1" customWidth="1"/>
    <col min="8151" max="8151" width="52.140625" style="1" customWidth="1"/>
    <col min="8152" max="8152" width="13.7109375" style="1" customWidth="1"/>
    <col min="8153" max="8153" width="13.140625" style="1" customWidth="1"/>
    <col min="8154" max="8154" width="12.85546875" style="1" customWidth="1"/>
    <col min="8155" max="8157" width="11.42578125" style="1" customWidth="1"/>
    <col min="8158" max="8158" width="11.7109375" style="1" customWidth="1"/>
    <col min="8159" max="8159" width="11.42578125" style="1" customWidth="1"/>
    <col min="8160" max="8160" width="11.42578125" style="1"/>
    <col min="8161" max="8185" width="11.42578125" style="1" customWidth="1"/>
    <col min="8186" max="8186" width="18" style="1" customWidth="1"/>
    <col min="8187" max="8187" width="15" style="1" customWidth="1"/>
    <col min="8188" max="8188" width="13.5703125" style="1" customWidth="1"/>
    <col min="8189" max="8189" width="14.140625" style="1" customWidth="1"/>
    <col min="8190" max="8190" width="11.42578125" style="1"/>
    <col min="8191" max="8191" width="18" style="1" customWidth="1"/>
    <col min="8192" max="8192" width="15" style="1" customWidth="1"/>
    <col min="8193" max="8193" width="13.5703125" style="1" customWidth="1"/>
    <col min="8194" max="8194" width="14.140625" style="1" customWidth="1"/>
    <col min="8195" max="8402" width="11.42578125" style="1"/>
    <col min="8403" max="8403" width="44.7109375" style="1" customWidth="1"/>
    <col min="8404" max="8404" width="10.140625" style="1" customWidth="1"/>
    <col min="8405" max="8405" width="11.85546875" style="1" customWidth="1"/>
    <col min="8406" max="8406" width="13.42578125" style="1" customWidth="1"/>
    <col min="8407" max="8407" width="52.140625" style="1" customWidth="1"/>
    <col min="8408" max="8408" width="13.7109375" style="1" customWidth="1"/>
    <col min="8409" max="8409" width="13.140625" style="1" customWidth="1"/>
    <col min="8410" max="8410" width="12.85546875" style="1" customWidth="1"/>
    <col min="8411" max="8413" width="11.42578125" style="1" customWidth="1"/>
    <col min="8414" max="8414" width="11.7109375" style="1" customWidth="1"/>
    <col min="8415" max="8415" width="11.42578125" style="1" customWidth="1"/>
    <col min="8416" max="8416" width="11.42578125" style="1"/>
    <col min="8417" max="8441" width="11.42578125" style="1" customWidth="1"/>
    <col min="8442" max="8442" width="18" style="1" customWidth="1"/>
    <col min="8443" max="8443" width="15" style="1" customWidth="1"/>
    <col min="8444" max="8444" width="13.5703125" style="1" customWidth="1"/>
    <col min="8445" max="8445" width="14.140625" style="1" customWidth="1"/>
    <col min="8446" max="8446" width="11.42578125" style="1"/>
    <col min="8447" max="8447" width="18" style="1" customWidth="1"/>
    <col min="8448" max="8448" width="15" style="1" customWidth="1"/>
    <col min="8449" max="8449" width="13.5703125" style="1" customWidth="1"/>
    <col min="8450" max="8450" width="14.140625" style="1" customWidth="1"/>
    <col min="8451" max="8658" width="11.42578125" style="1"/>
    <col min="8659" max="8659" width="44.7109375" style="1" customWidth="1"/>
    <col min="8660" max="8660" width="10.140625" style="1" customWidth="1"/>
    <col min="8661" max="8661" width="11.85546875" style="1" customWidth="1"/>
    <col min="8662" max="8662" width="13.42578125" style="1" customWidth="1"/>
    <col min="8663" max="8663" width="52.140625" style="1" customWidth="1"/>
    <col min="8664" max="8664" width="13.7109375" style="1" customWidth="1"/>
    <col min="8665" max="8665" width="13.140625" style="1" customWidth="1"/>
    <col min="8666" max="8666" width="12.85546875" style="1" customWidth="1"/>
    <col min="8667" max="8669" width="11.42578125" style="1" customWidth="1"/>
    <col min="8670" max="8670" width="11.7109375" style="1" customWidth="1"/>
    <col min="8671" max="8671" width="11.42578125" style="1" customWidth="1"/>
    <col min="8672" max="8672" width="11.42578125" style="1"/>
    <col min="8673" max="8697" width="11.42578125" style="1" customWidth="1"/>
    <col min="8698" max="8698" width="18" style="1" customWidth="1"/>
    <col min="8699" max="8699" width="15" style="1" customWidth="1"/>
    <col min="8700" max="8700" width="13.5703125" style="1" customWidth="1"/>
    <col min="8701" max="8701" width="14.140625" style="1" customWidth="1"/>
    <col min="8702" max="8702" width="11.42578125" style="1"/>
    <col min="8703" max="8703" width="18" style="1" customWidth="1"/>
    <col min="8704" max="8704" width="15" style="1" customWidth="1"/>
    <col min="8705" max="8705" width="13.5703125" style="1" customWidth="1"/>
    <col min="8706" max="8706" width="14.140625" style="1" customWidth="1"/>
    <col min="8707" max="8914" width="11.42578125" style="1"/>
    <col min="8915" max="8915" width="44.7109375" style="1" customWidth="1"/>
    <col min="8916" max="8916" width="10.140625" style="1" customWidth="1"/>
    <col min="8917" max="8917" width="11.85546875" style="1" customWidth="1"/>
    <col min="8918" max="8918" width="13.42578125" style="1" customWidth="1"/>
    <col min="8919" max="8919" width="52.140625" style="1" customWidth="1"/>
    <col min="8920" max="8920" width="13.7109375" style="1" customWidth="1"/>
    <col min="8921" max="8921" width="13.140625" style="1" customWidth="1"/>
    <col min="8922" max="8922" width="12.85546875" style="1" customWidth="1"/>
    <col min="8923" max="8925" width="11.42578125" style="1" customWidth="1"/>
    <col min="8926" max="8926" width="11.7109375" style="1" customWidth="1"/>
    <col min="8927" max="8927" width="11.42578125" style="1" customWidth="1"/>
    <col min="8928" max="8928" width="11.42578125" style="1"/>
    <col min="8929" max="8953" width="11.42578125" style="1" customWidth="1"/>
    <col min="8954" max="8954" width="18" style="1" customWidth="1"/>
    <col min="8955" max="8955" width="15" style="1" customWidth="1"/>
    <col min="8956" max="8956" width="13.5703125" style="1" customWidth="1"/>
    <col min="8957" max="8957" width="14.140625" style="1" customWidth="1"/>
    <col min="8958" max="8958" width="11.42578125" style="1"/>
    <col min="8959" max="8959" width="18" style="1" customWidth="1"/>
    <col min="8960" max="8960" width="15" style="1" customWidth="1"/>
    <col min="8961" max="8961" width="13.5703125" style="1" customWidth="1"/>
    <col min="8962" max="8962" width="14.140625" style="1" customWidth="1"/>
    <col min="8963" max="9170" width="11.42578125" style="1"/>
    <col min="9171" max="9171" width="44.7109375" style="1" customWidth="1"/>
    <col min="9172" max="9172" width="10.140625" style="1" customWidth="1"/>
    <col min="9173" max="9173" width="11.85546875" style="1" customWidth="1"/>
    <col min="9174" max="9174" width="13.42578125" style="1" customWidth="1"/>
    <col min="9175" max="9175" width="52.140625" style="1" customWidth="1"/>
    <col min="9176" max="9176" width="13.7109375" style="1" customWidth="1"/>
    <col min="9177" max="9177" width="13.140625" style="1" customWidth="1"/>
    <col min="9178" max="9178" width="12.85546875" style="1" customWidth="1"/>
    <col min="9179" max="9181" width="11.42578125" style="1" customWidth="1"/>
    <col min="9182" max="9182" width="11.7109375" style="1" customWidth="1"/>
    <col min="9183" max="9183" width="11.42578125" style="1" customWidth="1"/>
    <col min="9184" max="9184" width="11.42578125" style="1"/>
    <col min="9185" max="9209" width="11.42578125" style="1" customWidth="1"/>
    <col min="9210" max="9210" width="18" style="1" customWidth="1"/>
    <col min="9211" max="9211" width="15" style="1" customWidth="1"/>
    <col min="9212" max="9212" width="13.5703125" style="1" customWidth="1"/>
    <col min="9213" max="9213" width="14.140625" style="1" customWidth="1"/>
    <col min="9214" max="9214" width="11.42578125" style="1"/>
    <col min="9215" max="9215" width="18" style="1" customWidth="1"/>
    <col min="9216" max="9216" width="15" style="1" customWidth="1"/>
    <col min="9217" max="9217" width="13.5703125" style="1" customWidth="1"/>
    <col min="9218" max="9218" width="14.140625" style="1" customWidth="1"/>
    <col min="9219" max="9426" width="11.42578125" style="1"/>
    <col min="9427" max="9427" width="44.7109375" style="1" customWidth="1"/>
    <col min="9428" max="9428" width="10.140625" style="1" customWidth="1"/>
    <col min="9429" max="9429" width="11.85546875" style="1" customWidth="1"/>
    <col min="9430" max="9430" width="13.42578125" style="1" customWidth="1"/>
    <col min="9431" max="9431" width="52.140625" style="1" customWidth="1"/>
    <col min="9432" max="9432" width="13.7109375" style="1" customWidth="1"/>
    <col min="9433" max="9433" width="13.140625" style="1" customWidth="1"/>
    <col min="9434" max="9434" width="12.85546875" style="1" customWidth="1"/>
    <col min="9435" max="9437" width="11.42578125" style="1" customWidth="1"/>
    <col min="9438" max="9438" width="11.7109375" style="1" customWidth="1"/>
    <col min="9439" max="9439" width="11.42578125" style="1" customWidth="1"/>
    <col min="9440" max="9440" width="11.42578125" style="1"/>
    <col min="9441" max="9465" width="11.42578125" style="1" customWidth="1"/>
    <col min="9466" max="9466" width="18" style="1" customWidth="1"/>
    <col min="9467" max="9467" width="15" style="1" customWidth="1"/>
    <col min="9468" max="9468" width="13.5703125" style="1" customWidth="1"/>
    <col min="9469" max="9469" width="14.140625" style="1" customWidth="1"/>
    <col min="9470" max="9470" width="11.42578125" style="1"/>
    <col min="9471" max="9471" width="18" style="1" customWidth="1"/>
    <col min="9472" max="9472" width="15" style="1" customWidth="1"/>
    <col min="9473" max="9473" width="13.5703125" style="1" customWidth="1"/>
    <col min="9474" max="9474" width="14.140625" style="1" customWidth="1"/>
    <col min="9475" max="9682" width="11.42578125" style="1"/>
    <col min="9683" max="9683" width="44.7109375" style="1" customWidth="1"/>
    <col min="9684" max="9684" width="10.140625" style="1" customWidth="1"/>
    <col min="9685" max="9685" width="11.85546875" style="1" customWidth="1"/>
    <col min="9686" max="9686" width="13.42578125" style="1" customWidth="1"/>
    <col min="9687" max="9687" width="52.140625" style="1" customWidth="1"/>
    <col min="9688" max="9688" width="13.7109375" style="1" customWidth="1"/>
    <col min="9689" max="9689" width="13.140625" style="1" customWidth="1"/>
    <col min="9690" max="9690" width="12.85546875" style="1" customWidth="1"/>
    <col min="9691" max="9693" width="11.42578125" style="1" customWidth="1"/>
    <col min="9694" max="9694" width="11.7109375" style="1" customWidth="1"/>
    <col min="9695" max="9695" width="11.42578125" style="1" customWidth="1"/>
    <col min="9696" max="9696" width="11.42578125" style="1"/>
    <col min="9697" max="9721" width="11.42578125" style="1" customWidth="1"/>
    <col min="9722" max="9722" width="18" style="1" customWidth="1"/>
    <col min="9723" max="9723" width="15" style="1" customWidth="1"/>
    <col min="9724" max="9724" width="13.5703125" style="1" customWidth="1"/>
    <col min="9725" max="9725" width="14.140625" style="1" customWidth="1"/>
    <col min="9726" max="9726" width="11.42578125" style="1"/>
    <col min="9727" max="9727" width="18" style="1" customWidth="1"/>
    <col min="9728" max="9728" width="15" style="1" customWidth="1"/>
    <col min="9729" max="9729" width="13.5703125" style="1" customWidth="1"/>
    <col min="9730" max="9730" width="14.140625" style="1" customWidth="1"/>
    <col min="9731" max="9938" width="11.42578125" style="1"/>
    <col min="9939" max="9939" width="44.7109375" style="1" customWidth="1"/>
    <col min="9940" max="9940" width="10.140625" style="1" customWidth="1"/>
    <col min="9941" max="9941" width="11.85546875" style="1" customWidth="1"/>
    <col min="9942" max="9942" width="13.42578125" style="1" customWidth="1"/>
    <col min="9943" max="9943" width="52.140625" style="1" customWidth="1"/>
    <col min="9944" max="9944" width="13.7109375" style="1" customWidth="1"/>
    <col min="9945" max="9945" width="13.140625" style="1" customWidth="1"/>
    <col min="9946" max="9946" width="12.85546875" style="1" customWidth="1"/>
    <col min="9947" max="9949" width="11.42578125" style="1" customWidth="1"/>
    <col min="9950" max="9950" width="11.7109375" style="1" customWidth="1"/>
    <col min="9951" max="9951" width="11.42578125" style="1" customWidth="1"/>
    <col min="9952" max="9952" width="11.42578125" style="1"/>
    <col min="9953" max="9977" width="11.42578125" style="1" customWidth="1"/>
    <col min="9978" max="9978" width="18" style="1" customWidth="1"/>
    <col min="9979" max="9979" width="15" style="1" customWidth="1"/>
    <col min="9980" max="9980" width="13.5703125" style="1" customWidth="1"/>
    <col min="9981" max="9981" width="14.140625" style="1" customWidth="1"/>
    <col min="9982" max="9982" width="11.42578125" style="1"/>
    <col min="9983" max="9983" width="18" style="1" customWidth="1"/>
    <col min="9984" max="9984" width="15" style="1" customWidth="1"/>
    <col min="9985" max="9985" width="13.5703125" style="1" customWidth="1"/>
    <col min="9986" max="9986" width="14.140625" style="1" customWidth="1"/>
    <col min="9987" max="10194" width="11.42578125" style="1"/>
    <col min="10195" max="10195" width="44.7109375" style="1" customWidth="1"/>
    <col min="10196" max="10196" width="10.140625" style="1" customWidth="1"/>
    <col min="10197" max="10197" width="11.85546875" style="1" customWidth="1"/>
    <col min="10198" max="10198" width="13.42578125" style="1" customWidth="1"/>
    <col min="10199" max="10199" width="52.140625" style="1" customWidth="1"/>
    <col min="10200" max="10200" width="13.7109375" style="1" customWidth="1"/>
    <col min="10201" max="10201" width="13.140625" style="1" customWidth="1"/>
    <col min="10202" max="10202" width="12.85546875" style="1" customWidth="1"/>
    <col min="10203" max="10205" width="11.42578125" style="1" customWidth="1"/>
    <col min="10206" max="10206" width="11.7109375" style="1" customWidth="1"/>
    <col min="10207" max="10207" width="11.42578125" style="1" customWidth="1"/>
    <col min="10208" max="10208" width="11.42578125" style="1"/>
    <col min="10209" max="10233" width="11.42578125" style="1" customWidth="1"/>
    <col min="10234" max="10234" width="18" style="1" customWidth="1"/>
    <col min="10235" max="10235" width="15" style="1" customWidth="1"/>
    <col min="10236" max="10236" width="13.5703125" style="1" customWidth="1"/>
    <col min="10237" max="10237" width="14.140625" style="1" customWidth="1"/>
    <col min="10238" max="10238" width="11.42578125" style="1"/>
    <col min="10239" max="10239" width="18" style="1" customWidth="1"/>
    <col min="10240" max="10240" width="15" style="1" customWidth="1"/>
    <col min="10241" max="10241" width="13.5703125" style="1" customWidth="1"/>
    <col min="10242" max="10242" width="14.140625" style="1" customWidth="1"/>
    <col min="10243" max="10450" width="11.42578125" style="1"/>
    <col min="10451" max="10451" width="44.7109375" style="1" customWidth="1"/>
    <col min="10452" max="10452" width="10.140625" style="1" customWidth="1"/>
    <col min="10453" max="10453" width="11.85546875" style="1" customWidth="1"/>
    <col min="10454" max="10454" width="13.42578125" style="1" customWidth="1"/>
    <col min="10455" max="10455" width="52.140625" style="1" customWidth="1"/>
    <col min="10456" max="10456" width="13.7109375" style="1" customWidth="1"/>
    <col min="10457" max="10457" width="13.140625" style="1" customWidth="1"/>
    <col min="10458" max="10458" width="12.85546875" style="1" customWidth="1"/>
    <col min="10459" max="10461" width="11.42578125" style="1" customWidth="1"/>
    <col min="10462" max="10462" width="11.7109375" style="1" customWidth="1"/>
    <col min="10463" max="10463" width="11.42578125" style="1" customWidth="1"/>
    <col min="10464" max="10464" width="11.42578125" style="1"/>
    <col min="10465" max="10489" width="11.42578125" style="1" customWidth="1"/>
    <col min="10490" max="10490" width="18" style="1" customWidth="1"/>
    <col min="10491" max="10491" width="15" style="1" customWidth="1"/>
    <col min="10492" max="10492" width="13.5703125" style="1" customWidth="1"/>
    <col min="10493" max="10493" width="14.140625" style="1" customWidth="1"/>
    <col min="10494" max="10494" width="11.42578125" style="1"/>
    <col min="10495" max="10495" width="18" style="1" customWidth="1"/>
    <col min="10496" max="10496" width="15" style="1" customWidth="1"/>
    <col min="10497" max="10497" width="13.5703125" style="1" customWidth="1"/>
    <col min="10498" max="10498" width="14.140625" style="1" customWidth="1"/>
    <col min="10499" max="10706" width="11.42578125" style="1"/>
    <col min="10707" max="10707" width="44.7109375" style="1" customWidth="1"/>
    <col min="10708" max="10708" width="10.140625" style="1" customWidth="1"/>
    <col min="10709" max="10709" width="11.85546875" style="1" customWidth="1"/>
    <col min="10710" max="10710" width="13.42578125" style="1" customWidth="1"/>
    <col min="10711" max="10711" width="52.140625" style="1" customWidth="1"/>
    <col min="10712" max="10712" width="13.7109375" style="1" customWidth="1"/>
    <col min="10713" max="10713" width="13.140625" style="1" customWidth="1"/>
    <col min="10714" max="10714" width="12.85546875" style="1" customWidth="1"/>
    <col min="10715" max="10717" width="11.42578125" style="1" customWidth="1"/>
    <col min="10718" max="10718" width="11.7109375" style="1" customWidth="1"/>
    <col min="10719" max="10719" width="11.42578125" style="1" customWidth="1"/>
    <col min="10720" max="10720" width="11.42578125" style="1"/>
    <col min="10721" max="10745" width="11.42578125" style="1" customWidth="1"/>
    <col min="10746" max="10746" width="18" style="1" customWidth="1"/>
    <col min="10747" max="10747" width="15" style="1" customWidth="1"/>
    <col min="10748" max="10748" width="13.5703125" style="1" customWidth="1"/>
    <col min="10749" max="10749" width="14.140625" style="1" customWidth="1"/>
    <col min="10750" max="10750" width="11.42578125" style="1"/>
    <col min="10751" max="10751" width="18" style="1" customWidth="1"/>
    <col min="10752" max="10752" width="15" style="1" customWidth="1"/>
    <col min="10753" max="10753" width="13.5703125" style="1" customWidth="1"/>
    <col min="10754" max="10754" width="14.140625" style="1" customWidth="1"/>
    <col min="10755" max="10962" width="11.42578125" style="1"/>
    <col min="10963" max="10963" width="44.7109375" style="1" customWidth="1"/>
    <col min="10964" max="10964" width="10.140625" style="1" customWidth="1"/>
    <col min="10965" max="10965" width="11.85546875" style="1" customWidth="1"/>
    <col min="10966" max="10966" width="13.42578125" style="1" customWidth="1"/>
    <col min="10967" max="10967" width="52.140625" style="1" customWidth="1"/>
    <col min="10968" max="10968" width="13.7109375" style="1" customWidth="1"/>
    <col min="10969" max="10969" width="13.140625" style="1" customWidth="1"/>
    <col min="10970" max="10970" width="12.85546875" style="1" customWidth="1"/>
    <col min="10971" max="10973" width="11.42578125" style="1" customWidth="1"/>
    <col min="10974" max="10974" width="11.7109375" style="1" customWidth="1"/>
    <col min="10975" max="10975" width="11.42578125" style="1" customWidth="1"/>
    <col min="10976" max="10976" width="11.42578125" style="1"/>
    <col min="10977" max="11001" width="11.42578125" style="1" customWidth="1"/>
    <col min="11002" max="11002" width="18" style="1" customWidth="1"/>
    <col min="11003" max="11003" width="15" style="1" customWidth="1"/>
    <col min="11004" max="11004" width="13.5703125" style="1" customWidth="1"/>
    <col min="11005" max="11005" width="14.140625" style="1" customWidth="1"/>
    <col min="11006" max="11006" width="11.42578125" style="1"/>
    <col min="11007" max="11007" width="18" style="1" customWidth="1"/>
    <col min="11008" max="11008" width="15" style="1" customWidth="1"/>
    <col min="11009" max="11009" width="13.5703125" style="1" customWidth="1"/>
    <col min="11010" max="11010" width="14.140625" style="1" customWidth="1"/>
    <col min="11011" max="11218" width="11.42578125" style="1"/>
    <col min="11219" max="11219" width="44.7109375" style="1" customWidth="1"/>
    <col min="11220" max="11220" width="10.140625" style="1" customWidth="1"/>
    <col min="11221" max="11221" width="11.85546875" style="1" customWidth="1"/>
    <col min="11222" max="11222" width="13.42578125" style="1" customWidth="1"/>
    <col min="11223" max="11223" width="52.140625" style="1" customWidth="1"/>
    <col min="11224" max="11224" width="13.7109375" style="1" customWidth="1"/>
    <col min="11225" max="11225" width="13.140625" style="1" customWidth="1"/>
    <col min="11226" max="11226" width="12.85546875" style="1" customWidth="1"/>
    <col min="11227" max="11229" width="11.42578125" style="1" customWidth="1"/>
    <col min="11230" max="11230" width="11.7109375" style="1" customWidth="1"/>
    <col min="11231" max="11231" width="11.42578125" style="1" customWidth="1"/>
    <col min="11232" max="11232" width="11.42578125" style="1"/>
    <col min="11233" max="11257" width="11.42578125" style="1" customWidth="1"/>
    <col min="11258" max="11258" width="18" style="1" customWidth="1"/>
    <col min="11259" max="11259" width="15" style="1" customWidth="1"/>
    <col min="11260" max="11260" width="13.5703125" style="1" customWidth="1"/>
    <col min="11261" max="11261" width="14.140625" style="1" customWidth="1"/>
    <col min="11262" max="11262" width="11.42578125" style="1"/>
    <col min="11263" max="11263" width="18" style="1" customWidth="1"/>
    <col min="11264" max="11264" width="15" style="1" customWidth="1"/>
    <col min="11265" max="11265" width="13.5703125" style="1" customWidth="1"/>
    <col min="11266" max="11266" width="14.140625" style="1" customWidth="1"/>
    <col min="11267" max="11474" width="11.42578125" style="1"/>
    <col min="11475" max="11475" width="44.7109375" style="1" customWidth="1"/>
    <col min="11476" max="11476" width="10.140625" style="1" customWidth="1"/>
    <col min="11477" max="11477" width="11.85546875" style="1" customWidth="1"/>
    <col min="11478" max="11478" width="13.42578125" style="1" customWidth="1"/>
    <col min="11479" max="11479" width="52.140625" style="1" customWidth="1"/>
    <col min="11480" max="11480" width="13.7109375" style="1" customWidth="1"/>
    <col min="11481" max="11481" width="13.140625" style="1" customWidth="1"/>
    <col min="11482" max="11482" width="12.85546875" style="1" customWidth="1"/>
    <col min="11483" max="11485" width="11.42578125" style="1" customWidth="1"/>
    <col min="11486" max="11486" width="11.7109375" style="1" customWidth="1"/>
    <col min="11487" max="11487" width="11.42578125" style="1" customWidth="1"/>
    <col min="11488" max="11488" width="11.42578125" style="1"/>
    <col min="11489" max="11513" width="11.42578125" style="1" customWidth="1"/>
    <col min="11514" max="11514" width="18" style="1" customWidth="1"/>
    <col min="11515" max="11515" width="15" style="1" customWidth="1"/>
    <col min="11516" max="11516" width="13.5703125" style="1" customWidth="1"/>
    <col min="11517" max="11517" width="14.140625" style="1" customWidth="1"/>
    <col min="11518" max="11518" width="11.42578125" style="1"/>
    <col min="11519" max="11519" width="18" style="1" customWidth="1"/>
    <col min="11520" max="11520" width="15" style="1" customWidth="1"/>
    <col min="11521" max="11521" width="13.5703125" style="1" customWidth="1"/>
    <col min="11522" max="11522" width="14.140625" style="1" customWidth="1"/>
    <col min="11523" max="11730" width="11.42578125" style="1"/>
    <col min="11731" max="11731" width="44.7109375" style="1" customWidth="1"/>
    <col min="11732" max="11732" width="10.140625" style="1" customWidth="1"/>
    <col min="11733" max="11733" width="11.85546875" style="1" customWidth="1"/>
    <col min="11734" max="11734" width="13.42578125" style="1" customWidth="1"/>
    <col min="11735" max="11735" width="52.140625" style="1" customWidth="1"/>
    <col min="11736" max="11736" width="13.7109375" style="1" customWidth="1"/>
    <col min="11737" max="11737" width="13.140625" style="1" customWidth="1"/>
    <col min="11738" max="11738" width="12.85546875" style="1" customWidth="1"/>
    <col min="11739" max="11741" width="11.42578125" style="1" customWidth="1"/>
    <col min="11742" max="11742" width="11.7109375" style="1" customWidth="1"/>
    <col min="11743" max="11743" width="11.42578125" style="1" customWidth="1"/>
    <col min="11744" max="11744" width="11.42578125" style="1"/>
    <col min="11745" max="11769" width="11.42578125" style="1" customWidth="1"/>
    <col min="11770" max="11770" width="18" style="1" customWidth="1"/>
    <col min="11771" max="11771" width="15" style="1" customWidth="1"/>
    <col min="11772" max="11772" width="13.5703125" style="1" customWidth="1"/>
    <col min="11773" max="11773" width="14.140625" style="1" customWidth="1"/>
    <col min="11774" max="11774" width="11.42578125" style="1"/>
    <col min="11775" max="11775" width="18" style="1" customWidth="1"/>
    <col min="11776" max="11776" width="15" style="1" customWidth="1"/>
    <col min="11777" max="11777" width="13.5703125" style="1" customWidth="1"/>
    <col min="11778" max="11778" width="14.140625" style="1" customWidth="1"/>
    <col min="11779" max="11986" width="11.42578125" style="1"/>
    <col min="11987" max="11987" width="44.7109375" style="1" customWidth="1"/>
    <col min="11988" max="11988" width="10.140625" style="1" customWidth="1"/>
    <col min="11989" max="11989" width="11.85546875" style="1" customWidth="1"/>
    <col min="11990" max="11990" width="13.42578125" style="1" customWidth="1"/>
    <col min="11991" max="11991" width="52.140625" style="1" customWidth="1"/>
    <col min="11992" max="11992" width="13.7109375" style="1" customWidth="1"/>
    <col min="11993" max="11993" width="13.140625" style="1" customWidth="1"/>
    <col min="11994" max="11994" width="12.85546875" style="1" customWidth="1"/>
    <col min="11995" max="11997" width="11.42578125" style="1" customWidth="1"/>
    <col min="11998" max="11998" width="11.7109375" style="1" customWidth="1"/>
    <col min="11999" max="11999" width="11.42578125" style="1" customWidth="1"/>
    <col min="12000" max="12000" width="11.42578125" style="1"/>
    <col min="12001" max="12025" width="11.42578125" style="1" customWidth="1"/>
    <col min="12026" max="12026" width="18" style="1" customWidth="1"/>
    <col min="12027" max="12027" width="15" style="1" customWidth="1"/>
    <col min="12028" max="12028" width="13.5703125" style="1" customWidth="1"/>
    <col min="12029" max="12029" width="14.140625" style="1" customWidth="1"/>
    <col min="12030" max="12030" width="11.42578125" style="1"/>
    <col min="12031" max="12031" width="18" style="1" customWidth="1"/>
    <col min="12032" max="12032" width="15" style="1" customWidth="1"/>
    <col min="12033" max="12033" width="13.5703125" style="1" customWidth="1"/>
    <col min="12034" max="12034" width="14.140625" style="1" customWidth="1"/>
    <col min="12035" max="12242" width="11.42578125" style="1"/>
    <col min="12243" max="12243" width="44.7109375" style="1" customWidth="1"/>
    <col min="12244" max="12244" width="10.140625" style="1" customWidth="1"/>
    <col min="12245" max="12245" width="11.85546875" style="1" customWidth="1"/>
    <col min="12246" max="12246" width="13.42578125" style="1" customWidth="1"/>
    <col min="12247" max="12247" width="52.140625" style="1" customWidth="1"/>
    <col min="12248" max="12248" width="13.7109375" style="1" customWidth="1"/>
    <col min="12249" max="12249" width="13.140625" style="1" customWidth="1"/>
    <col min="12250" max="12250" width="12.85546875" style="1" customWidth="1"/>
    <col min="12251" max="12253" width="11.42578125" style="1" customWidth="1"/>
    <col min="12254" max="12254" width="11.7109375" style="1" customWidth="1"/>
    <col min="12255" max="12255" width="11.42578125" style="1" customWidth="1"/>
    <col min="12256" max="12256" width="11.42578125" style="1"/>
    <col min="12257" max="12281" width="11.42578125" style="1" customWidth="1"/>
    <col min="12282" max="12282" width="18" style="1" customWidth="1"/>
    <col min="12283" max="12283" width="15" style="1" customWidth="1"/>
    <col min="12284" max="12284" width="13.5703125" style="1" customWidth="1"/>
    <col min="12285" max="12285" width="14.140625" style="1" customWidth="1"/>
    <col min="12286" max="12286" width="11.42578125" style="1"/>
    <col min="12287" max="12287" width="18" style="1" customWidth="1"/>
    <col min="12288" max="12288" width="15" style="1" customWidth="1"/>
    <col min="12289" max="12289" width="13.5703125" style="1" customWidth="1"/>
    <col min="12290" max="12290" width="14.140625" style="1" customWidth="1"/>
    <col min="12291" max="12498" width="11.42578125" style="1"/>
    <col min="12499" max="12499" width="44.7109375" style="1" customWidth="1"/>
    <col min="12500" max="12500" width="10.140625" style="1" customWidth="1"/>
    <col min="12501" max="12501" width="11.85546875" style="1" customWidth="1"/>
    <col min="12502" max="12502" width="13.42578125" style="1" customWidth="1"/>
    <col min="12503" max="12503" width="52.140625" style="1" customWidth="1"/>
    <col min="12504" max="12504" width="13.7109375" style="1" customWidth="1"/>
    <col min="12505" max="12505" width="13.140625" style="1" customWidth="1"/>
    <col min="12506" max="12506" width="12.85546875" style="1" customWidth="1"/>
    <col min="12507" max="12509" width="11.42578125" style="1" customWidth="1"/>
    <col min="12510" max="12510" width="11.7109375" style="1" customWidth="1"/>
    <col min="12511" max="12511" width="11.42578125" style="1" customWidth="1"/>
    <col min="12512" max="12512" width="11.42578125" style="1"/>
    <col min="12513" max="12537" width="11.42578125" style="1" customWidth="1"/>
    <col min="12538" max="12538" width="18" style="1" customWidth="1"/>
    <col min="12539" max="12539" width="15" style="1" customWidth="1"/>
    <col min="12540" max="12540" width="13.5703125" style="1" customWidth="1"/>
    <col min="12541" max="12541" width="14.140625" style="1" customWidth="1"/>
    <col min="12542" max="12542" width="11.42578125" style="1"/>
    <col min="12543" max="12543" width="18" style="1" customWidth="1"/>
    <col min="12544" max="12544" width="15" style="1" customWidth="1"/>
    <col min="12545" max="12545" width="13.5703125" style="1" customWidth="1"/>
    <col min="12546" max="12546" width="14.140625" style="1" customWidth="1"/>
    <col min="12547" max="12754" width="11.42578125" style="1"/>
    <col min="12755" max="12755" width="44.7109375" style="1" customWidth="1"/>
    <col min="12756" max="12756" width="10.140625" style="1" customWidth="1"/>
    <col min="12757" max="12757" width="11.85546875" style="1" customWidth="1"/>
    <col min="12758" max="12758" width="13.42578125" style="1" customWidth="1"/>
    <col min="12759" max="12759" width="52.140625" style="1" customWidth="1"/>
    <col min="12760" max="12760" width="13.7109375" style="1" customWidth="1"/>
    <col min="12761" max="12761" width="13.140625" style="1" customWidth="1"/>
    <col min="12762" max="12762" width="12.85546875" style="1" customWidth="1"/>
    <col min="12763" max="12765" width="11.42578125" style="1" customWidth="1"/>
    <col min="12766" max="12766" width="11.7109375" style="1" customWidth="1"/>
    <col min="12767" max="12767" width="11.42578125" style="1" customWidth="1"/>
    <col min="12768" max="12768" width="11.42578125" style="1"/>
    <col min="12769" max="12793" width="11.42578125" style="1" customWidth="1"/>
    <col min="12794" max="12794" width="18" style="1" customWidth="1"/>
    <col min="12795" max="12795" width="15" style="1" customWidth="1"/>
    <col min="12796" max="12796" width="13.5703125" style="1" customWidth="1"/>
    <col min="12797" max="12797" width="14.140625" style="1" customWidth="1"/>
    <col min="12798" max="12798" width="11.42578125" style="1"/>
    <col min="12799" max="12799" width="18" style="1" customWidth="1"/>
    <col min="12800" max="12800" width="15" style="1" customWidth="1"/>
    <col min="12801" max="12801" width="13.5703125" style="1" customWidth="1"/>
    <col min="12802" max="12802" width="14.140625" style="1" customWidth="1"/>
    <col min="12803" max="13010" width="11.42578125" style="1"/>
    <col min="13011" max="13011" width="44.7109375" style="1" customWidth="1"/>
    <col min="13012" max="13012" width="10.140625" style="1" customWidth="1"/>
    <col min="13013" max="13013" width="11.85546875" style="1" customWidth="1"/>
    <col min="13014" max="13014" width="13.42578125" style="1" customWidth="1"/>
    <col min="13015" max="13015" width="52.140625" style="1" customWidth="1"/>
    <col min="13016" max="13016" width="13.7109375" style="1" customWidth="1"/>
    <col min="13017" max="13017" width="13.140625" style="1" customWidth="1"/>
    <col min="13018" max="13018" width="12.85546875" style="1" customWidth="1"/>
    <col min="13019" max="13021" width="11.42578125" style="1" customWidth="1"/>
    <col min="13022" max="13022" width="11.7109375" style="1" customWidth="1"/>
    <col min="13023" max="13023" width="11.42578125" style="1" customWidth="1"/>
    <col min="13024" max="13024" width="11.42578125" style="1"/>
    <col min="13025" max="13049" width="11.42578125" style="1" customWidth="1"/>
    <col min="13050" max="13050" width="18" style="1" customWidth="1"/>
    <col min="13051" max="13051" width="15" style="1" customWidth="1"/>
    <col min="13052" max="13052" width="13.5703125" style="1" customWidth="1"/>
    <col min="13053" max="13053" width="14.140625" style="1" customWidth="1"/>
    <col min="13054" max="13054" width="11.42578125" style="1"/>
    <col min="13055" max="13055" width="18" style="1" customWidth="1"/>
    <col min="13056" max="13056" width="15" style="1" customWidth="1"/>
    <col min="13057" max="13057" width="13.5703125" style="1" customWidth="1"/>
    <col min="13058" max="13058" width="14.140625" style="1" customWidth="1"/>
    <col min="13059" max="13266" width="11.42578125" style="1"/>
    <col min="13267" max="13267" width="44.7109375" style="1" customWidth="1"/>
    <col min="13268" max="13268" width="10.140625" style="1" customWidth="1"/>
    <col min="13269" max="13269" width="11.85546875" style="1" customWidth="1"/>
    <col min="13270" max="13270" width="13.42578125" style="1" customWidth="1"/>
    <col min="13271" max="13271" width="52.140625" style="1" customWidth="1"/>
    <col min="13272" max="13272" width="13.7109375" style="1" customWidth="1"/>
    <col min="13273" max="13273" width="13.140625" style="1" customWidth="1"/>
    <col min="13274" max="13274" width="12.85546875" style="1" customWidth="1"/>
    <col min="13275" max="13277" width="11.42578125" style="1" customWidth="1"/>
    <col min="13278" max="13278" width="11.7109375" style="1" customWidth="1"/>
    <col min="13279" max="13279" width="11.42578125" style="1" customWidth="1"/>
    <col min="13280" max="13280" width="11.42578125" style="1"/>
    <col min="13281" max="13305" width="11.42578125" style="1" customWidth="1"/>
    <col min="13306" max="13306" width="18" style="1" customWidth="1"/>
    <col min="13307" max="13307" width="15" style="1" customWidth="1"/>
    <col min="13308" max="13308" width="13.5703125" style="1" customWidth="1"/>
    <col min="13309" max="13309" width="14.140625" style="1" customWidth="1"/>
    <col min="13310" max="13310" width="11.42578125" style="1"/>
    <col min="13311" max="13311" width="18" style="1" customWidth="1"/>
    <col min="13312" max="13312" width="15" style="1" customWidth="1"/>
    <col min="13313" max="13313" width="13.5703125" style="1" customWidth="1"/>
    <col min="13314" max="13314" width="14.140625" style="1" customWidth="1"/>
    <col min="13315" max="13522" width="11.42578125" style="1"/>
    <col min="13523" max="13523" width="44.7109375" style="1" customWidth="1"/>
    <col min="13524" max="13524" width="10.140625" style="1" customWidth="1"/>
    <col min="13525" max="13525" width="11.85546875" style="1" customWidth="1"/>
    <col min="13526" max="13526" width="13.42578125" style="1" customWidth="1"/>
    <col min="13527" max="13527" width="52.140625" style="1" customWidth="1"/>
    <col min="13528" max="13528" width="13.7109375" style="1" customWidth="1"/>
    <col min="13529" max="13529" width="13.140625" style="1" customWidth="1"/>
    <col min="13530" max="13530" width="12.85546875" style="1" customWidth="1"/>
    <col min="13531" max="13533" width="11.42578125" style="1" customWidth="1"/>
    <col min="13534" max="13534" width="11.7109375" style="1" customWidth="1"/>
    <col min="13535" max="13535" width="11.42578125" style="1" customWidth="1"/>
    <col min="13536" max="13536" width="11.42578125" style="1"/>
    <col min="13537" max="13561" width="11.42578125" style="1" customWidth="1"/>
    <col min="13562" max="13562" width="18" style="1" customWidth="1"/>
    <col min="13563" max="13563" width="15" style="1" customWidth="1"/>
    <col min="13564" max="13564" width="13.5703125" style="1" customWidth="1"/>
    <col min="13565" max="13565" width="14.140625" style="1" customWidth="1"/>
    <col min="13566" max="13566" width="11.42578125" style="1"/>
    <col min="13567" max="13567" width="18" style="1" customWidth="1"/>
    <col min="13568" max="13568" width="15" style="1" customWidth="1"/>
    <col min="13569" max="13569" width="13.5703125" style="1" customWidth="1"/>
    <col min="13570" max="13570" width="14.140625" style="1" customWidth="1"/>
    <col min="13571" max="13778" width="11.42578125" style="1"/>
    <col min="13779" max="13779" width="44.7109375" style="1" customWidth="1"/>
    <col min="13780" max="13780" width="10.140625" style="1" customWidth="1"/>
    <col min="13781" max="13781" width="11.85546875" style="1" customWidth="1"/>
    <col min="13782" max="13782" width="13.42578125" style="1" customWidth="1"/>
    <col min="13783" max="13783" width="52.140625" style="1" customWidth="1"/>
    <col min="13784" max="13784" width="13.7109375" style="1" customWidth="1"/>
    <col min="13785" max="13785" width="13.140625" style="1" customWidth="1"/>
    <col min="13786" max="13786" width="12.85546875" style="1" customWidth="1"/>
    <col min="13787" max="13789" width="11.42578125" style="1" customWidth="1"/>
    <col min="13790" max="13790" width="11.7109375" style="1" customWidth="1"/>
    <col min="13791" max="13791" width="11.42578125" style="1" customWidth="1"/>
    <col min="13792" max="13792" width="11.42578125" style="1"/>
    <col min="13793" max="13817" width="11.42578125" style="1" customWidth="1"/>
    <col min="13818" max="13818" width="18" style="1" customWidth="1"/>
    <col min="13819" max="13819" width="15" style="1" customWidth="1"/>
    <col min="13820" max="13820" width="13.5703125" style="1" customWidth="1"/>
    <col min="13821" max="13821" width="14.140625" style="1" customWidth="1"/>
    <col min="13822" max="13822" width="11.42578125" style="1"/>
    <col min="13823" max="13823" width="18" style="1" customWidth="1"/>
    <col min="13824" max="13824" width="15" style="1" customWidth="1"/>
    <col min="13825" max="13825" width="13.5703125" style="1" customWidth="1"/>
    <col min="13826" max="13826" width="14.140625" style="1" customWidth="1"/>
    <col min="13827" max="14034" width="11.42578125" style="1"/>
    <col min="14035" max="14035" width="44.7109375" style="1" customWidth="1"/>
    <col min="14036" max="14036" width="10.140625" style="1" customWidth="1"/>
    <col min="14037" max="14037" width="11.85546875" style="1" customWidth="1"/>
    <col min="14038" max="14038" width="13.42578125" style="1" customWidth="1"/>
    <col min="14039" max="14039" width="52.140625" style="1" customWidth="1"/>
    <col min="14040" max="14040" width="13.7109375" style="1" customWidth="1"/>
    <col min="14041" max="14041" width="13.140625" style="1" customWidth="1"/>
    <col min="14042" max="14042" width="12.85546875" style="1" customWidth="1"/>
    <col min="14043" max="14045" width="11.42578125" style="1" customWidth="1"/>
    <col min="14046" max="14046" width="11.7109375" style="1" customWidth="1"/>
    <col min="14047" max="14047" width="11.42578125" style="1" customWidth="1"/>
    <col min="14048" max="14048" width="11.42578125" style="1"/>
    <col min="14049" max="14073" width="11.42578125" style="1" customWidth="1"/>
    <col min="14074" max="14074" width="18" style="1" customWidth="1"/>
    <col min="14075" max="14075" width="15" style="1" customWidth="1"/>
    <col min="14076" max="14076" width="13.5703125" style="1" customWidth="1"/>
    <col min="14077" max="14077" width="14.140625" style="1" customWidth="1"/>
    <col min="14078" max="14078" width="11.42578125" style="1"/>
    <col min="14079" max="14079" width="18" style="1" customWidth="1"/>
    <col min="14080" max="14080" width="15" style="1" customWidth="1"/>
    <col min="14081" max="14081" width="13.5703125" style="1" customWidth="1"/>
    <col min="14082" max="14082" width="14.140625" style="1" customWidth="1"/>
    <col min="14083" max="14290" width="11.42578125" style="1"/>
    <col min="14291" max="14291" width="44.7109375" style="1" customWidth="1"/>
    <col min="14292" max="14292" width="10.140625" style="1" customWidth="1"/>
    <col min="14293" max="14293" width="11.85546875" style="1" customWidth="1"/>
    <col min="14294" max="14294" width="13.42578125" style="1" customWidth="1"/>
    <col min="14295" max="14295" width="52.140625" style="1" customWidth="1"/>
    <col min="14296" max="14296" width="13.7109375" style="1" customWidth="1"/>
    <col min="14297" max="14297" width="13.140625" style="1" customWidth="1"/>
    <col min="14298" max="14298" width="12.85546875" style="1" customWidth="1"/>
    <col min="14299" max="14301" width="11.42578125" style="1" customWidth="1"/>
    <col min="14302" max="14302" width="11.7109375" style="1" customWidth="1"/>
    <col min="14303" max="14303" width="11.42578125" style="1" customWidth="1"/>
    <col min="14304" max="14304" width="11.42578125" style="1"/>
    <col min="14305" max="14329" width="11.42578125" style="1" customWidth="1"/>
    <col min="14330" max="14330" width="18" style="1" customWidth="1"/>
    <col min="14331" max="14331" width="15" style="1" customWidth="1"/>
    <col min="14332" max="14332" width="13.5703125" style="1" customWidth="1"/>
    <col min="14333" max="14333" width="14.140625" style="1" customWidth="1"/>
    <col min="14334" max="14334" width="11.42578125" style="1"/>
    <col min="14335" max="14335" width="18" style="1" customWidth="1"/>
    <col min="14336" max="14336" width="15" style="1" customWidth="1"/>
    <col min="14337" max="14337" width="13.5703125" style="1" customWidth="1"/>
    <col min="14338" max="14338" width="14.140625" style="1" customWidth="1"/>
    <col min="14339" max="14546" width="11.42578125" style="1"/>
    <col min="14547" max="14547" width="44.7109375" style="1" customWidth="1"/>
    <col min="14548" max="14548" width="10.140625" style="1" customWidth="1"/>
    <col min="14549" max="14549" width="11.85546875" style="1" customWidth="1"/>
    <col min="14550" max="14550" width="13.42578125" style="1" customWidth="1"/>
    <col min="14551" max="14551" width="52.140625" style="1" customWidth="1"/>
    <col min="14552" max="14552" width="13.7109375" style="1" customWidth="1"/>
    <col min="14553" max="14553" width="13.140625" style="1" customWidth="1"/>
    <col min="14554" max="14554" width="12.85546875" style="1" customWidth="1"/>
    <col min="14555" max="14557" width="11.42578125" style="1" customWidth="1"/>
    <col min="14558" max="14558" width="11.7109375" style="1" customWidth="1"/>
    <col min="14559" max="14559" width="11.42578125" style="1" customWidth="1"/>
    <col min="14560" max="14560" width="11.42578125" style="1"/>
    <col min="14561" max="14585" width="11.42578125" style="1" customWidth="1"/>
    <col min="14586" max="14586" width="18" style="1" customWidth="1"/>
    <col min="14587" max="14587" width="15" style="1" customWidth="1"/>
    <col min="14588" max="14588" width="13.5703125" style="1" customWidth="1"/>
    <col min="14589" max="14589" width="14.140625" style="1" customWidth="1"/>
    <col min="14590" max="14590" width="11.42578125" style="1"/>
    <col min="14591" max="14591" width="18" style="1" customWidth="1"/>
    <col min="14592" max="14592" width="15" style="1" customWidth="1"/>
    <col min="14593" max="14593" width="13.5703125" style="1" customWidth="1"/>
    <col min="14594" max="14594" width="14.140625" style="1" customWidth="1"/>
    <col min="14595" max="14802" width="11.42578125" style="1"/>
    <col min="14803" max="14803" width="44.7109375" style="1" customWidth="1"/>
    <col min="14804" max="14804" width="10.140625" style="1" customWidth="1"/>
    <col min="14805" max="14805" width="11.85546875" style="1" customWidth="1"/>
    <col min="14806" max="14806" width="13.42578125" style="1" customWidth="1"/>
    <col min="14807" max="14807" width="52.140625" style="1" customWidth="1"/>
    <col min="14808" max="14808" width="13.7109375" style="1" customWidth="1"/>
    <col min="14809" max="14809" width="13.140625" style="1" customWidth="1"/>
    <col min="14810" max="14810" width="12.85546875" style="1" customWidth="1"/>
    <col min="14811" max="14813" width="11.42578125" style="1" customWidth="1"/>
    <col min="14814" max="14814" width="11.7109375" style="1" customWidth="1"/>
    <col min="14815" max="14815" width="11.42578125" style="1" customWidth="1"/>
    <col min="14816" max="14816" width="11.42578125" style="1"/>
    <col min="14817" max="14841" width="11.42578125" style="1" customWidth="1"/>
    <col min="14842" max="14842" width="18" style="1" customWidth="1"/>
    <col min="14843" max="14843" width="15" style="1" customWidth="1"/>
    <col min="14844" max="14844" width="13.5703125" style="1" customWidth="1"/>
    <col min="14845" max="14845" width="14.140625" style="1" customWidth="1"/>
    <col min="14846" max="14846" width="11.42578125" style="1"/>
    <col min="14847" max="14847" width="18" style="1" customWidth="1"/>
    <col min="14848" max="14848" width="15" style="1" customWidth="1"/>
    <col min="14849" max="14849" width="13.5703125" style="1" customWidth="1"/>
    <col min="14850" max="14850" width="14.140625" style="1" customWidth="1"/>
    <col min="14851" max="15058" width="11.42578125" style="1"/>
    <col min="15059" max="15059" width="44.7109375" style="1" customWidth="1"/>
    <col min="15060" max="15060" width="10.140625" style="1" customWidth="1"/>
    <col min="15061" max="15061" width="11.85546875" style="1" customWidth="1"/>
    <col min="15062" max="15062" width="13.42578125" style="1" customWidth="1"/>
    <col min="15063" max="15063" width="52.140625" style="1" customWidth="1"/>
    <col min="15064" max="15064" width="13.7109375" style="1" customWidth="1"/>
    <col min="15065" max="15065" width="13.140625" style="1" customWidth="1"/>
    <col min="15066" max="15066" width="12.85546875" style="1" customWidth="1"/>
    <col min="15067" max="15069" width="11.42578125" style="1" customWidth="1"/>
    <col min="15070" max="15070" width="11.7109375" style="1" customWidth="1"/>
    <col min="15071" max="15071" width="11.42578125" style="1" customWidth="1"/>
    <col min="15072" max="15072" width="11.42578125" style="1"/>
    <col min="15073" max="15097" width="11.42578125" style="1" customWidth="1"/>
    <col min="15098" max="15098" width="18" style="1" customWidth="1"/>
    <col min="15099" max="15099" width="15" style="1" customWidth="1"/>
    <col min="15100" max="15100" width="13.5703125" style="1" customWidth="1"/>
    <col min="15101" max="15101" width="14.140625" style="1" customWidth="1"/>
    <col min="15102" max="15102" width="11.42578125" style="1"/>
    <col min="15103" max="15103" width="18" style="1" customWidth="1"/>
    <col min="15104" max="15104" width="15" style="1" customWidth="1"/>
    <col min="15105" max="15105" width="13.5703125" style="1" customWidth="1"/>
    <col min="15106" max="15106" width="14.140625" style="1" customWidth="1"/>
    <col min="15107" max="15314" width="11.42578125" style="1"/>
    <col min="15315" max="15315" width="44.7109375" style="1" customWidth="1"/>
    <col min="15316" max="15316" width="10.140625" style="1" customWidth="1"/>
    <col min="15317" max="15317" width="11.85546875" style="1" customWidth="1"/>
    <col min="15318" max="15318" width="13.42578125" style="1" customWidth="1"/>
    <col min="15319" max="15319" width="52.140625" style="1" customWidth="1"/>
    <col min="15320" max="15320" width="13.7109375" style="1" customWidth="1"/>
    <col min="15321" max="15321" width="13.140625" style="1" customWidth="1"/>
    <col min="15322" max="15322" width="12.85546875" style="1" customWidth="1"/>
    <col min="15323" max="15325" width="11.42578125" style="1" customWidth="1"/>
    <col min="15326" max="15326" width="11.7109375" style="1" customWidth="1"/>
    <col min="15327" max="15327" width="11.42578125" style="1" customWidth="1"/>
    <col min="15328" max="15328" width="11.42578125" style="1"/>
    <col min="15329" max="15353" width="11.42578125" style="1" customWidth="1"/>
    <col min="15354" max="15354" width="18" style="1" customWidth="1"/>
    <col min="15355" max="15355" width="15" style="1" customWidth="1"/>
    <col min="15356" max="15356" width="13.5703125" style="1" customWidth="1"/>
    <col min="15357" max="15357" width="14.140625" style="1" customWidth="1"/>
    <col min="15358" max="15358" width="11.42578125" style="1"/>
    <col min="15359" max="15359" width="18" style="1" customWidth="1"/>
    <col min="15360" max="15360" width="15" style="1" customWidth="1"/>
    <col min="15361" max="15361" width="13.5703125" style="1" customWidth="1"/>
    <col min="15362" max="15362" width="14.140625" style="1" customWidth="1"/>
    <col min="15363" max="15570" width="11.42578125" style="1"/>
    <col min="15571" max="15571" width="44.7109375" style="1" customWidth="1"/>
    <col min="15572" max="15572" width="10.140625" style="1" customWidth="1"/>
    <col min="15573" max="15573" width="11.85546875" style="1" customWidth="1"/>
    <col min="15574" max="15574" width="13.42578125" style="1" customWidth="1"/>
    <col min="15575" max="15575" width="52.140625" style="1" customWidth="1"/>
    <col min="15576" max="15576" width="13.7109375" style="1" customWidth="1"/>
    <col min="15577" max="15577" width="13.140625" style="1" customWidth="1"/>
    <col min="15578" max="15578" width="12.85546875" style="1" customWidth="1"/>
    <col min="15579" max="15581" width="11.42578125" style="1" customWidth="1"/>
    <col min="15582" max="15582" width="11.7109375" style="1" customWidth="1"/>
    <col min="15583" max="15583" width="11.42578125" style="1" customWidth="1"/>
    <col min="15584" max="15584" width="11.42578125" style="1"/>
    <col min="15585" max="15609" width="11.42578125" style="1" customWidth="1"/>
    <col min="15610" max="15610" width="18" style="1" customWidth="1"/>
    <col min="15611" max="15611" width="15" style="1" customWidth="1"/>
    <col min="15612" max="15612" width="13.5703125" style="1" customWidth="1"/>
    <col min="15613" max="15613" width="14.140625" style="1" customWidth="1"/>
    <col min="15614" max="15614" width="11.42578125" style="1"/>
    <col min="15615" max="15615" width="18" style="1" customWidth="1"/>
    <col min="15616" max="15616" width="15" style="1" customWidth="1"/>
    <col min="15617" max="15617" width="13.5703125" style="1" customWidth="1"/>
    <col min="15618" max="15618" width="14.140625" style="1" customWidth="1"/>
    <col min="15619" max="15826" width="11.42578125" style="1"/>
    <col min="15827" max="15827" width="44.7109375" style="1" customWidth="1"/>
    <col min="15828" max="15828" width="10.140625" style="1" customWidth="1"/>
    <col min="15829" max="15829" width="11.85546875" style="1" customWidth="1"/>
    <col min="15830" max="15830" width="13.42578125" style="1" customWidth="1"/>
    <col min="15831" max="15831" width="52.140625" style="1" customWidth="1"/>
    <col min="15832" max="15832" width="13.7109375" style="1" customWidth="1"/>
    <col min="15833" max="15833" width="13.140625" style="1" customWidth="1"/>
    <col min="15834" max="15834" width="12.85546875" style="1" customWidth="1"/>
    <col min="15835" max="15837" width="11.42578125" style="1" customWidth="1"/>
    <col min="15838" max="15838" width="11.7109375" style="1" customWidth="1"/>
    <col min="15839" max="15839" width="11.42578125" style="1" customWidth="1"/>
    <col min="15840" max="15840" width="11.42578125" style="1"/>
    <col min="15841" max="15865" width="11.42578125" style="1" customWidth="1"/>
    <col min="15866" max="15866" width="18" style="1" customWidth="1"/>
    <col min="15867" max="15867" width="15" style="1" customWidth="1"/>
    <col min="15868" max="15868" width="13.5703125" style="1" customWidth="1"/>
    <col min="15869" max="15869" width="14.140625" style="1" customWidth="1"/>
    <col min="15870" max="15870" width="11.42578125" style="1"/>
    <col min="15871" max="15871" width="18" style="1" customWidth="1"/>
    <col min="15872" max="15872" width="15" style="1" customWidth="1"/>
    <col min="15873" max="15873" width="13.5703125" style="1" customWidth="1"/>
    <col min="15874" max="15874" width="14.140625" style="1" customWidth="1"/>
    <col min="15875" max="16082" width="11.42578125" style="1"/>
    <col min="16083" max="16083" width="44.7109375" style="1" customWidth="1"/>
    <col min="16084" max="16084" width="10.140625" style="1" customWidth="1"/>
    <col min="16085" max="16085" width="11.85546875" style="1" customWidth="1"/>
    <col min="16086" max="16086" width="13.42578125" style="1" customWidth="1"/>
    <col min="16087" max="16087" width="52.140625" style="1" customWidth="1"/>
    <col min="16088" max="16088" width="13.7109375" style="1" customWidth="1"/>
    <col min="16089" max="16089" width="13.140625" style="1" customWidth="1"/>
    <col min="16090" max="16090" width="12.85546875" style="1" customWidth="1"/>
    <col min="16091" max="16093" width="11.42578125" style="1" customWidth="1"/>
    <col min="16094" max="16094" width="11.7109375" style="1" customWidth="1"/>
    <col min="16095" max="16095" width="11.42578125" style="1" customWidth="1"/>
    <col min="16096" max="16096" width="11.42578125" style="1"/>
    <col min="16097" max="16121" width="11.42578125" style="1" customWidth="1"/>
    <col min="16122" max="16122" width="18" style="1" customWidth="1"/>
    <col min="16123" max="16123" width="15" style="1" customWidth="1"/>
    <col min="16124" max="16124" width="13.5703125" style="1" customWidth="1"/>
    <col min="16125" max="16125" width="14.140625" style="1" customWidth="1"/>
    <col min="16126" max="16126" width="11.42578125" style="1"/>
    <col min="16127" max="16127" width="18" style="1" customWidth="1"/>
    <col min="16128" max="16128" width="15" style="1" customWidth="1"/>
    <col min="16129" max="16129" width="13.5703125" style="1" customWidth="1"/>
    <col min="16130" max="16130" width="14.140625" style="1" customWidth="1"/>
    <col min="16131" max="16384" width="11.42578125" style="1"/>
  </cols>
  <sheetData>
    <row r="1" spans="1:9" ht="18">
      <c r="A1" s="171" t="s">
        <v>44</v>
      </c>
      <c r="B1" s="171"/>
      <c r="C1" s="171"/>
      <c r="D1" s="171"/>
      <c r="E1" s="171"/>
      <c r="F1" s="171"/>
    </row>
    <row r="2" spans="1:9" ht="18">
      <c r="A2" s="171" t="s">
        <v>481</v>
      </c>
      <c r="B2" s="171"/>
      <c r="C2" s="171"/>
      <c r="D2" s="171"/>
      <c r="E2" s="171"/>
      <c r="F2" s="171"/>
    </row>
    <row r="3" spans="1:9">
      <c r="A3" s="2"/>
      <c r="B3" s="2"/>
      <c r="C3" s="2"/>
      <c r="D3" s="2"/>
    </row>
    <row r="4" spans="1:9" s="6" customFormat="1" ht="25.5">
      <c r="A4" s="4" t="s">
        <v>5</v>
      </c>
      <c r="B4" s="4" t="s">
        <v>6</v>
      </c>
      <c r="C4" s="5" t="s">
        <v>7</v>
      </c>
      <c r="D4" s="4" t="s">
        <v>8</v>
      </c>
      <c r="E4" s="4" t="s">
        <v>9</v>
      </c>
      <c r="F4" s="4" t="s">
        <v>506</v>
      </c>
      <c r="G4" s="4" t="s">
        <v>507</v>
      </c>
      <c r="H4" s="4" t="s">
        <v>508</v>
      </c>
      <c r="I4" s="4" t="s">
        <v>509</v>
      </c>
    </row>
    <row r="5" spans="1:9" s="7" customFormat="1">
      <c r="B5" s="8"/>
      <c r="C5" s="8"/>
      <c r="D5" s="8"/>
      <c r="F5" s="9"/>
      <c r="G5" s="9"/>
      <c r="H5" s="9"/>
      <c r="I5" s="9"/>
    </row>
    <row r="6" spans="1:9" s="12" customFormat="1" ht="86.25" customHeight="1">
      <c r="A6" s="10" t="s">
        <v>45</v>
      </c>
      <c r="B6" s="4" t="s">
        <v>16</v>
      </c>
      <c r="C6" s="4" t="s">
        <v>12</v>
      </c>
      <c r="D6" s="4" t="s">
        <v>13</v>
      </c>
      <c r="E6" s="11" t="s">
        <v>29</v>
      </c>
      <c r="F6" s="13">
        <f>IF(FINFUN!$P$92=0,0,FINFUN!P55/FINFUN!$P$92)</f>
        <v>0.28950779395711046</v>
      </c>
      <c r="G6" s="13">
        <f>IF(FINFUN!$P$139=0,0,FINFUN!P102/FINFUN!$P$139)</f>
        <v>0.30066224809937608</v>
      </c>
      <c r="H6" s="13">
        <f>IF(FINFUN!$P$186=0,0,FINFUN!P149/FINFUN!$P$186)</f>
        <v>0</v>
      </c>
      <c r="I6" s="13">
        <f>IF(FINFUN!$P$235=0,0,FINFUN!P198/FINFUN!$P$235)</f>
        <v>0</v>
      </c>
    </row>
    <row r="7" spans="1:9" s="12" customFormat="1" ht="86.25" customHeight="1">
      <c r="A7" s="10" t="s">
        <v>46</v>
      </c>
      <c r="B7" s="4" t="s">
        <v>16</v>
      </c>
      <c r="C7" s="4" t="s">
        <v>12</v>
      </c>
      <c r="D7" s="4" t="s">
        <v>13</v>
      </c>
      <c r="E7" s="11" t="s">
        <v>29</v>
      </c>
      <c r="F7" s="13">
        <f>IF(FINFUN!$P$92=0,0,FINFUN!P63/FINFUN!$P$92)</f>
        <v>0.12629910140872228</v>
      </c>
      <c r="G7" s="13">
        <f>IF(FINFUN!$P$139=0,0,FINFUN!P110/FINFUN!$P$139)</f>
        <v>0.11569325280210285</v>
      </c>
      <c r="H7" s="13">
        <f>IF(FINFUN!$P$186=0,0,FINFUN!P157/FINFUN!$P$186)</f>
        <v>0</v>
      </c>
      <c r="I7" s="13">
        <f>IF(FINFUN!$P$235=0,0,FINFUN!P206/FINFUN!$P$235)</f>
        <v>0</v>
      </c>
    </row>
    <row r="8" spans="1:9" s="12" customFormat="1" ht="86.25" customHeight="1">
      <c r="A8" s="10" t="s">
        <v>47</v>
      </c>
      <c r="B8" s="4" t="s">
        <v>16</v>
      </c>
      <c r="C8" s="4" t="s">
        <v>12</v>
      </c>
      <c r="D8" s="4" t="s">
        <v>13</v>
      </c>
      <c r="E8" s="11" t="s">
        <v>29</v>
      </c>
      <c r="F8" s="13">
        <f>IF(FINFUN!$P$92=0,0,FINFUN!P67/FINFUN!$P$92)</f>
        <v>0.42395192575744556</v>
      </c>
      <c r="G8" s="13">
        <f>IF(FINFUN!$P$139=0,0,FINFUN!P114/FINFUN!$P$139)</f>
        <v>0.42339146743063044</v>
      </c>
      <c r="H8" s="13">
        <f>IF(FINFUN!$P$186=0,0,FINFUN!P161/FINFUN!$P$186)</f>
        <v>0</v>
      </c>
      <c r="I8" s="13">
        <f>IF(FINFUN!$P$235=0,0,FINFUN!P210/FINFUN!$P$235)</f>
        <v>0</v>
      </c>
    </row>
    <row r="9" spans="1:9" s="12" customFormat="1" ht="86.25" customHeight="1">
      <c r="A9" s="10" t="s">
        <v>48</v>
      </c>
      <c r="B9" s="4" t="s">
        <v>16</v>
      </c>
      <c r="C9" s="4" t="s">
        <v>12</v>
      </c>
      <c r="D9" s="4" t="s">
        <v>13</v>
      </c>
      <c r="E9" s="11" t="s">
        <v>29</v>
      </c>
      <c r="F9" s="13">
        <f>IF(FINFUN!$P$92=0,0,FINFUN!P81/FINFUN!$P$92)</f>
        <v>9.3634305395976794E-2</v>
      </c>
      <c r="G9" s="13">
        <f>IF(FINFUN!$P$139=0,0,FINFUN!P128/FINFUN!$P$139)</f>
        <v>9.183191544489297E-2</v>
      </c>
      <c r="H9" s="13">
        <f>IF(FINFUN!$P$186=0,0,FINFUN!P175/FINFUN!$P$186)</f>
        <v>0</v>
      </c>
      <c r="I9" s="13">
        <f>IF(FINFUN!$P$235=0,0,FINFUN!P224/FINFUN!$P$235)</f>
        <v>0</v>
      </c>
    </row>
    <row r="10" spans="1:9" s="12" customFormat="1" ht="86.25" customHeight="1">
      <c r="A10" s="10" t="s">
        <v>49</v>
      </c>
      <c r="B10" s="4" t="s">
        <v>16</v>
      </c>
      <c r="C10" s="4" t="s">
        <v>12</v>
      </c>
      <c r="D10" s="4" t="s">
        <v>13</v>
      </c>
      <c r="E10" s="11" t="s">
        <v>29</v>
      </c>
      <c r="F10" s="13">
        <f>IF(FINFUN!$P$92=0,0,FINFUN!P90/FINFUN!$P$92)</f>
        <v>6.6606873480745038E-2</v>
      </c>
      <c r="G10" s="13">
        <f>IF(FINFUN!$P$139=0,0,FINFUN!P137/FINFUN!$P$139)</f>
        <v>6.8421116222997583E-2</v>
      </c>
      <c r="H10" s="13">
        <f>IF(FINFUN!$P$186=0,0,FINFUN!P184/FINFUN!$P$186)</f>
        <v>0</v>
      </c>
      <c r="I10" s="13">
        <f>IF(FINFUN!$P$235=0,0,FINFUN!P233/FINFUN!$P$235)</f>
        <v>0</v>
      </c>
    </row>
    <row r="11" spans="1:9" s="12" customFormat="1" ht="144.19999999999999" customHeight="1">
      <c r="A11" s="22" t="s">
        <v>50</v>
      </c>
      <c r="B11" s="4" t="s">
        <v>11</v>
      </c>
      <c r="C11" s="4" t="s">
        <v>12</v>
      </c>
      <c r="D11" s="4" t="s">
        <v>13</v>
      </c>
      <c r="E11" s="11" t="s">
        <v>51</v>
      </c>
      <c r="F11" s="83">
        <f>SUM(EAI!$C11:E11)*1000000/'Demográfico-Social'!$D$34</f>
        <v>3370.4732946765826</v>
      </c>
      <c r="G11" s="83">
        <f>IF(OR(EAI!F11=0,EAI!G11=0,EAI!H11=0),0,SUM(EAI!$C11:H11)*1000000/'Demográfico-Social'!$D$34)</f>
        <v>6882.6338575062855</v>
      </c>
      <c r="H11" s="83">
        <f>IF(OR(EAI!I11=0,EAI!J11=0,EAI!K11=0),0,SUM(EAI!$C11:K11)*1000000/'Demográfico-Social'!$D$34)</f>
        <v>0</v>
      </c>
      <c r="I11" s="83">
        <f>IF(OR(EAI!L11=0,EAI!M11=0,EAI!N11=0),0,SUM(EAI!$C11:N11)*1000000/'Demográfico-Social'!$D$34)</f>
        <v>0</v>
      </c>
    </row>
    <row r="12" spans="1:9" s="12" customFormat="1" ht="72" customHeight="1">
      <c r="A12" s="10" t="s">
        <v>52</v>
      </c>
      <c r="B12" s="4" t="s">
        <v>16</v>
      </c>
      <c r="C12" s="4" t="s">
        <v>12</v>
      </c>
      <c r="D12" s="4" t="s">
        <v>13</v>
      </c>
      <c r="E12" s="11" t="s">
        <v>53</v>
      </c>
      <c r="F12" s="112">
        <v>1</v>
      </c>
      <c r="G12" s="112">
        <v>1</v>
      </c>
      <c r="H12" s="112">
        <v>1</v>
      </c>
      <c r="I12" s="112">
        <v>1</v>
      </c>
    </row>
    <row r="13" spans="1:9" s="12" customFormat="1" ht="252" customHeight="1">
      <c r="A13" s="10" t="s">
        <v>54</v>
      </c>
      <c r="B13" s="4" t="s">
        <v>16</v>
      </c>
      <c r="C13" s="4" t="s">
        <v>12</v>
      </c>
      <c r="D13" s="4" t="s">
        <v>13</v>
      </c>
      <c r="E13" s="11" t="s">
        <v>55</v>
      </c>
      <c r="F13" s="13">
        <f>SUM(EAI!$C22:E22)/(SUM(EAI!$C9:E9)-SUM(EAI!$C17:E17))</f>
        <v>0.5750151848672691</v>
      </c>
      <c r="G13" s="13">
        <f>IF(OR(EAI!F9=0,EAI!G9=0,EAI!H9=0),0,SUM(EAI!$C22:H22)/(SUM(EAI!$C9:H9)-SUM(EAI!$C17:H17)))</f>
        <v>0.59271683309103074</v>
      </c>
      <c r="H13" s="13">
        <f>IF(OR(EAI!I9=0,EAI!J9=0,EAI!K9=0),0,SUM(EAI!$C22:K22)/(SUM(EAI!$C9:K9)-SUM(EAI!$C17:K17)))</f>
        <v>0</v>
      </c>
      <c r="I13" s="13">
        <f>IF(OR(EAI!L9=0,EAI!M9=0,EAI!N9=0),0,SUM(EAI!$C22:N22)/(SUM(EAI!$C9:N9)-SUM(EAI!$C17:N17)))</f>
        <v>0</v>
      </c>
    </row>
    <row r="14" spans="1:9" s="12" customFormat="1" ht="108.75" customHeight="1">
      <c r="A14" s="10" t="s">
        <v>56</v>
      </c>
      <c r="B14" s="4" t="s">
        <v>16</v>
      </c>
      <c r="C14" s="4" t="s">
        <v>12</v>
      </c>
      <c r="D14" s="4" t="s">
        <v>13</v>
      </c>
      <c r="E14" s="11" t="s">
        <v>57</v>
      </c>
      <c r="F14" s="13">
        <f>SUM(EAI!$C11:E11)/(SUM(EAI!$C9:E9)-SUM(EAI!$C17:E17))</f>
        <v>0.42498481513273095</v>
      </c>
      <c r="G14" s="13">
        <f>IF(OR(EAI!F9=0,EAI!G9=0,EAI!H9=0),0,SUM(EAI!$C11:H11)/(SUM(EAI!$C9:H9)-SUM(EAI!$C17:H17)))</f>
        <v>0.40728316690896937</v>
      </c>
      <c r="H14" s="13">
        <f>IF(OR(EAI!I9=0,EAI!J9=0,EAI!K9=0),0,SUM(EAI!$C11:K11)/(SUM(EAI!$C9:K9)-SUM(EAI!$C17:K17)))</f>
        <v>0</v>
      </c>
      <c r="I14" s="13">
        <f>IF(OR(EAI!L9=0,EAI!M9=0,EAI!N9=0),0,SUM(EAI!$C11:N11)/(SUM(EAI!$C9:N9)-SUM(EAI!$C17:N17)))</f>
        <v>0</v>
      </c>
    </row>
    <row r="15" spans="1:9" s="12" customFormat="1" ht="189" customHeight="1">
      <c r="A15" s="10" t="s">
        <v>58</v>
      </c>
      <c r="B15" s="4" t="s">
        <v>16</v>
      </c>
      <c r="C15" s="4" t="s">
        <v>12</v>
      </c>
      <c r="D15" s="4" t="s">
        <v>13</v>
      </c>
      <c r="E15" s="11" t="s">
        <v>59</v>
      </c>
      <c r="F15" s="13">
        <f>SUM(EAI!$C28:E28)/(SUM(EAI!$C9:E9)-SUM(EAI!$C22:E22))</f>
        <v>1.5357310751905089</v>
      </c>
      <c r="G15" s="13">
        <f>IF(OR(EAI!F9=0,EAI!G9=0,EAI!H9=0),0,SUM(EAI!$C28:H28)/(SUM(EAI!$C9:H9)-SUM(EAI!$C22:H22)))</f>
        <v>1.7366162292228693</v>
      </c>
      <c r="H15" s="13">
        <f>IF(OR(EAI!I9=0,EAI!J9=0,EAI!K9=0),0,SUM(EAI!$C28:K28)/(SUM(EAI!$C9:K9)-SUM(EAI!$C22:K22)))</f>
        <v>0</v>
      </c>
      <c r="I15" s="13">
        <f>IF(OR(EAI!L9=0,EAI!M9=0,EAI!N9=0),0,SUM(EAI!$C28:N28)/(SUM(EAI!$C9:N9)-SUM(EAI!$C22:N22)))</f>
        <v>0</v>
      </c>
    </row>
    <row r="16" spans="1:9" s="12" customFormat="1" ht="84" customHeight="1">
      <c r="A16" s="10" t="s">
        <v>60</v>
      </c>
      <c r="B16" s="4" t="s">
        <v>16</v>
      </c>
      <c r="C16" s="4" t="s">
        <v>12</v>
      </c>
      <c r="D16" s="4" t="s">
        <v>13</v>
      </c>
      <c r="E16" s="11" t="s">
        <v>61</v>
      </c>
      <c r="F16" s="13">
        <f>SUM(EAI!$C29:E29)/(SUM(EAI!$C37:E37)+SUM(EAI!$C38:E38))</f>
        <v>3.7175395371965303</v>
      </c>
      <c r="G16" s="13">
        <f>IF(OR(EAI!F37=0,EAI!G37=0,EAI!H37=0),0,SUM(EAI!$C29:H29)/(SUM(EAI!$C37:H37)+SUM(EAI!$C38:H38)))</f>
        <v>3.4425390602795853</v>
      </c>
      <c r="H16" s="13">
        <f>IF(OR(EAI!I37=0,EAI!J37=0,EAI!K37=0),0,SUM(EAI!$C29:K29)/(SUM(EAI!$C37:K37)+SUM(EAI!$C38:K38)))</f>
        <v>0</v>
      </c>
      <c r="I16" s="13">
        <f>IF(OR(EAI!L37=0,EAI!M37=0,EAI!N37=0),0,SUM(EAI!$C29:N29)/(SUM(EAI!$C37:N37)+SUM(EAI!$C38:N38)))</f>
        <v>0</v>
      </c>
    </row>
    <row r="17" spans="1:9" s="12" customFormat="1" ht="86.25" customHeight="1">
      <c r="A17" s="10" t="s">
        <v>62</v>
      </c>
      <c r="B17" s="4" t="s">
        <v>16</v>
      </c>
      <c r="C17" s="4" t="s">
        <v>12</v>
      </c>
      <c r="D17" s="4" t="s">
        <v>13</v>
      </c>
      <c r="E17" s="11" t="s">
        <v>23</v>
      </c>
      <c r="F17" s="13">
        <f>(SUM(EAI!$C63:E63)-SUM(EAI!$C64:E64))/SUM(EAI!$C64:E64)</f>
        <v>0.18233894093160893</v>
      </c>
      <c r="G17" s="13">
        <f>IF(OR(EAI!F64=0,EAI!G64=0,EAI!H64=0),0,(SUM(EAI!$C63:H63)-SUM(EAI!$C64:H64))/SUM(EAI!$C64:H64))</f>
        <v>6.3491409317594213E-2</v>
      </c>
      <c r="H17" s="13">
        <f>IF(OR(EAI!I64=0,EAI!J64=0,EAI!K64=0),0,(SUM(EAI!$C63:K63)-SUM(EAI!$C64:K64))/SUM(EAI!$C64:K64))</f>
        <v>0</v>
      </c>
      <c r="I17" s="13">
        <f>IF(OR(EAI!L64=0,EAI!M64=0,EAI!N64=0),0,(SUM(EAI!$C63:N63)-SUM(EAI!$C64:N64))/SUM(EAI!$C64:N64))</f>
        <v>0</v>
      </c>
    </row>
    <row r="18" spans="1:9" s="12" customFormat="1" ht="104.25" customHeight="1">
      <c r="A18" s="10" t="s">
        <v>63</v>
      </c>
      <c r="B18" s="4" t="s">
        <v>16</v>
      </c>
      <c r="C18" s="4" t="s">
        <v>12</v>
      </c>
      <c r="D18" s="4" t="s">
        <v>13</v>
      </c>
      <c r="E18" s="11" t="s">
        <v>25</v>
      </c>
      <c r="F18" s="13">
        <f>(SUM(EAI!$C63:E63)-(SUM(EAI!C64:E64)-SUM(EAI!$C35:E35)))/(SUM(EAI!$C64:E64)-SUM(EAI!$C35:E35))</f>
        <v>0.2660965777966276</v>
      </c>
      <c r="G18" s="13">
        <f>IF(OR(EAI!F64=0,EAI!G64=0,EAI!H64=0),0,(SUM(EAI!$C63:H63)-(SUM(EAI!C64:H64)-SUM(EAI!$C35:H35)))/(SUM(EAI!$C64:H64)-SUM(EAI!$C35:H35)))</f>
        <v>0.14142775815749084</v>
      </c>
      <c r="H18" s="13">
        <f>IF(OR(EAI!I64=0,EAI!J64=0,EAI!K64=0),0,(SUM(EAI!$C63:K63)-(SUM(EAI!C64:K64)-SUM(EAI!$C35:K35)))/(SUM(EAI!$C64:K64)-SUM(EAI!$C35:K35)))</f>
        <v>0</v>
      </c>
      <c r="I18" s="13">
        <f>IF(OR(EAI!L64=0,EAI!M64=0,EAI!N64=0),0,(SUM(EAI!$C63:N63)-(SUM(EAI!C64:N64)-SUM(EAI!$C35:N35)))/(SUM(EAI!$C64:N64)-SUM(EAI!$C35:N35)))</f>
        <v>0</v>
      </c>
    </row>
    <row r="19" spans="1:9" s="12" customFormat="1" ht="153" customHeight="1">
      <c r="A19" s="10" t="s">
        <v>64</v>
      </c>
      <c r="B19" s="4" t="s">
        <v>16</v>
      </c>
      <c r="C19" s="4" t="s">
        <v>12</v>
      </c>
      <c r="D19" s="4" t="s">
        <v>13</v>
      </c>
      <c r="E19" s="11" t="s">
        <v>27</v>
      </c>
      <c r="F19" s="13">
        <f>SUM(EAI!$C35:E35)/(SUM(EAI!$C37:E37)+SUM(EAI!$C38:E38))</f>
        <v>0.45388942326872017</v>
      </c>
      <c r="G19" s="13">
        <f>IF(OR(EAI!F37=0,EAI!G37=0,EAI!H37=0),0,SUM(EAI!$C35:H35)/(SUM(EAI!$C37:H37)+SUM(EAI!$C38:H38)))</f>
        <v>0.45969720521921636</v>
      </c>
      <c r="H19" s="13">
        <f>IF(OR(EAI!I37=0,EAI!J37=0,EAI!K37=0),0,SUM(EAI!$C35:K35)/(SUM(EAI!$C37:K37)+SUM(EAI!$C38:K38)))</f>
        <v>0</v>
      </c>
      <c r="I19" s="13">
        <f>IF(OR(EAI!L37=0,EAI!M37=0,EAI!N37=0),0,SUM(EAI!$C35:N35)/(SUM(EAI!$C37:N37)+SUM(EAI!$C38:N38)))</f>
        <v>0</v>
      </c>
    </row>
    <row r="20" spans="1:9" s="12" customFormat="1" ht="122.25" customHeight="1">
      <c r="A20" s="10" t="s">
        <v>65</v>
      </c>
      <c r="B20" s="4" t="s">
        <v>16</v>
      </c>
      <c r="C20" s="4" t="s">
        <v>12</v>
      </c>
      <c r="D20" s="4" t="s">
        <v>13</v>
      </c>
      <c r="E20" s="11" t="s">
        <v>34</v>
      </c>
      <c r="F20" s="112"/>
      <c r="G20" s="112"/>
      <c r="H20" s="112"/>
      <c r="I20" s="112"/>
    </row>
    <row r="21" spans="1:9" s="12" customFormat="1" ht="84" customHeight="1">
      <c r="A21" s="10" t="s">
        <v>66</v>
      </c>
      <c r="B21" s="4" t="s">
        <v>16</v>
      </c>
      <c r="C21" s="4" t="s">
        <v>12</v>
      </c>
      <c r="D21" s="4" t="s">
        <v>13</v>
      </c>
      <c r="E21" s="11" t="s">
        <v>67</v>
      </c>
      <c r="F21" s="13">
        <f>SUM(EAI!$C37:E37)/(SUM(EAI!$C11:E11)+SUM(EAI!$C22:E22))</f>
        <v>0.14584005790625421</v>
      </c>
      <c r="G21" s="13">
        <f>IF(OR(EAI!F11=0,EAI!G11=0,EAI!H11=0),0,SUM(EAI!$C37:H37)/(SUM(EAI!$C11:H11)+SUM(EAI!$C22:H22)))</f>
        <v>0.16852641200647583</v>
      </c>
      <c r="H21" s="13">
        <f>IF(OR(EAI!I11=0,EAI!J11=0,EAI!K11=0),0,SUM(EAI!$C37:K37)/(SUM(EAI!$C11:K11)+SUM(EAI!$C22:K22)))</f>
        <v>0</v>
      </c>
      <c r="I21" s="13">
        <f>IF(OR(EAI!L11=0,EAI!M11=0,EAI!N11=0),0,SUM(EAI!$C37:N37)/(SUM(EAI!$C11:N11)+SUM(EAI!$C22:N22)))</f>
        <v>0</v>
      </c>
    </row>
    <row r="22" spans="1:9" s="12" customFormat="1">
      <c r="B22" s="6"/>
      <c r="C22" s="6"/>
      <c r="D22" s="6"/>
      <c r="E22" s="14"/>
      <c r="F22" s="15"/>
    </row>
    <row r="23" spans="1:9" s="19" customFormat="1">
      <c r="A23" s="1" t="s">
        <v>37</v>
      </c>
      <c r="B23" s="16"/>
      <c r="C23" s="16"/>
      <c r="D23" s="16"/>
      <c r="E23" s="17"/>
      <c r="F23" s="18"/>
    </row>
    <row r="24" spans="1:9" s="19" customFormat="1">
      <c r="A24" s="1" t="s">
        <v>38</v>
      </c>
      <c r="B24" s="16"/>
      <c r="C24" s="16"/>
      <c r="D24" s="16"/>
      <c r="E24" s="17"/>
      <c r="F24" s="18"/>
    </row>
    <row r="25" spans="1:9" s="12" customFormat="1">
      <c r="A25" s="1" t="s">
        <v>39</v>
      </c>
      <c r="B25" s="6"/>
      <c r="C25" s="6"/>
      <c r="D25" s="6"/>
      <c r="E25" s="14"/>
      <c r="F25" s="15"/>
    </row>
    <row r="26" spans="1:9" s="12" customFormat="1">
      <c r="A26" s="1" t="s">
        <v>40</v>
      </c>
      <c r="B26" s="6"/>
      <c r="C26" s="6"/>
      <c r="D26" s="6"/>
      <c r="E26" s="14"/>
      <c r="F26" s="15"/>
    </row>
    <row r="27" spans="1:9" s="12" customFormat="1">
      <c r="B27" s="6"/>
      <c r="C27" s="6"/>
      <c r="D27" s="6"/>
      <c r="E27" s="14"/>
      <c r="F27" s="15"/>
    </row>
    <row r="28" spans="1:9" s="12" customFormat="1">
      <c r="A28" s="12" t="s">
        <v>41</v>
      </c>
      <c r="B28" s="6"/>
      <c r="C28" s="6"/>
      <c r="D28" s="6"/>
      <c r="E28" s="14"/>
      <c r="F28" s="15"/>
    </row>
    <row r="29" spans="1:9" s="12" customFormat="1">
      <c r="A29" s="170" t="s">
        <v>42</v>
      </c>
      <c r="B29" s="170"/>
      <c r="C29" s="170"/>
      <c r="D29" s="170"/>
      <c r="E29" s="170"/>
      <c r="F29" s="20"/>
    </row>
    <row r="30" spans="1:9" s="12" customFormat="1">
      <c r="A30" s="170" t="s">
        <v>43</v>
      </c>
      <c r="B30" s="170"/>
      <c r="C30" s="170"/>
      <c r="D30" s="170"/>
      <c r="E30" s="170"/>
      <c r="F30" s="20"/>
    </row>
    <row r="34" ht="39.75" customHeight="1"/>
  </sheetData>
  <sheetProtection selectLockedCells="1" selectUnlockedCells="1"/>
  <mergeCells count="4">
    <mergeCell ref="A1:F1"/>
    <mergeCell ref="A2:F2"/>
    <mergeCell ref="A29:E29"/>
    <mergeCell ref="A30:E30"/>
  </mergeCells>
  <pageMargins left="0.78740157480314965" right="0.78740157480314965" top="0.9055118110236221" bottom="0.98425196850393704" header="0.47244094488188981" footer="0.51181102362204722"/>
  <pageSetup paperSize="5" scale="64" firstPageNumber="0" fitToHeight="10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J147"/>
  <sheetViews>
    <sheetView showGridLines="0" zoomScale="70" zoomScaleNormal="70" zoomScaleSheetLayoutView="25" workbookViewId="0">
      <pane xSplit="1" ySplit="4" topLeftCell="B124" activePane="bottomRight" state="frozen"/>
      <selection sqref="A1:XFD1048576"/>
      <selection pane="topRight" sqref="A1:XFD1048576"/>
      <selection pane="bottomLeft" sqref="A1:XFD1048576"/>
      <selection pane="bottomRight" activeCell="I129" sqref="I129"/>
    </sheetView>
  </sheetViews>
  <sheetFormatPr baseColWidth="10" defaultRowHeight="12.75"/>
  <cols>
    <col min="1" max="1" width="44.85546875" style="23" customWidth="1"/>
    <col min="2" max="2" width="12.42578125" style="68" customWidth="1"/>
    <col min="3" max="3" width="12.28515625" style="68" customWidth="1"/>
    <col min="4" max="4" width="13.42578125" style="68" customWidth="1"/>
    <col min="5" max="5" width="45.7109375" style="23" customWidth="1"/>
    <col min="6" max="6" width="50.140625" style="23" customWidth="1"/>
    <col min="7" max="10" width="15.7109375" style="69" customWidth="1"/>
    <col min="11" max="239" width="11.42578125" style="23"/>
    <col min="240" max="240" width="44.85546875" style="23" customWidth="1"/>
    <col min="241" max="241" width="12.42578125" style="23" customWidth="1"/>
    <col min="242" max="242" width="12.28515625" style="23" customWidth="1"/>
    <col min="243" max="243" width="13.42578125" style="23" customWidth="1"/>
    <col min="244" max="244" width="45.7109375" style="23" customWidth="1"/>
    <col min="245" max="245" width="50.140625" style="23" customWidth="1"/>
    <col min="246" max="246" width="14.140625" style="23" customWidth="1"/>
    <col min="247" max="247" width="15.85546875" style="23" customWidth="1"/>
    <col min="248" max="252" width="15.7109375" style="23" customWidth="1"/>
    <col min="253" max="253" width="14.28515625" style="23" customWidth="1"/>
    <col min="254" max="256" width="11.42578125" style="23" customWidth="1"/>
    <col min="257" max="258" width="15.5703125" style="23" customWidth="1"/>
    <col min="259" max="495" width="11.42578125" style="23"/>
    <col min="496" max="496" width="44.85546875" style="23" customWidth="1"/>
    <col min="497" max="497" width="12.42578125" style="23" customWidth="1"/>
    <col min="498" max="498" width="12.28515625" style="23" customWidth="1"/>
    <col min="499" max="499" width="13.42578125" style="23" customWidth="1"/>
    <col min="500" max="500" width="45.7109375" style="23" customWidth="1"/>
    <col min="501" max="501" width="50.140625" style="23" customWidth="1"/>
    <col min="502" max="502" width="14.140625" style="23" customWidth="1"/>
    <col min="503" max="503" width="15.85546875" style="23" customWidth="1"/>
    <col min="504" max="508" width="15.7109375" style="23" customWidth="1"/>
    <col min="509" max="509" width="14.28515625" style="23" customWidth="1"/>
    <col min="510" max="512" width="11.42578125" style="23" customWidth="1"/>
    <col min="513" max="514" width="15.5703125" style="23" customWidth="1"/>
    <col min="515" max="751" width="11.42578125" style="23"/>
    <col min="752" max="752" width="44.85546875" style="23" customWidth="1"/>
    <col min="753" max="753" width="12.42578125" style="23" customWidth="1"/>
    <col min="754" max="754" width="12.28515625" style="23" customWidth="1"/>
    <col min="755" max="755" width="13.42578125" style="23" customWidth="1"/>
    <col min="756" max="756" width="45.7109375" style="23" customWidth="1"/>
    <col min="757" max="757" width="50.140625" style="23" customWidth="1"/>
    <col min="758" max="758" width="14.140625" style="23" customWidth="1"/>
    <col min="759" max="759" width="15.85546875" style="23" customWidth="1"/>
    <col min="760" max="764" width="15.7109375" style="23" customWidth="1"/>
    <col min="765" max="765" width="14.28515625" style="23" customWidth="1"/>
    <col min="766" max="768" width="11.42578125" style="23" customWidth="1"/>
    <col min="769" max="770" width="15.5703125" style="23" customWidth="1"/>
    <col min="771" max="1007" width="11.42578125" style="23"/>
    <col min="1008" max="1008" width="44.85546875" style="23" customWidth="1"/>
    <col min="1009" max="1009" width="12.42578125" style="23" customWidth="1"/>
    <col min="1010" max="1010" width="12.28515625" style="23" customWidth="1"/>
    <col min="1011" max="1011" width="13.42578125" style="23" customWidth="1"/>
    <col min="1012" max="1012" width="45.7109375" style="23" customWidth="1"/>
    <col min="1013" max="1013" width="50.140625" style="23" customWidth="1"/>
    <col min="1014" max="1014" width="14.140625" style="23" customWidth="1"/>
    <col min="1015" max="1015" width="15.85546875" style="23" customWidth="1"/>
    <col min="1016" max="1020" width="15.7109375" style="23" customWidth="1"/>
    <col min="1021" max="1021" width="14.28515625" style="23" customWidth="1"/>
    <col min="1022" max="1024" width="11.42578125" style="23" customWidth="1"/>
    <col min="1025" max="1026" width="15.5703125" style="23" customWidth="1"/>
    <col min="1027" max="1263" width="11.42578125" style="23"/>
    <col min="1264" max="1264" width="44.85546875" style="23" customWidth="1"/>
    <col min="1265" max="1265" width="12.42578125" style="23" customWidth="1"/>
    <col min="1266" max="1266" width="12.28515625" style="23" customWidth="1"/>
    <col min="1267" max="1267" width="13.42578125" style="23" customWidth="1"/>
    <col min="1268" max="1268" width="45.7109375" style="23" customWidth="1"/>
    <col min="1269" max="1269" width="50.140625" style="23" customWidth="1"/>
    <col min="1270" max="1270" width="14.140625" style="23" customWidth="1"/>
    <col min="1271" max="1271" width="15.85546875" style="23" customWidth="1"/>
    <col min="1272" max="1276" width="15.7109375" style="23" customWidth="1"/>
    <col min="1277" max="1277" width="14.28515625" style="23" customWidth="1"/>
    <col min="1278" max="1280" width="11.42578125" style="23" customWidth="1"/>
    <col min="1281" max="1282" width="15.5703125" style="23" customWidth="1"/>
    <col min="1283" max="1519" width="11.42578125" style="23"/>
    <col min="1520" max="1520" width="44.85546875" style="23" customWidth="1"/>
    <col min="1521" max="1521" width="12.42578125" style="23" customWidth="1"/>
    <col min="1522" max="1522" width="12.28515625" style="23" customWidth="1"/>
    <col min="1523" max="1523" width="13.42578125" style="23" customWidth="1"/>
    <col min="1524" max="1524" width="45.7109375" style="23" customWidth="1"/>
    <col min="1525" max="1525" width="50.140625" style="23" customWidth="1"/>
    <col min="1526" max="1526" width="14.140625" style="23" customWidth="1"/>
    <col min="1527" max="1527" width="15.85546875" style="23" customWidth="1"/>
    <col min="1528" max="1532" width="15.7109375" style="23" customWidth="1"/>
    <col min="1533" max="1533" width="14.28515625" style="23" customWidth="1"/>
    <col min="1534" max="1536" width="11.42578125" style="23" customWidth="1"/>
    <col min="1537" max="1538" width="15.5703125" style="23" customWidth="1"/>
    <col min="1539" max="1775" width="11.42578125" style="23"/>
    <col min="1776" max="1776" width="44.85546875" style="23" customWidth="1"/>
    <col min="1777" max="1777" width="12.42578125" style="23" customWidth="1"/>
    <col min="1778" max="1778" width="12.28515625" style="23" customWidth="1"/>
    <col min="1779" max="1779" width="13.42578125" style="23" customWidth="1"/>
    <col min="1780" max="1780" width="45.7109375" style="23" customWidth="1"/>
    <col min="1781" max="1781" width="50.140625" style="23" customWidth="1"/>
    <col min="1782" max="1782" width="14.140625" style="23" customWidth="1"/>
    <col min="1783" max="1783" width="15.85546875" style="23" customWidth="1"/>
    <col min="1784" max="1788" width="15.7109375" style="23" customWidth="1"/>
    <col min="1789" max="1789" width="14.28515625" style="23" customWidth="1"/>
    <col min="1790" max="1792" width="11.42578125" style="23" customWidth="1"/>
    <col min="1793" max="1794" width="15.5703125" style="23" customWidth="1"/>
    <col min="1795" max="2031" width="11.42578125" style="23"/>
    <col min="2032" max="2032" width="44.85546875" style="23" customWidth="1"/>
    <col min="2033" max="2033" width="12.42578125" style="23" customWidth="1"/>
    <col min="2034" max="2034" width="12.28515625" style="23" customWidth="1"/>
    <col min="2035" max="2035" width="13.42578125" style="23" customWidth="1"/>
    <col min="2036" max="2036" width="45.7109375" style="23" customWidth="1"/>
    <col min="2037" max="2037" width="50.140625" style="23" customWidth="1"/>
    <col min="2038" max="2038" width="14.140625" style="23" customWidth="1"/>
    <col min="2039" max="2039" width="15.85546875" style="23" customWidth="1"/>
    <col min="2040" max="2044" width="15.7109375" style="23" customWidth="1"/>
    <col min="2045" max="2045" width="14.28515625" style="23" customWidth="1"/>
    <col min="2046" max="2048" width="11.42578125" style="23" customWidth="1"/>
    <col min="2049" max="2050" width="15.5703125" style="23" customWidth="1"/>
    <col min="2051" max="2287" width="11.42578125" style="23"/>
    <col min="2288" max="2288" width="44.85546875" style="23" customWidth="1"/>
    <col min="2289" max="2289" width="12.42578125" style="23" customWidth="1"/>
    <col min="2290" max="2290" width="12.28515625" style="23" customWidth="1"/>
    <col min="2291" max="2291" width="13.42578125" style="23" customWidth="1"/>
    <col min="2292" max="2292" width="45.7109375" style="23" customWidth="1"/>
    <col min="2293" max="2293" width="50.140625" style="23" customWidth="1"/>
    <col min="2294" max="2294" width="14.140625" style="23" customWidth="1"/>
    <col min="2295" max="2295" width="15.85546875" style="23" customWidth="1"/>
    <col min="2296" max="2300" width="15.7109375" style="23" customWidth="1"/>
    <col min="2301" max="2301" width="14.28515625" style="23" customWidth="1"/>
    <col min="2302" max="2304" width="11.42578125" style="23" customWidth="1"/>
    <col min="2305" max="2306" width="15.5703125" style="23" customWidth="1"/>
    <col min="2307" max="2543" width="11.42578125" style="23"/>
    <col min="2544" max="2544" width="44.85546875" style="23" customWidth="1"/>
    <col min="2545" max="2545" width="12.42578125" style="23" customWidth="1"/>
    <col min="2546" max="2546" width="12.28515625" style="23" customWidth="1"/>
    <col min="2547" max="2547" width="13.42578125" style="23" customWidth="1"/>
    <col min="2548" max="2548" width="45.7109375" style="23" customWidth="1"/>
    <col min="2549" max="2549" width="50.140625" style="23" customWidth="1"/>
    <col min="2550" max="2550" width="14.140625" style="23" customWidth="1"/>
    <col min="2551" max="2551" width="15.85546875" style="23" customWidth="1"/>
    <col min="2552" max="2556" width="15.7109375" style="23" customWidth="1"/>
    <col min="2557" max="2557" width="14.28515625" style="23" customWidth="1"/>
    <col min="2558" max="2560" width="11.42578125" style="23" customWidth="1"/>
    <col min="2561" max="2562" width="15.5703125" style="23" customWidth="1"/>
    <col min="2563" max="2799" width="11.42578125" style="23"/>
    <col min="2800" max="2800" width="44.85546875" style="23" customWidth="1"/>
    <col min="2801" max="2801" width="12.42578125" style="23" customWidth="1"/>
    <col min="2802" max="2802" width="12.28515625" style="23" customWidth="1"/>
    <col min="2803" max="2803" width="13.42578125" style="23" customWidth="1"/>
    <col min="2804" max="2804" width="45.7109375" style="23" customWidth="1"/>
    <col min="2805" max="2805" width="50.140625" style="23" customWidth="1"/>
    <col min="2806" max="2806" width="14.140625" style="23" customWidth="1"/>
    <col min="2807" max="2807" width="15.85546875" style="23" customWidth="1"/>
    <col min="2808" max="2812" width="15.7109375" style="23" customWidth="1"/>
    <col min="2813" max="2813" width="14.28515625" style="23" customWidth="1"/>
    <col min="2814" max="2816" width="11.42578125" style="23" customWidth="1"/>
    <col min="2817" max="2818" width="15.5703125" style="23" customWidth="1"/>
    <col min="2819" max="3055" width="11.42578125" style="23"/>
    <col min="3056" max="3056" width="44.85546875" style="23" customWidth="1"/>
    <col min="3057" max="3057" width="12.42578125" style="23" customWidth="1"/>
    <col min="3058" max="3058" width="12.28515625" style="23" customWidth="1"/>
    <col min="3059" max="3059" width="13.42578125" style="23" customWidth="1"/>
    <col min="3060" max="3060" width="45.7109375" style="23" customWidth="1"/>
    <col min="3061" max="3061" width="50.140625" style="23" customWidth="1"/>
    <col min="3062" max="3062" width="14.140625" style="23" customWidth="1"/>
    <col min="3063" max="3063" width="15.85546875" style="23" customWidth="1"/>
    <col min="3064" max="3068" width="15.7109375" style="23" customWidth="1"/>
    <col min="3069" max="3069" width="14.28515625" style="23" customWidth="1"/>
    <col min="3070" max="3072" width="11.42578125" style="23" customWidth="1"/>
    <col min="3073" max="3074" width="15.5703125" style="23" customWidth="1"/>
    <col min="3075" max="3311" width="11.42578125" style="23"/>
    <col min="3312" max="3312" width="44.85546875" style="23" customWidth="1"/>
    <col min="3313" max="3313" width="12.42578125" style="23" customWidth="1"/>
    <col min="3314" max="3314" width="12.28515625" style="23" customWidth="1"/>
    <col min="3315" max="3315" width="13.42578125" style="23" customWidth="1"/>
    <col min="3316" max="3316" width="45.7109375" style="23" customWidth="1"/>
    <col min="3317" max="3317" width="50.140625" style="23" customWidth="1"/>
    <col min="3318" max="3318" width="14.140625" style="23" customWidth="1"/>
    <col min="3319" max="3319" width="15.85546875" style="23" customWidth="1"/>
    <col min="3320" max="3324" width="15.7109375" style="23" customWidth="1"/>
    <col min="3325" max="3325" width="14.28515625" style="23" customWidth="1"/>
    <col min="3326" max="3328" width="11.42578125" style="23" customWidth="1"/>
    <col min="3329" max="3330" width="15.5703125" style="23" customWidth="1"/>
    <col min="3331" max="3567" width="11.42578125" style="23"/>
    <col min="3568" max="3568" width="44.85546875" style="23" customWidth="1"/>
    <col min="3569" max="3569" width="12.42578125" style="23" customWidth="1"/>
    <col min="3570" max="3570" width="12.28515625" style="23" customWidth="1"/>
    <col min="3571" max="3571" width="13.42578125" style="23" customWidth="1"/>
    <col min="3572" max="3572" width="45.7109375" style="23" customWidth="1"/>
    <col min="3573" max="3573" width="50.140625" style="23" customWidth="1"/>
    <col min="3574" max="3574" width="14.140625" style="23" customWidth="1"/>
    <col min="3575" max="3575" width="15.85546875" style="23" customWidth="1"/>
    <col min="3576" max="3580" width="15.7109375" style="23" customWidth="1"/>
    <col min="3581" max="3581" width="14.28515625" style="23" customWidth="1"/>
    <col min="3582" max="3584" width="11.42578125" style="23" customWidth="1"/>
    <col min="3585" max="3586" width="15.5703125" style="23" customWidth="1"/>
    <col min="3587" max="3823" width="11.42578125" style="23"/>
    <col min="3824" max="3824" width="44.85546875" style="23" customWidth="1"/>
    <col min="3825" max="3825" width="12.42578125" style="23" customWidth="1"/>
    <col min="3826" max="3826" width="12.28515625" style="23" customWidth="1"/>
    <col min="3827" max="3827" width="13.42578125" style="23" customWidth="1"/>
    <col min="3828" max="3828" width="45.7109375" style="23" customWidth="1"/>
    <col min="3829" max="3829" width="50.140625" style="23" customWidth="1"/>
    <col min="3830" max="3830" width="14.140625" style="23" customWidth="1"/>
    <col min="3831" max="3831" width="15.85546875" style="23" customWidth="1"/>
    <col min="3832" max="3836" width="15.7109375" style="23" customWidth="1"/>
    <col min="3837" max="3837" width="14.28515625" style="23" customWidth="1"/>
    <col min="3838" max="3840" width="11.42578125" style="23" customWidth="1"/>
    <col min="3841" max="3842" width="15.5703125" style="23" customWidth="1"/>
    <col min="3843" max="4079" width="11.42578125" style="23"/>
    <col min="4080" max="4080" width="44.85546875" style="23" customWidth="1"/>
    <col min="4081" max="4081" width="12.42578125" style="23" customWidth="1"/>
    <col min="4082" max="4082" width="12.28515625" style="23" customWidth="1"/>
    <col min="4083" max="4083" width="13.42578125" style="23" customWidth="1"/>
    <col min="4084" max="4084" width="45.7109375" style="23" customWidth="1"/>
    <col min="4085" max="4085" width="50.140625" style="23" customWidth="1"/>
    <col min="4086" max="4086" width="14.140625" style="23" customWidth="1"/>
    <col min="4087" max="4087" width="15.85546875" style="23" customWidth="1"/>
    <col min="4088" max="4092" width="15.7109375" style="23" customWidth="1"/>
    <col min="4093" max="4093" width="14.28515625" style="23" customWidth="1"/>
    <col min="4094" max="4096" width="11.42578125" style="23" customWidth="1"/>
    <col min="4097" max="4098" width="15.5703125" style="23" customWidth="1"/>
    <col min="4099" max="4335" width="11.42578125" style="23"/>
    <col min="4336" max="4336" width="44.85546875" style="23" customWidth="1"/>
    <col min="4337" max="4337" width="12.42578125" style="23" customWidth="1"/>
    <col min="4338" max="4338" width="12.28515625" style="23" customWidth="1"/>
    <col min="4339" max="4339" width="13.42578125" style="23" customWidth="1"/>
    <col min="4340" max="4340" width="45.7109375" style="23" customWidth="1"/>
    <col min="4341" max="4341" width="50.140625" style="23" customWidth="1"/>
    <col min="4342" max="4342" width="14.140625" style="23" customWidth="1"/>
    <col min="4343" max="4343" width="15.85546875" style="23" customWidth="1"/>
    <col min="4344" max="4348" width="15.7109375" style="23" customWidth="1"/>
    <col min="4349" max="4349" width="14.28515625" style="23" customWidth="1"/>
    <col min="4350" max="4352" width="11.42578125" style="23" customWidth="1"/>
    <col min="4353" max="4354" width="15.5703125" style="23" customWidth="1"/>
    <col min="4355" max="4591" width="11.42578125" style="23"/>
    <col min="4592" max="4592" width="44.85546875" style="23" customWidth="1"/>
    <col min="4593" max="4593" width="12.42578125" style="23" customWidth="1"/>
    <col min="4594" max="4594" width="12.28515625" style="23" customWidth="1"/>
    <col min="4595" max="4595" width="13.42578125" style="23" customWidth="1"/>
    <col min="4596" max="4596" width="45.7109375" style="23" customWidth="1"/>
    <col min="4597" max="4597" width="50.140625" style="23" customWidth="1"/>
    <col min="4598" max="4598" width="14.140625" style="23" customWidth="1"/>
    <col min="4599" max="4599" width="15.85546875" style="23" customWidth="1"/>
    <col min="4600" max="4604" width="15.7109375" style="23" customWidth="1"/>
    <col min="4605" max="4605" width="14.28515625" style="23" customWidth="1"/>
    <col min="4606" max="4608" width="11.42578125" style="23" customWidth="1"/>
    <col min="4609" max="4610" width="15.5703125" style="23" customWidth="1"/>
    <col min="4611" max="4847" width="11.42578125" style="23"/>
    <col min="4848" max="4848" width="44.85546875" style="23" customWidth="1"/>
    <col min="4849" max="4849" width="12.42578125" style="23" customWidth="1"/>
    <col min="4850" max="4850" width="12.28515625" style="23" customWidth="1"/>
    <col min="4851" max="4851" width="13.42578125" style="23" customWidth="1"/>
    <col min="4852" max="4852" width="45.7109375" style="23" customWidth="1"/>
    <col min="4853" max="4853" width="50.140625" style="23" customWidth="1"/>
    <col min="4854" max="4854" width="14.140625" style="23" customWidth="1"/>
    <col min="4855" max="4855" width="15.85546875" style="23" customWidth="1"/>
    <col min="4856" max="4860" width="15.7109375" style="23" customWidth="1"/>
    <col min="4861" max="4861" width="14.28515625" style="23" customWidth="1"/>
    <col min="4862" max="4864" width="11.42578125" style="23" customWidth="1"/>
    <col min="4865" max="4866" width="15.5703125" style="23" customWidth="1"/>
    <col min="4867" max="5103" width="11.42578125" style="23"/>
    <col min="5104" max="5104" width="44.85546875" style="23" customWidth="1"/>
    <col min="5105" max="5105" width="12.42578125" style="23" customWidth="1"/>
    <col min="5106" max="5106" width="12.28515625" style="23" customWidth="1"/>
    <col min="5107" max="5107" width="13.42578125" style="23" customWidth="1"/>
    <col min="5108" max="5108" width="45.7109375" style="23" customWidth="1"/>
    <col min="5109" max="5109" width="50.140625" style="23" customWidth="1"/>
    <col min="5110" max="5110" width="14.140625" style="23" customWidth="1"/>
    <col min="5111" max="5111" width="15.85546875" style="23" customWidth="1"/>
    <col min="5112" max="5116" width="15.7109375" style="23" customWidth="1"/>
    <col min="5117" max="5117" width="14.28515625" style="23" customWidth="1"/>
    <col min="5118" max="5120" width="11.42578125" style="23" customWidth="1"/>
    <col min="5121" max="5122" width="15.5703125" style="23" customWidth="1"/>
    <col min="5123" max="5359" width="11.42578125" style="23"/>
    <col min="5360" max="5360" width="44.85546875" style="23" customWidth="1"/>
    <col min="5361" max="5361" width="12.42578125" style="23" customWidth="1"/>
    <col min="5362" max="5362" width="12.28515625" style="23" customWidth="1"/>
    <col min="5363" max="5363" width="13.42578125" style="23" customWidth="1"/>
    <col min="5364" max="5364" width="45.7109375" style="23" customWidth="1"/>
    <col min="5365" max="5365" width="50.140625" style="23" customWidth="1"/>
    <col min="5366" max="5366" width="14.140625" style="23" customWidth="1"/>
    <col min="5367" max="5367" width="15.85546875" style="23" customWidth="1"/>
    <col min="5368" max="5372" width="15.7109375" style="23" customWidth="1"/>
    <col min="5373" max="5373" width="14.28515625" style="23" customWidth="1"/>
    <col min="5374" max="5376" width="11.42578125" style="23" customWidth="1"/>
    <col min="5377" max="5378" width="15.5703125" style="23" customWidth="1"/>
    <col min="5379" max="5615" width="11.42578125" style="23"/>
    <col min="5616" max="5616" width="44.85546875" style="23" customWidth="1"/>
    <col min="5617" max="5617" width="12.42578125" style="23" customWidth="1"/>
    <col min="5618" max="5618" width="12.28515625" style="23" customWidth="1"/>
    <col min="5619" max="5619" width="13.42578125" style="23" customWidth="1"/>
    <col min="5620" max="5620" width="45.7109375" style="23" customWidth="1"/>
    <col min="5621" max="5621" width="50.140625" style="23" customWidth="1"/>
    <col min="5622" max="5622" width="14.140625" style="23" customWidth="1"/>
    <col min="5623" max="5623" width="15.85546875" style="23" customWidth="1"/>
    <col min="5624" max="5628" width="15.7109375" style="23" customWidth="1"/>
    <col min="5629" max="5629" width="14.28515625" style="23" customWidth="1"/>
    <col min="5630" max="5632" width="11.42578125" style="23" customWidth="1"/>
    <col min="5633" max="5634" width="15.5703125" style="23" customWidth="1"/>
    <col min="5635" max="5871" width="11.42578125" style="23"/>
    <col min="5872" max="5872" width="44.85546875" style="23" customWidth="1"/>
    <col min="5873" max="5873" width="12.42578125" style="23" customWidth="1"/>
    <col min="5874" max="5874" width="12.28515625" style="23" customWidth="1"/>
    <col min="5875" max="5875" width="13.42578125" style="23" customWidth="1"/>
    <col min="5876" max="5876" width="45.7109375" style="23" customWidth="1"/>
    <col min="5877" max="5877" width="50.140625" style="23" customWidth="1"/>
    <col min="5878" max="5878" width="14.140625" style="23" customWidth="1"/>
    <col min="5879" max="5879" width="15.85546875" style="23" customWidth="1"/>
    <col min="5880" max="5884" width="15.7109375" style="23" customWidth="1"/>
    <col min="5885" max="5885" width="14.28515625" style="23" customWidth="1"/>
    <col min="5886" max="5888" width="11.42578125" style="23" customWidth="1"/>
    <col min="5889" max="5890" width="15.5703125" style="23" customWidth="1"/>
    <col min="5891" max="6127" width="11.42578125" style="23"/>
    <col min="6128" max="6128" width="44.85546875" style="23" customWidth="1"/>
    <col min="6129" max="6129" width="12.42578125" style="23" customWidth="1"/>
    <col min="6130" max="6130" width="12.28515625" style="23" customWidth="1"/>
    <col min="6131" max="6131" width="13.42578125" style="23" customWidth="1"/>
    <col min="6132" max="6132" width="45.7109375" style="23" customWidth="1"/>
    <col min="6133" max="6133" width="50.140625" style="23" customWidth="1"/>
    <col min="6134" max="6134" width="14.140625" style="23" customWidth="1"/>
    <col min="6135" max="6135" width="15.85546875" style="23" customWidth="1"/>
    <col min="6136" max="6140" width="15.7109375" style="23" customWidth="1"/>
    <col min="6141" max="6141" width="14.28515625" style="23" customWidth="1"/>
    <col min="6142" max="6144" width="11.42578125" style="23" customWidth="1"/>
    <col min="6145" max="6146" width="15.5703125" style="23" customWidth="1"/>
    <col min="6147" max="6383" width="11.42578125" style="23"/>
    <col min="6384" max="6384" width="44.85546875" style="23" customWidth="1"/>
    <col min="6385" max="6385" width="12.42578125" style="23" customWidth="1"/>
    <col min="6386" max="6386" width="12.28515625" style="23" customWidth="1"/>
    <col min="6387" max="6387" width="13.42578125" style="23" customWidth="1"/>
    <col min="6388" max="6388" width="45.7109375" style="23" customWidth="1"/>
    <col min="6389" max="6389" width="50.140625" style="23" customWidth="1"/>
    <col min="6390" max="6390" width="14.140625" style="23" customWidth="1"/>
    <col min="6391" max="6391" width="15.85546875" style="23" customWidth="1"/>
    <col min="6392" max="6396" width="15.7109375" style="23" customWidth="1"/>
    <col min="6397" max="6397" width="14.28515625" style="23" customWidth="1"/>
    <col min="6398" max="6400" width="11.42578125" style="23" customWidth="1"/>
    <col min="6401" max="6402" width="15.5703125" style="23" customWidth="1"/>
    <col min="6403" max="6639" width="11.42578125" style="23"/>
    <col min="6640" max="6640" width="44.85546875" style="23" customWidth="1"/>
    <col min="6641" max="6641" width="12.42578125" style="23" customWidth="1"/>
    <col min="6642" max="6642" width="12.28515625" style="23" customWidth="1"/>
    <col min="6643" max="6643" width="13.42578125" style="23" customWidth="1"/>
    <col min="6644" max="6644" width="45.7109375" style="23" customWidth="1"/>
    <col min="6645" max="6645" width="50.140625" style="23" customWidth="1"/>
    <col min="6646" max="6646" width="14.140625" style="23" customWidth="1"/>
    <col min="6647" max="6647" width="15.85546875" style="23" customWidth="1"/>
    <col min="6648" max="6652" width="15.7109375" style="23" customWidth="1"/>
    <col min="6653" max="6653" width="14.28515625" style="23" customWidth="1"/>
    <col min="6654" max="6656" width="11.42578125" style="23" customWidth="1"/>
    <col min="6657" max="6658" width="15.5703125" style="23" customWidth="1"/>
    <col min="6659" max="6895" width="11.42578125" style="23"/>
    <col min="6896" max="6896" width="44.85546875" style="23" customWidth="1"/>
    <col min="6897" max="6897" width="12.42578125" style="23" customWidth="1"/>
    <col min="6898" max="6898" width="12.28515625" style="23" customWidth="1"/>
    <col min="6899" max="6899" width="13.42578125" style="23" customWidth="1"/>
    <col min="6900" max="6900" width="45.7109375" style="23" customWidth="1"/>
    <col min="6901" max="6901" width="50.140625" style="23" customWidth="1"/>
    <col min="6902" max="6902" width="14.140625" style="23" customWidth="1"/>
    <col min="6903" max="6903" width="15.85546875" style="23" customWidth="1"/>
    <col min="6904" max="6908" width="15.7109375" style="23" customWidth="1"/>
    <col min="6909" max="6909" width="14.28515625" style="23" customWidth="1"/>
    <col min="6910" max="6912" width="11.42578125" style="23" customWidth="1"/>
    <col min="6913" max="6914" width="15.5703125" style="23" customWidth="1"/>
    <col min="6915" max="7151" width="11.42578125" style="23"/>
    <col min="7152" max="7152" width="44.85546875" style="23" customWidth="1"/>
    <col min="7153" max="7153" width="12.42578125" style="23" customWidth="1"/>
    <col min="7154" max="7154" width="12.28515625" style="23" customWidth="1"/>
    <col min="7155" max="7155" width="13.42578125" style="23" customWidth="1"/>
    <col min="7156" max="7156" width="45.7109375" style="23" customWidth="1"/>
    <col min="7157" max="7157" width="50.140625" style="23" customWidth="1"/>
    <col min="7158" max="7158" width="14.140625" style="23" customWidth="1"/>
    <col min="7159" max="7159" width="15.85546875" style="23" customWidth="1"/>
    <col min="7160" max="7164" width="15.7109375" style="23" customWidth="1"/>
    <col min="7165" max="7165" width="14.28515625" style="23" customWidth="1"/>
    <col min="7166" max="7168" width="11.42578125" style="23" customWidth="1"/>
    <col min="7169" max="7170" width="15.5703125" style="23" customWidth="1"/>
    <col min="7171" max="7407" width="11.42578125" style="23"/>
    <col min="7408" max="7408" width="44.85546875" style="23" customWidth="1"/>
    <col min="7409" max="7409" width="12.42578125" style="23" customWidth="1"/>
    <col min="7410" max="7410" width="12.28515625" style="23" customWidth="1"/>
    <col min="7411" max="7411" width="13.42578125" style="23" customWidth="1"/>
    <col min="7412" max="7412" width="45.7109375" style="23" customWidth="1"/>
    <col min="7413" max="7413" width="50.140625" style="23" customWidth="1"/>
    <col min="7414" max="7414" width="14.140625" style="23" customWidth="1"/>
    <col min="7415" max="7415" width="15.85546875" style="23" customWidth="1"/>
    <col min="7416" max="7420" width="15.7109375" style="23" customWidth="1"/>
    <col min="7421" max="7421" width="14.28515625" style="23" customWidth="1"/>
    <col min="7422" max="7424" width="11.42578125" style="23" customWidth="1"/>
    <col min="7425" max="7426" width="15.5703125" style="23" customWidth="1"/>
    <col min="7427" max="7663" width="11.42578125" style="23"/>
    <col min="7664" max="7664" width="44.85546875" style="23" customWidth="1"/>
    <col min="7665" max="7665" width="12.42578125" style="23" customWidth="1"/>
    <col min="7666" max="7666" width="12.28515625" style="23" customWidth="1"/>
    <col min="7667" max="7667" width="13.42578125" style="23" customWidth="1"/>
    <col min="7668" max="7668" width="45.7109375" style="23" customWidth="1"/>
    <col min="7669" max="7669" width="50.140625" style="23" customWidth="1"/>
    <col min="7670" max="7670" width="14.140625" style="23" customWidth="1"/>
    <col min="7671" max="7671" width="15.85546875" style="23" customWidth="1"/>
    <col min="7672" max="7676" width="15.7109375" style="23" customWidth="1"/>
    <col min="7677" max="7677" width="14.28515625" style="23" customWidth="1"/>
    <col min="7678" max="7680" width="11.42578125" style="23" customWidth="1"/>
    <col min="7681" max="7682" width="15.5703125" style="23" customWidth="1"/>
    <col min="7683" max="7919" width="11.42578125" style="23"/>
    <col min="7920" max="7920" width="44.85546875" style="23" customWidth="1"/>
    <col min="7921" max="7921" width="12.42578125" style="23" customWidth="1"/>
    <col min="7922" max="7922" width="12.28515625" style="23" customWidth="1"/>
    <col min="7923" max="7923" width="13.42578125" style="23" customWidth="1"/>
    <col min="7924" max="7924" width="45.7109375" style="23" customWidth="1"/>
    <col min="7925" max="7925" width="50.140625" style="23" customWidth="1"/>
    <col min="7926" max="7926" width="14.140625" style="23" customWidth="1"/>
    <col min="7927" max="7927" width="15.85546875" style="23" customWidth="1"/>
    <col min="7928" max="7932" width="15.7109375" style="23" customWidth="1"/>
    <col min="7933" max="7933" width="14.28515625" style="23" customWidth="1"/>
    <col min="7934" max="7936" width="11.42578125" style="23" customWidth="1"/>
    <col min="7937" max="7938" width="15.5703125" style="23" customWidth="1"/>
    <col min="7939" max="8175" width="11.42578125" style="23"/>
    <col min="8176" max="8176" width="44.85546875" style="23" customWidth="1"/>
    <col min="8177" max="8177" width="12.42578125" style="23" customWidth="1"/>
    <col min="8178" max="8178" width="12.28515625" style="23" customWidth="1"/>
    <col min="8179" max="8179" width="13.42578125" style="23" customWidth="1"/>
    <col min="8180" max="8180" width="45.7109375" style="23" customWidth="1"/>
    <col min="8181" max="8181" width="50.140625" style="23" customWidth="1"/>
    <col min="8182" max="8182" width="14.140625" style="23" customWidth="1"/>
    <col min="8183" max="8183" width="15.85546875" style="23" customWidth="1"/>
    <col min="8184" max="8188" width="15.7109375" style="23" customWidth="1"/>
    <col min="8189" max="8189" width="14.28515625" style="23" customWidth="1"/>
    <col min="8190" max="8192" width="11.42578125" style="23" customWidth="1"/>
    <col min="8193" max="8194" width="15.5703125" style="23" customWidth="1"/>
    <col min="8195" max="8431" width="11.42578125" style="23"/>
    <col min="8432" max="8432" width="44.85546875" style="23" customWidth="1"/>
    <col min="8433" max="8433" width="12.42578125" style="23" customWidth="1"/>
    <col min="8434" max="8434" width="12.28515625" style="23" customWidth="1"/>
    <col min="8435" max="8435" width="13.42578125" style="23" customWidth="1"/>
    <col min="8436" max="8436" width="45.7109375" style="23" customWidth="1"/>
    <col min="8437" max="8437" width="50.140625" style="23" customWidth="1"/>
    <col min="8438" max="8438" width="14.140625" style="23" customWidth="1"/>
    <col min="8439" max="8439" width="15.85546875" style="23" customWidth="1"/>
    <col min="8440" max="8444" width="15.7109375" style="23" customWidth="1"/>
    <col min="8445" max="8445" width="14.28515625" style="23" customWidth="1"/>
    <col min="8446" max="8448" width="11.42578125" style="23" customWidth="1"/>
    <col min="8449" max="8450" width="15.5703125" style="23" customWidth="1"/>
    <col min="8451" max="8687" width="11.42578125" style="23"/>
    <col min="8688" max="8688" width="44.85546875" style="23" customWidth="1"/>
    <col min="8689" max="8689" width="12.42578125" style="23" customWidth="1"/>
    <col min="8690" max="8690" width="12.28515625" style="23" customWidth="1"/>
    <col min="8691" max="8691" width="13.42578125" style="23" customWidth="1"/>
    <col min="8692" max="8692" width="45.7109375" style="23" customWidth="1"/>
    <col min="8693" max="8693" width="50.140625" style="23" customWidth="1"/>
    <col min="8694" max="8694" width="14.140625" style="23" customWidth="1"/>
    <col min="8695" max="8695" width="15.85546875" style="23" customWidth="1"/>
    <col min="8696" max="8700" width="15.7109375" style="23" customWidth="1"/>
    <col min="8701" max="8701" width="14.28515625" style="23" customWidth="1"/>
    <col min="8702" max="8704" width="11.42578125" style="23" customWidth="1"/>
    <col min="8705" max="8706" width="15.5703125" style="23" customWidth="1"/>
    <col min="8707" max="8943" width="11.42578125" style="23"/>
    <col min="8944" max="8944" width="44.85546875" style="23" customWidth="1"/>
    <col min="8945" max="8945" width="12.42578125" style="23" customWidth="1"/>
    <col min="8946" max="8946" width="12.28515625" style="23" customWidth="1"/>
    <col min="8947" max="8947" width="13.42578125" style="23" customWidth="1"/>
    <col min="8948" max="8948" width="45.7109375" style="23" customWidth="1"/>
    <col min="8949" max="8949" width="50.140625" style="23" customWidth="1"/>
    <col min="8950" max="8950" width="14.140625" style="23" customWidth="1"/>
    <col min="8951" max="8951" width="15.85546875" style="23" customWidth="1"/>
    <col min="8952" max="8956" width="15.7109375" style="23" customWidth="1"/>
    <col min="8957" max="8957" width="14.28515625" style="23" customWidth="1"/>
    <col min="8958" max="8960" width="11.42578125" style="23" customWidth="1"/>
    <col min="8961" max="8962" width="15.5703125" style="23" customWidth="1"/>
    <col min="8963" max="9199" width="11.42578125" style="23"/>
    <col min="9200" max="9200" width="44.85546875" style="23" customWidth="1"/>
    <col min="9201" max="9201" width="12.42578125" style="23" customWidth="1"/>
    <col min="9202" max="9202" width="12.28515625" style="23" customWidth="1"/>
    <col min="9203" max="9203" width="13.42578125" style="23" customWidth="1"/>
    <col min="9204" max="9204" width="45.7109375" style="23" customWidth="1"/>
    <col min="9205" max="9205" width="50.140625" style="23" customWidth="1"/>
    <col min="9206" max="9206" width="14.140625" style="23" customWidth="1"/>
    <col min="9207" max="9207" width="15.85546875" style="23" customWidth="1"/>
    <col min="9208" max="9212" width="15.7109375" style="23" customWidth="1"/>
    <col min="9213" max="9213" width="14.28515625" style="23" customWidth="1"/>
    <col min="9214" max="9216" width="11.42578125" style="23" customWidth="1"/>
    <col min="9217" max="9218" width="15.5703125" style="23" customWidth="1"/>
    <col min="9219" max="9455" width="11.42578125" style="23"/>
    <col min="9456" max="9456" width="44.85546875" style="23" customWidth="1"/>
    <col min="9457" max="9457" width="12.42578125" style="23" customWidth="1"/>
    <col min="9458" max="9458" width="12.28515625" style="23" customWidth="1"/>
    <col min="9459" max="9459" width="13.42578125" style="23" customWidth="1"/>
    <col min="9460" max="9460" width="45.7109375" style="23" customWidth="1"/>
    <col min="9461" max="9461" width="50.140625" style="23" customWidth="1"/>
    <col min="9462" max="9462" width="14.140625" style="23" customWidth="1"/>
    <col min="9463" max="9463" width="15.85546875" style="23" customWidth="1"/>
    <col min="9464" max="9468" width="15.7109375" style="23" customWidth="1"/>
    <col min="9469" max="9469" width="14.28515625" style="23" customWidth="1"/>
    <col min="9470" max="9472" width="11.42578125" style="23" customWidth="1"/>
    <col min="9473" max="9474" width="15.5703125" style="23" customWidth="1"/>
    <col min="9475" max="9711" width="11.42578125" style="23"/>
    <col min="9712" max="9712" width="44.85546875" style="23" customWidth="1"/>
    <col min="9713" max="9713" width="12.42578125" style="23" customWidth="1"/>
    <col min="9714" max="9714" width="12.28515625" style="23" customWidth="1"/>
    <col min="9715" max="9715" width="13.42578125" style="23" customWidth="1"/>
    <col min="9716" max="9716" width="45.7109375" style="23" customWidth="1"/>
    <col min="9717" max="9717" width="50.140625" style="23" customWidth="1"/>
    <col min="9718" max="9718" width="14.140625" style="23" customWidth="1"/>
    <col min="9719" max="9719" width="15.85546875" style="23" customWidth="1"/>
    <col min="9720" max="9724" width="15.7109375" style="23" customWidth="1"/>
    <col min="9725" max="9725" width="14.28515625" style="23" customWidth="1"/>
    <col min="9726" max="9728" width="11.42578125" style="23" customWidth="1"/>
    <col min="9729" max="9730" width="15.5703125" style="23" customWidth="1"/>
    <col min="9731" max="9967" width="11.42578125" style="23"/>
    <col min="9968" max="9968" width="44.85546875" style="23" customWidth="1"/>
    <col min="9969" max="9969" width="12.42578125" style="23" customWidth="1"/>
    <col min="9970" max="9970" width="12.28515625" style="23" customWidth="1"/>
    <col min="9971" max="9971" width="13.42578125" style="23" customWidth="1"/>
    <col min="9972" max="9972" width="45.7109375" style="23" customWidth="1"/>
    <col min="9973" max="9973" width="50.140625" style="23" customWidth="1"/>
    <col min="9974" max="9974" width="14.140625" style="23" customWidth="1"/>
    <col min="9975" max="9975" width="15.85546875" style="23" customWidth="1"/>
    <col min="9976" max="9980" width="15.7109375" style="23" customWidth="1"/>
    <col min="9981" max="9981" width="14.28515625" style="23" customWidth="1"/>
    <col min="9982" max="9984" width="11.42578125" style="23" customWidth="1"/>
    <col min="9985" max="9986" width="15.5703125" style="23" customWidth="1"/>
    <col min="9987" max="10223" width="11.42578125" style="23"/>
    <col min="10224" max="10224" width="44.85546875" style="23" customWidth="1"/>
    <col min="10225" max="10225" width="12.42578125" style="23" customWidth="1"/>
    <col min="10226" max="10226" width="12.28515625" style="23" customWidth="1"/>
    <col min="10227" max="10227" width="13.42578125" style="23" customWidth="1"/>
    <col min="10228" max="10228" width="45.7109375" style="23" customWidth="1"/>
    <col min="10229" max="10229" width="50.140625" style="23" customWidth="1"/>
    <col min="10230" max="10230" width="14.140625" style="23" customWidth="1"/>
    <col min="10231" max="10231" width="15.85546875" style="23" customWidth="1"/>
    <col min="10232" max="10236" width="15.7109375" style="23" customWidth="1"/>
    <col min="10237" max="10237" width="14.28515625" style="23" customWidth="1"/>
    <col min="10238" max="10240" width="11.42578125" style="23" customWidth="1"/>
    <col min="10241" max="10242" width="15.5703125" style="23" customWidth="1"/>
    <col min="10243" max="10479" width="11.42578125" style="23"/>
    <col min="10480" max="10480" width="44.85546875" style="23" customWidth="1"/>
    <col min="10481" max="10481" width="12.42578125" style="23" customWidth="1"/>
    <col min="10482" max="10482" width="12.28515625" style="23" customWidth="1"/>
    <col min="10483" max="10483" width="13.42578125" style="23" customWidth="1"/>
    <col min="10484" max="10484" width="45.7109375" style="23" customWidth="1"/>
    <col min="10485" max="10485" width="50.140625" style="23" customWidth="1"/>
    <col min="10486" max="10486" width="14.140625" style="23" customWidth="1"/>
    <col min="10487" max="10487" width="15.85546875" style="23" customWidth="1"/>
    <col min="10488" max="10492" width="15.7109375" style="23" customWidth="1"/>
    <col min="10493" max="10493" width="14.28515625" style="23" customWidth="1"/>
    <col min="10494" max="10496" width="11.42578125" style="23" customWidth="1"/>
    <col min="10497" max="10498" width="15.5703125" style="23" customWidth="1"/>
    <col min="10499" max="10735" width="11.42578125" style="23"/>
    <col min="10736" max="10736" width="44.85546875" style="23" customWidth="1"/>
    <col min="10737" max="10737" width="12.42578125" style="23" customWidth="1"/>
    <col min="10738" max="10738" width="12.28515625" style="23" customWidth="1"/>
    <col min="10739" max="10739" width="13.42578125" style="23" customWidth="1"/>
    <col min="10740" max="10740" width="45.7109375" style="23" customWidth="1"/>
    <col min="10741" max="10741" width="50.140625" style="23" customWidth="1"/>
    <col min="10742" max="10742" width="14.140625" style="23" customWidth="1"/>
    <col min="10743" max="10743" width="15.85546875" style="23" customWidth="1"/>
    <col min="10744" max="10748" width="15.7109375" style="23" customWidth="1"/>
    <col min="10749" max="10749" width="14.28515625" style="23" customWidth="1"/>
    <col min="10750" max="10752" width="11.42578125" style="23" customWidth="1"/>
    <col min="10753" max="10754" width="15.5703125" style="23" customWidth="1"/>
    <col min="10755" max="10991" width="11.42578125" style="23"/>
    <col min="10992" max="10992" width="44.85546875" style="23" customWidth="1"/>
    <col min="10993" max="10993" width="12.42578125" style="23" customWidth="1"/>
    <col min="10994" max="10994" width="12.28515625" style="23" customWidth="1"/>
    <col min="10995" max="10995" width="13.42578125" style="23" customWidth="1"/>
    <col min="10996" max="10996" width="45.7109375" style="23" customWidth="1"/>
    <col min="10997" max="10997" width="50.140625" style="23" customWidth="1"/>
    <col min="10998" max="10998" width="14.140625" style="23" customWidth="1"/>
    <col min="10999" max="10999" width="15.85546875" style="23" customWidth="1"/>
    <col min="11000" max="11004" width="15.7109375" style="23" customWidth="1"/>
    <col min="11005" max="11005" width="14.28515625" style="23" customWidth="1"/>
    <col min="11006" max="11008" width="11.42578125" style="23" customWidth="1"/>
    <col min="11009" max="11010" width="15.5703125" style="23" customWidth="1"/>
    <col min="11011" max="11247" width="11.42578125" style="23"/>
    <col min="11248" max="11248" width="44.85546875" style="23" customWidth="1"/>
    <col min="11249" max="11249" width="12.42578125" style="23" customWidth="1"/>
    <col min="11250" max="11250" width="12.28515625" style="23" customWidth="1"/>
    <col min="11251" max="11251" width="13.42578125" style="23" customWidth="1"/>
    <col min="11252" max="11252" width="45.7109375" style="23" customWidth="1"/>
    <col min="11253" max="11253" width="50.140625" style="23" customWidth="1"/>
    <col min="11254" max="11254" width="14.140625" style="23" customWidth="1"/>
    <col min="11255" max="11255" width="15.85546875" style="23" customWidth="1"/>
    <col min="11256" max="11260" width="15.7109375" style="23" customWidth="1"/>
    <col min="11261" max="11261" width="14.28515625" style="23" customWidth="1"/>
    <col min="11262" max="11264" width="11.42578125" style="23" customWidth="1"/>
    <col min="11265" max="11266" width="15.5703125" style="23" customWidth="1"/>
    <col min="11267" max="11503" width="11.42578125" style="23"/>
    <col min="11504" max="11504" width="44.85546875" style="23" customWidth="1"/>
    <col min="11505" max="11505" width="12.42578125" style="23" customWidth="1"/>
    <col min="11506" max="11506" width="12.28515625" style="23" customWidth="1"/>
    <col min="11507" max="11507" width="13.42578125" style="23" customWidth="1"/>
    <col min="11508" max="11508" width="45.7109375" style="23" customWidth="1"/>
    <col min="11509" max="11509" width="50.140625" style="23" customWidth="1"/>
    <col min="11510" max="11510" width="14.140625" style="23" customWidth="1"/>
    <col min="11511" max="11511" width="15.85546875" style="23" customWidth="1"/>
    <col min="11512" max="11516" width="15.7109375" style="23" customWidth="1"/>
    <col min="11517" max="11517" width="14.28515625" style="23" customWidth="1"/>
    <col min="11518" max="11520" width="11.42578125" style="23" customWidth="1"/>
    <col min="11521" max="11522" width="15.5703125" style="23" customWidth="1"/>
    <col min="11523" max="11759" width="11.42578125" style="23"/>
    <col min="11760" max="11760" width="44.85546875" style="23" customWidth="1"/>
    <col min="11761" max="11761" width="12.42578125" style="23" customWidth="1"/>
    <col min="11762" max="11762" width="12.28515625" style="23" customWidth="1"/>
    <col min="11763" max="11763" width="13.42578125" style="23" customWidth="1"/>
    <col min="11764" max="11764" width="45.7109375" style="23" customWidth="1"/>
    <col min="11765" max="11765" width="50.140625" style="23" customWidth="1"/>
    <col min="11766" max="11766" width="14.140625" style="23" customWidth="1"/>
    <col min="11767" max="11767" width="15.85546875" style="23" customWidth="1"/>
    <col min="11768" max="11772" width="15.7109375" style="23" customWidth="1"/>
    <col min="11773" max="11773" width="14.28515625" style="23" customWidth="1"/>
    <col min="11774" max="11776" width="11.42578125" style="23" customWidth="1"/>
    <col min="11777" max="11778" width="15.5703125" style="23" customWidth="1"/>
    <col min="11779" max="12015" width="11.42578125" style="23"/>
    <col min="12016" max="12016" width="44.85546875" style="23" customWidth="1"/>
    <col min="12017" max="12017" width="12.42578125" style="23" customWidth="1"/>
    <col min="12018" max="12018" width="12.28515625" style="23" customWidth="1"/>
    <col min="12019" max="12019" width="13.42578125" style="23" customWidth="1"/>
    <col min="12020" max="12020" width="45.7109375" style="23" customWidth="1"/>
    <col min="12021" max="12021" width="50.140625" style="23" customWidth="1"/>
    <col min="12022" max="12022" width="14.140625" style="23" customWidth="1"/>
    <col min="12023" max="12023" width="15.85546875" style="23" customWidth="1"/>
    <col min="12024" max="12028" width="15.7109375" style="23" customWidth="1"/>
    <col min="12029" max="12029" width="14.28515625" style="23" customWidth="1"/>
    <col min="12030" max="12032" width="11.42578125" style="23" customWidth="1"/>
    <col min="12033" max="12034" width="15.5703125" style="23" customWidth="1"/>
    <col min="12035" max="12271" width="11.42578125" style="23"/>
    <col min="12272" max="12272" width="44.85546875" style="23" customWidth="1"/>
    <col min="12273" max="12273" width="12.42578125" style="23" customWidth="1"/>
    <col min="12274" max="12274" width="12.28515625" style="23" customWidth="1"/>
    <col min="12275" max="12275" width="13.42578125" style="23" customWidth="1"/>
    <col min="12276" max="12276" width="45.7109375" style="23" customWidth="1"/>
    <col min="12277" max="12277" width="50.140625" style="23" customWidth="1"/>
    <col min="12278" max="12278" width="14.140625" style="23" customWidth="1"/>
    <col min="12279" max="12279" width="15.85546875" style="23" customWidth="1"/>
    <col min="12280" max="12284" width="15.7109375" style="23" customWidth="1"/>
    <col min="12285" max="12285" width="14.28515625" style="23" customWidth="1"/>
    <col min="12286" max="12288" width="11.42578125" style="23" customWidth="1"/>
    <col min="12289" max="12290" width="15.5703125" style="23" customWidth="1"/>
    <col min="12291" max="12527" width="11.42578125" style="23"/>
    <col min="12528" max="12528" width="44.85546875" style="23" customWidth="1"/>
    <col min="12529" max="12529" width="12.42578125" style="23" customWidth="1"/>
    <col min="12530" max="12530" width="12.28515625" style="23" customWidth="1"/>
    <col min="12531" max="12531" width="13.42578125" style="23" customWidth="1"/>
    <col min="12532" max="12532" width="45.7109375" style="23" customWidth="1"/>
    <col min="12533" max="12533" width="50.140625" style="23" customWidth="1"/>
    <col min="12534" max="12534" width="14.140625" style="23" customWidth="1"/>
    <col min="12535" max="12535" width="15.85546875" style="23" customWidth="1"/>
    <col min="12536" max="12540" width="15.7109375" style="23" customWidth="1"/>
    <col min="12541" max="12541" width="14.28515625" style="23" customWidth="1"/>
    <col min="12542" max="12544" width="11.42578125" style="23" customWidth="1"/>
    <col min="12545" max="12546" width="15.5703125" style="23" customWidth="1"/>
    <col min="12547" max="12783" width="11.42578125" style="23"/>
    <col min="12784" max="12784" width="44.85546875" style="23" customWidth="1"/>
    <col min="12785" max="12785" width="12.42578125" style="23" customWidth="1"/>
    <col min="12786" max="12786" width="12.28515625" style="23" customWidth="1"/>
    <col min="12787" max="12787" width="13.42578125" style="23" customWidth="1"/>
    <col min="12788" max="12788" width="45.7109375" style="23" customWidth="1"/>
    <col min="12789" max="12789" width="50.140625" style="23" customWidth="1"/>
    <col min="12790" max="12790" width="14.140625" style="23" customWidth="1"/>
    <col min="12791" max="12791" width="15.85546875" style="23" customWidth="1"/>
    <col min="12792" max="12796" width="15.7109375" style="23" customWidth="1"/>
    <col min="12797" max="12797" width="14.28515625" style="23" customWidth="1"/>
    <col min="12798" max="12800" width="11.42578125" style="23" customWidth="1"/>
    <col min="12801" max="12802" width="15.5703125" style="23" customWidth="1"/>
    <col min="12803" max="13039" width="11.42578125" style="23"/>
    <col min="13040" max="13040" width="44.85546875" style="23" customWidth="1"/>
    <col min="13041" max="13041" width="12.42578125" style="23" customWidth="1"/>
    <col min="13042" max="13042" width="12.28515625" style="23" customWidth="1"/>
    <col min="13043" max="13043" width="13.42578125" style="23" customWidth="1"/>
    <col min="13044" max="13044" width="45.7109375" style="23" customWidth="1"/>
    <col min="13045" max="13045" width="50.140625" style="23" customWidth="1"/>
    <col min="13046" max="13046" width="14.140625" style="23" customWidth="1"/>
    <col min="13047" max="13047" width="15.85546875" style="23" customWidth="1"/>
    <col min="13048" max="13052" width="15.7109375" style="23" customWidth="1"/>
    <col min="13053" max="13053" width="14.28515625" style="23" customWidth="1"/>
    <col min="13054" max="13056" width="11.42578125" style="23" customWidth="1"/>
    <col min="13057" max="13058" width="15.5703125" style="23" customWidth="1"/>
    <col min="13059" max="13295" width="11.42578125" style="23"/>
    <col min="13296" max="13296" width="44.85546875" style="23" customWidth="1"/>
    <col min="13297" max="13297" width="12.42578125" style="23" customWidth="1"/>
    <col min="13298" max="13298" width="12.28515625" style="23" customWidth="1"/>
    <col min="13299" max="13299" width="13.42578125" style="23" customWidth="1"/>
    <col min="13300" max="13300" width="45.7109375" style="23" customWidth="1"/>
    <col min="13301" max="13301" width="50.140625" style="23" customWidth="1"/>
    <col min="13302" max="13302" width="14.140625" style="23" customWidth="1"/>
    <col min="13303" max="13303" width="15.85546875" style="23" customWidth="1"/>
    <col min="13304" max="13308" width="15.7109375" style="23" customWidth="1"/>
    <col min="13309" max="13309" width="14.28515625" style="23" customWidth="1"/>
    <col min="13310" max="13312" width="11.42578125" style="23" customWidth="1"/>
    <col min="13313" max="13314" width="15.5703125" style="23" customWidth="1"/>
    <col min="13315" max="13551" width="11.42578125" style="23"/>
    <col min="13552" max="13552" width="44.85546875" style="23" customWidth="1"/>
    <col min="13553" max="13553" width="12.42578125" style="23" customWidth="1"/>
    <col min="13554" max="13554" width="12.28515625" style="23" customWidth="1"/>
    <col min="13555" max="13555" width="13.42578125" style="23" customWidth="1"/>
    <col min="13556" max="13556" width="45.7109375" style="23" customWidth="1"/>
    <col min="13557" max="13557" width="50.140625" style="23" customWidth="1"/>
    <col min="13558" max="13558" width="14.140625" style="23" customWidth="1"/>
    <col min="13559" max="13559" width="15.85546875" style="23" customWidth="1"/>
    <col min="13560" max="13564" width="15.7109375" style="23" customWidth="1"/>
    <col min="13565" max="13565" width="14.28515625" style="23" customWidth="1"/>
    <col min="13566" max="13568" width="11.42578125" style="23" customWidth="1"/>
    <col min="13569" max="13570" width="15.5703125" style="23" customWidth="1"/>
    <col min="13571" max="13807" width="11.42578125" style="23"/>
    <col min="13808" max="13808" width="44.85546875" style="23" customWidth="1"/>
    <col min="13809" max="13809" width="12.42578125" style="23" customWidth="1"/>
    <col min="13810" max="13810" width="12.28515625" style="23" customWidth="1"/>
    <col min="13811" max="13811" width="13.42578125" style="23" customWidth="1"/>
    <col min="13812" max="13812" width="45.7109375" style="23" customWidth="1"/>
    <col min="13813" max="13813" width="50.140625" style="23" customWidth="1"/>
    <col min="13814" max="13814" width="14.140625" style="23" customWidth="1"/>
    <col min="13815" max="13815" width="15.85546875" style="23" customWidth="1"/>
    <col min="13816" max="13820" width="15.7109375" style="23" customWidth="1"/>
    <col min="13821" max="13821" width="14.28515625" style="23" customWidth="1"/>
    <col min="13822" max="13824" width="11.42578125" style="23" customWidth="1"/>
    <col min="13825" max="13826" width="15.5703125" style="23" customWidth="1"/>
    <col min="13827" max="14063" width="11.42578125" style="23"/>
    <col min="14064" max="14064" width="44.85546875" style="23" customWidth="1"/>
    <col min="14065" max="14065" width="12.42578125" style="23" customWidth="1"/>
    <col min="14066" max="14066" width="12.28515625" style="23" customWidth="1"/>
    <col min="14067" max="14067" width="13.42578125" style="23" customWidth="1"/>
    <col min="14068" max="14068" width="45.7109375" style="23" customWidth="1"/>
    <col min="14069" max="14069" width="50.140625" style="23" customWidth="1"/>
    <col min="14070" max="14070" width="14.140625" style="23" customWidth="1"/>
    <col min="14071" max="14071" width="15.85546875" style="23" customWidth="1"/>
    <col min="14072" max="14076" width="15.7109375" style="23" customWidth="1"/>
    <col min="14077" max="14077" width="14.28515625" style="23" customWidth="1"/>
    <col min="14078" max="14080" width="11.42578125" style="23" customWidth="1"/>
    <col min="14081" max="14082" width="15.5703125" style="23" customWidth="1"/>
    <col min="14083" max="14319" width="11.42578125" style="23"/>
    <col min="14320" max="14320" width="44.85546875" style="23" customWidth="1"/>
    <col min="14321" max="14321" width="12.42578125" style="23" customWidth="1"/>
    <col min="14322" max="14322" width="12.28515625" style="23" customWidth="1"/>
    <col min="14323" max="14323" width="13.42578125" style="23" customWidth="1"/>
    <col min="14324" max="14324" width="45.7109375" style="23" customWidth="1"/>
    <col min="14325" max="14325" width="50.140625" style="23" customWidth="1"/>
    <col min="14326" max="14326" width="14.140625" style="23" customWidth="1"/>
    <col min="14327" max="14327" width="15.85546875" style="23" customWidth="1"/>
    <col min="14328" max="14332" width="15.7109375" style="23" customWidth="1"/>
    <col min="14333" max="14333" width="14.28515625" style="23" customWidth="1"/>
    <col min="14334" max="14336" width="11.42578125" style="23" customWidth="1"/>
    <col min="14337" max="14338" width="15.5703125" style="23" customWidth="1"/>
    <col min="14339" max="14575" width="11.42578125" style="23"/>
    <col min="14576" max="14576" width="44.85546875" style="23" customWidth="1"/>
    <col min="14577" max="14577" width="12.42578125" style="23" customWidth="1"/>
    <col min="14578" max="14578" width="12.28515625" style="23" customWidth="1"/>
    <col min="14579" max="14579" width="13.42578125" style="23" customWidth="1"/>
    <col min="14580" max="14580" width="45.7109375" style="23" customWidth="1"/>
    <col min="14581" max="14581" width="50.140625" style="23" customWidth="1"/>
    <col min="14582" max="14582" width="14.140625" style="23" customWidth="1"/>
    <col min="14583" max="14583" width="15.85546875" style="23" customWidth="1"/>
    <col min="14584" max="14588" width="15.7109375" style="23" customWidth="1"/>
    <col min="14589" max="14589" width="14.28515625" style="23" customWidth="1"/>
    <col min="14590" max="14592" width="11.42578125" style="23" customWidth="1"/>
    <col min="14593" max="14594" width="15.5703125" style="23" customWidth="1"/>
    <col min="14595" max="14831" width="11.42578125" style="23"/>
    <col min="14832" max="14832" width="44.85546875" style="23" customWidth="1"/>
    <col min="14833" max="14833" width="12.42578125" style="23" customWidth="1"/>
    <col min="14834" max="14834" width="12.28515625" style="23" customWidth="1"/>
    <col min="14835" max="14835" width="13.42578125" style="23" customWidth="1"/>
    <col min="14836" max="14836" width="45.7109375" style="23" customWidth="1"/>
    <col min="14837" max="14837" width="50.140625" style="23" customWidth="1"/>
    <col min="14838" max="14838" width="14.140625" style="23" customWidth="1"/>
    <col min="14839" max="14839" width="15.85546875" style="23" customWidth="1"/>
    <col min="14840" max="14844" width="15.7109375" style="23" customWidth="1"/>
    <col min="14845" max="14845" width="14.28515625" style="23" customWidth="1"/>
    <col min="14846" max="14848" width="11.42578125" style="23" customWidth="1"/>
    <col min="14849" max="14850" width="15.5703125" style="23" customWidth="1"/>
    <col min="14851" max="15087" width="11.42578125" style="23"/>
    <col min="15088" max="15088" width="44.85546875" style="23" customWidth="1"/>
    <col min="15089" max="15089" width="12.42578125" style="23" customWidth="1"/>
    <col min="15090" max="15090" width="12.28515625" style="23" customWidth="1"/>
    <col min="15091" max="15091" width="13.42578125" style="23" customWidth="1"/>
    <col min="15092" max="15092" width="45.7109375" style="23" customWidth="1"/>
    <col min="15093" max="15093" width="50.140625" style="23" customWidth="1"/>
    <col min="15094" max="15094" width="14.140625" style="23" customWidth="1"/>
    <col min="15095" max="15095" width="15.85546875" style="23" customWidth="1"/>
    <col min="15096" max="15100" width="15.7109375" style="23" customWidth="1"/>
    <col min="15101" max="15101" width="14.28515625" style="23" customWidth="1"/>
    <col min="15102" max="15104" width="11.42578125" style="23" customWidth="1"/>
    <col min="15105" max="15106" width="15.5703125" style="23" customWidth="1"/>
    <col min="15107" max="15343" width="11.42578125" style="23"/>
    <col min="15344" max="15344" width="44.85546875" style="23" customWidth="1"/>
    <col min="15345" max="15345" width="12.42578125" style="23" customWidth="1"/>
    <col min="15346" max="15346" width="12.28515625" style="23" customWidth="1"/>
    <col min="15347" max="15347" width="13.42578125" style="23" customWidth="1"/>
    <col min="15348" max="15348" width="45.7109375" style="23" customWidth="1"/>
    <col min="15349" max="15349" width="50.140625" style="23" customWidth="1"/>
    <col min="15350" max="15350" width="14.140625" style="23" customWidth="1"/>
    <col min="15351" max="15351" width="15.85546875" style="23" customWidth="1"/>
    <col min="15352" max="15356" width="15.7109375" style="23" customWidth="1"/>
    <col min="15357" max="15357" width="14.28515625" style="23" customWidth="1"/>
    <col min="15358" max="15360" width="11.42578125" style="23" customWidth="1"/>
    <col min="15361" max="15362" width="15.5703125" style="23" customWidth="1"/>
    <col min="15363" max="15599" width="11.42578125" style="23"/>
    <col min="15600" max="15600" width="44.85546875" style="23" customWidth="1"/>
    <col min="15601" max="15601" width="12.42578125" style="23" customWidth="1"/>
    <col min="15602" max="15602" width="12.28515625" style="23" customWidth="1"/>
    <col min="15603" max="15603" width="13.42578125" style="23" customWidth="1"/>
    <col min="15604" max="15604" width="45.7109375" style="23" customWidth="1"/>
    <col min="15605" max="15605" width="50.140625" style="23" customWidth="1"/>
    <col min="15606" max="15606" width="14.140625" style="23" customWidth="1"/>
    <col min="15607" max="15607" width="15.85546875" style="23" customWidth="1"/>
    <col min="15608" max="15612" width="15.7109375" style="23" customWidth="1"/>
    <col min="15613" max="15613" width="14.28515625" style="23" customWidth="1"/>
    <col min="15614" max="15616" width="11.42578125" style="23" customWidth="1"/>
    <col min="15617" max="15618" width="15.5703125" style="23" customWidth="1"/>
    <col min="15619" max="15855" width="11.42578125" style="23"/>
    <col min="15856" max="15856" width="44.85546875" style="23" customWidth="1"/>
    <col min="15857" max="15857" width="12.42578125" style="23" customWidth="1"/>
    <col min="15858" max="15858" width="12.28515625" style="23" customWidth="1"/>
    <col min="15859" max="15859" width="13.42578125" style="23" customWidth="1"/>
    <col min="15860" max="15860" width="45.7109375" style="23" customWidth="1"/>
    <col min="15861" max="15861" width="50.140625" style="23" customWidth="1"/>
    <col min="15862" max="15862" width="14.140625" style="23" customWidth="1"/>
    <col min="15863" max="15863" width="15.85546875" style="23" customWidth="1"/>
    <col min="15864" max="15868" width="15.7109375" style="23" customWidth="1"/>
    <col min="15869" max="15869" width="14.28515625" style="23" customWidth="1"/>
    <col min="15870" max="15872" width="11.42578125" style="23" customWidth="1"/>
    <col min="15873" max="15874" width="15.5703125" style="23" customWidth="1"/>
    <col min="15875" max="16111" width="11.42578125" style="23"/>
    <col min="16112" max="16112" width="44.85546875" style="23" customWidth="1"/>
    <col min="16113" max="16113" width="12.42578125" style="23" customWidth="1"/>
    <col min="16114" max="16114" width="12.28515625" style="23" customWidth="1"/>
    <col min="16115" max="16115" width="13.42578125" style="23" customWidth="1"/>
    <col min="16116" max="16116" width="45.7109375" style="23" customWidth="1"/>
    <col min="16117" max="16117" width="50.140625" style="23" customWidth="1"/>
    <col min="16118" max="16118" width="14.140625" style="23" customWidth="1"/>
    <col min="16119" max="16119" width="15.85546875" style="23" customWidth="1"/>
    <col min="16120" max="16124" width="15.7109375" style="23" customWidth="1"/>
    <col min="16125" max="16125" width="14.28515625" style="23" customWidth="1"/>
    <col min="16126" max="16128" width="11.42578125" style="23" customWidth="1"/>
    <col min="16129" max="16130" width="15.5703125" style="23" customWidth="1"/>
    <col min="16131" max="16384" width="11.42578125" style="23"/>
  </cols>
  <sheetData>
    <row r="1" spans="1:10" ht="18">
      <c r="A1" s="186" t="s">
        <v>68</v>
      </c>
      <c r="B1" s="186"/>
      <c r="C1" s="186"/>
      <c r="D1" s="186"/>
      <c r="E1" s="186"/>
      <c r="F1" s="186"/>
      <c r="G1" s="186"/>
      <c r="H1" s="23"/>
      <c r="I1" s="23"/>
      <c r="J1" s="23"/>
    </row>
    <row r="2" spans="1:10" ht="18">
      <c r="A2" s="186" t="s">
        <v>481</v>
      </c>
      <c r="B2" s="186"/>
      <c r="C2" s="186"/>
      <c r="D2" s="186"/>
      <c r="E2" s="186"/>
      <c r="F2" s="186"/>
      <c r="G2" s="186"/>
      <c r="H2" s="23"/>
      <c r="I2" s="23"/>
      <c r="J2" s="23"/>
    </row>
    <row r="4" spans="1:10" s="26" customFormat="1" ht="25.5">
      <c r="A4" s="24" t="s">
        <v>5</v>
      </c>
      <c r="B4" s="24" t="s">
        <v>6</v>
      </c>
      <c r="C4" s="25" t="s">
        <v>7</v>
      </c>
      <c r="D4" s="24" t="s">
        <v>8</v>
      </c>
      <c r="E4" s="24" t="s">
        <v>69</v>
      </c>
      <c r="F4" s="24" t="s">
        <v>9</v>
      </c>
      <c r="G4" s="84" t="s">
        <v>512</v>
      </c>
      <c r="H4" s="84" t="s">
        <v>513</v>
      </c>
      <c r="I4" s="84" t="s">
        <v>514</v>
      </c>
      <c r="J4" s="84" t="s">
        <v>515</v>
      </c>
    </row>
    <row r="5" spans="1:10" s="26" customFormat="1" ht="12" customHeight="1">
      <c r="A5" s="27"/>
      <c r="B5" s="28"/>
      <c r="C5" s="28"/>
      <c r="D5" s="28"/>
      <c r="E5" s="28"/>
      <c r="F5" s="28"/>
      <c r="G5" s="29"/>
      <c r="H5" s="29"/>
      <c r="I5" s="29"/>
      <c r="J5" s="29"/>
    </row>
    <row r="6" spans="1:10" s="26" customFormat="1">
      <c r="A6" s="30" t="s">
        <v>70</v>
      </c>
      <c r="B6" s="28"/>
      <c r="C6" s="28"/>
      <c r="D6" s="28"/>
      <c r="E6" s="28"/>
      <c r="F6" s="28"/>
      <c r="G6" s="29"/>
      <c r="H6" s="29"/>
      <c r="I6" s="29"/>
      <c r="J6" s="29"/>
    </row>
    <row r="7" spans="1:10" s="33" customFormat="1">
      <c r="A7" s="31"/>
      <c r="B7" s="32"/>
      <c r="C7" s="32"/>
      <c r="D7" s="32"/>
      <c r="G7" s="34"/>
      <c r="H7" s="34"/>
      <c r="I7" s="34"/>
      <c r="J7" s="34"/>
    </row>
    <row r="8" spans="1:10" s="38" customFormat="1" ht="111" customHeight="1">
      <c r="A8" s="35" t="s">
        <v>71</v>
      </c>
      <c r="B8" s="36" t="s">
        <v>16</v>
      </c>
      <c r="C8" s="36" t="s">
        <v>12</v>
      </c>
      <c r="D8" s="36" t="s">
        <v>72</v>
      </c>
      <c r="E8" s="37" t="s">
        <v>73</v>
      </c>
      <c r="F8" s="37" t="s">
        <v>74</v>
      </c>
      <c r="G8" s="118">
        <v>0</v>
      </c>
      <c r="H8" s="118">
        <v>0</v>
      </c>
      <c r="I8" s="118">
        <v>0</v>
      </c>
      <c r="J8" s="118">
        <v>0</v>
      </c>
    </row>
    <row r="9" spans="1:10" s="38" customFormat="1" ht="111" customHeight="1">
      <c r="A9" s="35" t="s">
        <v>75</v>
      </c>
      <c r="B9" s="36" t="s">
        <v>16</v>
      </c>
      <c r="C9" s="36" t="s">
        <v>12</v>
      </c>
      <c r="D9" s="36" t="s">
        <v>72</v>
      </c>
      <c r="E9" s="37" t="s">
        <v>73</v>
      </c>
      <c r="F9" s="37" t="s">
        <v>74</v>
      </c>
      <c r="G9" s="118">
        <f>IF(FINFUN!$P$55=0,0,FINFUN!P57/FINFUN!$P$55)</f>
        <v>3.8926473466687969E-2</v>
      </c>
      <c r="H9" s="118">
        <f>IF(FINFUN!$P$102=0,0,FINFUN!P104/FINFUN!$P$102)</f>
        <v>3.770594134472588E-2</v>
      </c>
      <c r="I9" s="118">
        <f>IF(FINFUN!$P$149=0,0,FINFUN!P151/FINFUN!$P$149)</f>
        <v>0</v>
      </c>
      <c r="J9" s="118">
        <f>IF(FINFUN!$P$198=0,0,FINFUN!P200/FINFUN!$P$198)</f>
        <v>0</v>
      </c>
    </row>
    <row r="10" spans="1:10" s="38" customFormat="1" ht="111" customHeight="1">
      <c r="A10" s="35" t="s">
        <v>76</v>
      </c>
      <c r="B10" s="36" t="s">
        <v>16</v>
      </c>
      <c r="C10" s="36" t="s">
        <v>12</v>
      </c>
      <c r="D10" s="36" t="s">
        <v>72</v>
      </c>
      <c r="E10" s="37" t="s">
        <v>73</v>
      </c>
      <c r="F10" s="37" t="s">
        <v>74</v>
      </c>
      <c r="G10" s="118">
        <f>IF(FINFUN!$P$55=0,0,FINFUN!P58/FINFUN!$P$55)</f>
        <v>0.21979441098454597</v>
      </c>
      <c r="H10" s="118">
        <f>IF(FINFUN!$P$102=0,0,FINFUN!P105/FINFUN!$P$102)</f>
        <v>0.19677763023119371</v>
      </c>
      <c r="I10" s="118">
        <f>IF(FINFUN!$P$149=0,0,FINFUN!P152/FINFUN!$P$149)</f>
        <v>0</v>
      </c>
      <c r="J10" s="118">
        <f>IF(FINFUN!$P$198=0,0,FINFUN!P201/FINFUN!$P$198)</f>
        <v>0</v>
      </c>
    </row>
    <row r="11" spans="1:10" s="38" customFormat="1" ht="111" customHeight="1">
      <c r="A11" s="35" t="s">
        <v>77</v>
      </c>
      <c r="B11" s="36" t="s">
        <v>16</v>
      </c>
      <c r="C11" s="36" t="s">
        <v>12</v>
      </c>
      <c r="D11" s="36" t="s">
        <v>72</v>
      </c>
      <c r="E11" s="37" t="s">
        <v>78</v>
      </c>
      <c r="F11" s="37" t="s">
        <v>74</v>
      </c>
      <c r="G11" s="118">
        <f>IF(FINFUN!$P$55=0,0,FINFUN!P60/FINFUN!$P$55)</f>
        <v>5.8700186060533788E-2</v>
      </c>
      <c r="H11" s="118">
        <f>IF(FINFUN!$P$102=0,0,FINFUN!P107/FINFUN!$P$102)</f>
        <v>6.4636715404667089E-2</v>
      </c>
      <c r="I11" s="118">
        <f>IF(FINFUN!$P$149=0,0,FINFUN!P154/FINFUN!$P$149)</f>
        <v>0</v>
      </c>
      <c r="J11" s="118">
        <f>IF(FINFUN!$P$198=0,0,FINFUN!P203/FINFUN!$P$198)</f>
        <v>0</v>
      </c>
    </row>
    <row r="12" spans="1:10" s="38" customFormat="1" ht="111" customHeight="1">
      <c r="A12" s="35" t="s">
        <v>79</v>
      </c>
      <c r="B12" s="36" t="s">
        <v>16</v>
      </c>
      <c r="C12" s="36" t="s">
        <v>12</v>
      </c>
      <c r="D12" s="36" t="s">
        <v>72</v>
      </c>
      <c r="E12" s="37" t="s">
        <v>73</v>
      </c>
      <c r="F12" s="37" t="s">
        <v>74</v>
      </c>
      <c r="G12" s="118">
        <f>IF(FINFUN!$P$55=0,0,FINFUN!P59/FINFUN!$P$55)</f>
        <v>0.51973434065501412</v>
      </c>
      <c r="H12" s="118">
        <f>IF(FINFUN!$P$102=0,0,FINFUN!P106/FINFUN!$P$102)</f>
        <v>0.52633468387573823</v>
      </c>
      <c r="I12" s="118">
        <f>IF(FINFUN!$P$149=0,0,FINFUN!P153/FINFUN!$P$149)</f>
        <v>0</v>
      </c>
      <c r="J12" s="118">
        <f>IF(FINFUN!$P$198=0,0,FINFUN!P202/FINFUN!$P$198)</f>
        <v>0</v>
      </c>
    </row>
    <row r="13" spans="1:10" s="38" customFormat="1" ht="111" customHeight="1">
      <c r="A13" s="35" t="s">
        <v>80</v>
      </c>
      <c r="B13" s="36" t="s">
        <v>16</v>
      </c>
      <c r="C13" s="36" t="s">
        <v>12</v>
      </c>
      <c r="D13" s="36" t="s">
        <v>72</v>
      </c>
      <c r="E13" s="37" t="s">
        <v>73</v>
      </c>
      <c r="F13" s="37" t="s">
        <v>74</v>
      </c>
      <c r="G13" s="118">
        <f>IF(FINFUN!$P$55=0,0,FINFUN!P61/FINFUN!$P$55)</f>
        <v>6.6594822252569862E-3</v>
      </c>
      <c r="H13" s="118">
        <f>IF(FINFUN!$P$102=0,0,FINFUN!P108/FINFUN!$P$102)</f>
        <v>9.0811102369447328E-3</v>
      </c>
      <c r="I13" s="118">
        <f>IF(FINFUN!$P$149=0,0,FINFUN!P155/FINFUN!$P$149)</f>
        <v>0</v>
      </c>
      <c r="J13" s="118">
        <f>IF(FINFUN!$P$198=0,0,FINFUN!P204/FINFUN!$P$198)</f>
        <v>0</v>
      </c>
    </row>
    <row r="14" spans="1:10" s="38" customFormat="1" ht="102">
      <c r="A14" s="35" t="s">
        <v>81</v>
      </c>
      <c r="B14" s="36" t="s">
        <v>16</v>
      </c>
      <c r="C14" s="36" t="s">
        <v>12</v>
      </c>
      <c r="D14" s="36" t="s">
        <v>72</v>
      </c>
      <c r="E14" s="37" t="s">
        <v>73</v>
      </c>
      <c r="F14" s="37" t="s">
        <v>74</v>
      </c>
      <c r="G14" s="118">
        <f>IF(FINFUN!$P$55=0,0,FINFUN!P62/FINFUN!$P$55)</f>
        <v>2.9337718992348341E-3</v>
      </c>
      <c r="H14" s="118">
        <f>IF(FINFUN!$P$102=0,0,FINFUN!P109/FINFUN!$P$102)</f>
        <v>2.6620896466055901E-3</v>
      </c>
      <c r="I14" s="118">
        <f>IF(FINFUN!$P$149=0,0,FINFUN!P156/FINFUN!$P$149)</f>
        <v>0</v>
      </c>
      <c r="J14" s="118">
        <f>IF(FINFUN!$P$198=0,0,FINFUN!P205/FINFUN!$P$198)</f>
        <v>0</v>
      </c>
    </row>
    <row r="15" spans="1:10" s="38" customFormat="1" ht="111" customHeight="1">
      <c r="A15" s="35" t="s">
        <v>82</v>
      </c>
      <c r="B15" s="36" t="s">
        <v>16</v>
      </c>
      <c r="C15" s="36" t="s">
        <v>12</v>
      </c>
      <c r="D15" s="36" t="s">
        <v>72</v>
      </c>
      <c r="E15" s="37" t="s">
        <v>73</v>
      </c>
      <c r="F15" s="37" t="s">
        <v>74</v>
      </c>
      <c r="G15" s="118">
        <f>IF(FINFUN!$P$55=0,0,FINFUN!P56/FINFUN!$P$55)</f>
        <v>0.1532513347087264</v>
      </c>
      <c r="H15" s="118">
        <f>IF(FINFUN!$P$102=0,0,FINFUN!P103/FINFUN!$P$102)</f>
        <v>0.16280182926012482</v>
      </c>
      <c r="I15" s="118">
        <f>IF(FINFUN!$P$149=0,0,FINFUN!P150/FINFUN!$P$149)</f>
        <v>0</v>
      </c>
      <c r="J15" s="118">
        <f>IF(FINFUN!$P$198=0,0,FINFUN!P199/FINFUN!$P$198)</f>
        <v>0</v>
      </c>
    </row>
    <row r="16" spans="1:10" s="38" customFormat="1" ht="94.5" customHeight="1">
      <c r="A16" s="35" t="s">
        <v>83</v>
      </c>
      <c r="B16" s="36" t="s">
        <v>16</v>
      </c>
      <c r="C16" s="36" t="s">
        <v>12</v>
      </c>
      <c r="D16" s="36" t="s">
        <v>72</v>
      </c>
      <c r="E16" s="37" t="s">
        <v>78</v>
      </c>
      <c r="F16" s="37" t="s">
        <v>84</v>
      </c>
      <c r="G16" s="118">
        <v>0</v>
      </c>
      <c r="H16" s="118">
        <v>0</v>
      </c>
      <c r="I16" s="118">
        <v>0</v>
      </c>
      <c r="J16" s="118">
        <v>0</v>
      </c>
    </row>
    <row r="17" spans="1:10" s="38" customFormat="1" ht="94.5" customHeight="1">
      <c r="A17" s="35" t="s">
        <v>85</v>
      </c>
      <c r="B17" s="36" t="s">
        <v>16</v>
      </c>
      <c r="C17" s="36" t="s">
        <v>12</v>
      </c>
      <c r="D17" s="36" t="s">
        <v>72</v>
      </c>
      <c r="E17" s="37" t="s">
        <v>78</v>
      </c>
      <c r="F17" s="37" t="s">
        <v>84</v>
      </c>
      <c r="G17" s="118">
        <f>IF(FINFUN!$C$55=0,0,FINFUN!C57/FINFUN!$C$55)</f>
        <v>4.0115065554397256E-2</v>
      </c>
      <c r="H17" s="118">
        <f>IF(FINFUN!$C$102=0,0,FINFUN!C104/FINFUN!$C$102)</f>
        <v>3.6865454979884762E-2</v>
      </c>
      <c r="I17" s="118">
        <f>IF(FINFUN!$C$149=0,0,FINFUN!C151/FINFUN!$C$149)</f>
        <v>0</v>
      </c>
      <c r="J17" s="118">
        <f>IF(FINFUN!$C$198=0,0,FINFUN!C200/FINFUN!$C$198)</f>
        <v>0</v>
      </c>
    </row>
    <row r="18" spans="1:10" s="38" customFormat="1" ht="94.5" customHeight="1">
      <c r="A18" s="35" t="s">
        <v>86</v>
      </c>
      <c r="B18" s="36" t="s">
        <v>16</v>
      </c>
      <c r="C18" s="36" t="s">
        <v>12</v>
      </c>
      <c r="D18" s="36" t="s">
        <v>72</v>
      </c>
      <c r="E18" s="37" t="s">
        <v>78</v>
      </c>
      <c r="F18" s="37" t="s">
        <v>84</v>
      </c>
      <c r="G18" s="118">
        <f>IF(FINFUN!$C$55=0,0,FINFUN!C58/FINFUN!$C$55)</f>
        <v>0.22644882531442195</v>
      </c>
      <c r="H18" s="118">
        <f>IF(FINFUN!$C$102=0,0,FINFUN!C105/FINFUN!$C$102)</f>
        <v>0.20860399384453762</v>
      </c>
      <c r="I18" s="118">
        <f>IF(FINFUN!$C$149=0,0,FINFUN!C152/FINFUN!$C$149)</f>
        <v>0</v>
      </c>
      <c r="J18" s="118">
        <f>IF(FINFUN!$C$198=0,0,FINFUN!C201/FINFUN!$C$198)</f>
        <v>0</v>
      </c>
    </row>
    <row r="19" spans="1:10" s="38" customFormat="1" ht="94.5" customHeight="1">
      <c r="A19" s="35" t="s">
        <v>87</v>
      </c>
      <c r="B19" s="36" t="s">
        <v>16</v>
      </c>
      <c r="C19" s="36" t="s">
        <v>12</v>
      </c>
      <c r="D19" s="36" t="s">
        <v>72</v>
      </c>
      <c r="E19" s="37" t="s">
        <v>78</v>
      </c>
      <c r="F19" s="37" t="s">
        <v>84</v>
      </c>
      <c r="G19" s="118">
        <f>IF(FINFUN!$C$55=0,0,FINFUN!C60/FINFUN!$C$55)</f>
        <v>5.4584164323641597E-2</v>
      </c>
      <c r="H19" s="118">
        <f>IF(FINFUN!$C$102=0,0,FINFUN!C107/FINFUN!$C$102)</f>
        <v>6.2840330604841496E-2</v>
      </c>
      <c r="I19" s="118">
        <f>IF(FINFUN!$C$149=0,0,FINFUN!C154/FINFUN!$C$149)</f>
        <v>0</v>
      </c>
      <c r="J19" s="118">
        <f>IF(FINFUN!$C$198=0,0,FINFUN!C203/FINFUN!$C$198)</f>
        <v>0</v>
      </c>
    </row>
    <row r="20" spans="1:10" s="38" customFormat="1" ht="94.5" customHeight="1">
      <c r="A20" s="35" t="s">
        <v>88</v>
      </c>
      <c r="B20" s="36" t="s">
        <v>16</v>
      </c>
      <c r="C20" s="36" t="s">
        <v>12</v>
      </c>
      <c r="D20" s="36" t="s">
        <v>72</v>
      </c>
      <c r="E20" s="37" t="s">
        <v>78</v>
      </c>
      <c r="F20" s="37" t="s">
        <v>84</v>
      </c>
      <c r="G20" s="118">
        <f>IF(FINFUN!$C$55=0,0,FINFUN!C59/FINFUN!$C$55)</f>
        <v>0.51882352668030296</v>
      </c>
      <c r="H20" s="118">
        <f>IF(FINFUN!$C$102=0,0,FINFUN!C106/FINFUN!$C$102)</f>
        <v>0.52675568635965841</v>
      </c>
      <c r="I20" s="118">
        <f>IF(FINFUN!$C$149=0,0,FINFUN!C153/FINFUN!$C$149)</f>
        <v>0</v>
      </c>
      <c r="J20" s="118">
        <f>IF(FINFUN!$C$198=0,0,FINFUN!C202/FINFUN!$C$198)</f>
        <v>0</v>
      </c>
    </row>
    <row r="21" spans="1:10" s="38" customFormat="1" ht="94.5" customHeight="1">
      <c r="A21" s="35" t="s">
        <v>89</v>
      </c>
      <c r="B21" s="36" t="s">
        <v>16</v>
      </c>
      <c r="C21" s="36" t="s">
        <v>12</v>
      </c>
      <c r="D21" s="36" t="s">
        <v>72</v>
      </c>
      <c r="E21" s="37" t="s">
        <v>78</v>
      </c>
      <c r="F21" s="37" t="s">
        <v>84</v>
      </c>
      <c r="G21" s="118">
        <f>IF(FINFUN!$C$55=0,0,FINFUN!C61/FINFUN!$C$55)</f>
        <v>6.8630705972218022E-3</v>
      </c>
      <c r="H21" s="118">
        <f>IF(FINFUN!$C$102=0,0,FINFUN!C108/FINFUN!$C$102)</f>
        <v>9.6380584313811024E-3</v>
      </c>
      <c r="I21" s="118">
        <f>IF(FINFUN!$C$149=0,0,FINFUN!C155/FINFUN!$C$149)</f>
        <v>0</v>
      </c>
      <c r="J21" s="118">
        <f>IF(FINFUN!$C$198=0,0,FINFUN!C204/FINFUN!$C$198)</f>
        <v>0</v>
      </c>
    </row>
    <row r="22" spans="1:10" s="38" customFormat="1" ht="94.5" customHeight="1">
      <c r="A22" s="35" t="s">
        <v>90</v>
      </c>
      <c r="B22" s="36" t="s">
        <v>16</v>
      </c>
      <c r="C22" s="36" t="s">
        <v>12</v>
      </c>
      <c r="D22" s="36" t="s">
        <v>72</v>
      </c>
      <c r="E22" s="37" t="s">
        <v>78</v>
      </c>
      <c r="F22" s="37" t="s">
        <v>84</v>
      </c>
      <c r="G22" s="118">
        <f>IF(FINFUN!$C$55=0,0,FINFUN!C62/FINFUN!$C$55)</f>
        <v>3.0275521173130007E-3</v>
      </c>
      <c r="H22" s="118">
        <f>IF(FINFUN!$C$102=0,0,FINFUN!C109/FINFUN!$C$102)</f>
        <v>2.8264684883371432E-3</v>
      </c>
      <c r="I22" s="118">
        <f>IF(FINFUN!$C$149=0,0,FINFUN!C156/FINFUN!$C$149)</f>
        <v>0</v>
      </c>
      <c r="J22" s="118">
        <f>IF(FINFUN!$C$198=0,0,FINFUN!C205/FINFUN!$C$198)</f>
        <v>0</v>
      </c>
    </row>
    <row r="23" spans="1:10" s="38" customFormat="1" ht="94.5" customHeight="1">
      <c r="A23" s="35" t="s">
        <v>91</v>
      </c>
      <c r="B23" s="36" t="s">
        <v>16</v>
      </c>
      <c r="C23" s="36" t="s">
        <v>12</v>
      </c>
      <c r="D23" s="36" t="s">
        <v>72</v>
      </c>
      <c r="E23" s="37" t="s">
        <v>78</v>
      </c>
      <c r="F23" s="37" t="s">
        <v>84</v>
      </c>
      <c r="G23" s="118">
        <f>IF(FINFUN!$C$55=0,0,FINFUN!C56/FINFUN!$C$55)</f>
        <v>0.15013779541270131</v>
      </c>
      <c r="H23" s="118">
        <f>IF(FINFUN!$C$102=0,0,FINFUN!C103/FINFUN!$C$102)</f>
        <v>0.15247000729135951</v>
      </c>
      <c r="I23" s="118">
        <f>IF(FINFUN!$C$149=0,0,FINFUN!C150/FINFUN!$C$149)</f>
        <v>0</v>
      </c>
      <c r="J23" s="118">
        <f>IF(FINFUN!$C$198=0,0,FINFUN!C199/FINFUN!$C$198)</f>
        <v>0</v>
      </c>
    </row>
    <row r="24" spans="1:10" s="38" customFormat="1" ht="153">
      <c r="A24" s="37" t="s">
        <v>92</v>
      </c>
      <c r="B24" s="36" t="s">
        <v>16</v>
      </c>
      <c r="C24" s="36" t="s">
        <v>12</v>
      </c>
      <c r="D24" s="36" t="s">
        <v>72</v>
      </c>
      <c r="E24" s="37" t="s">
        <v>93</v>
      </c>
      <c r="F24" s="37" t="s">
        <v>94</v>
      </c>
      <c r="G24" s="113"/>
      <c r="H24" s="113"/>
      <c r="I24" s="113"/>
      <c r="J24" s="113"/>
    </row>
    <row r="25" spans="1:10" s="42" customFormat="1" ht="13.5" customHeight="1">
      <c r="A25" s="39"/>
      <c r="B25" s="27"/>
      <c r="C25" s="27"/>
      <c r="D25" s="27"/>
      <c r="E25" s="40"/>
      <c r="F25" s="40"/>
      <c r="G25" s="41"/>
      <c r="H25" s="41"/>
      <c r="I25" s="41"/>
      <c r="J25" s="41"/>
    </row>
    <row r="26" spans="1:10" s="26" customFormat="1">
      <c r="A26" s="30" t="s">
        <v>95</v>
      </c>
      <c r="B26" s="28"/>
      <c r="C26" s="28"/>
      <c r="D26" s="28"/>
      <c r="E26" s="28"/>
      <c r="F26" s="28"/>
      <c r="G26" s="43"/>
      <c r="H26" s="43"/>
      <c r="I26" s="43"/>
      <c r="J26" s="43"/>
    </row>
    <row r="27" spans="1:10" s="42" customFormat="1" ht="13.5" customHeight="1">
      <c r="A27" s="44"/>
      <c r="B27" s="45"/>
      <c r="C27" s="45"/>
      <c r="D27" s="45"/>
      <c r="E27" s="46"/>
      <c r="F27" s="46"/>
      <c r="G27" s="47"/>
      <c r="H27" s="47"/>
      <c r="I27" s="47"/>
      <c r="J27" s="47"/>
    </row>
    <row r="28" spans="1:10" s="38" customFormat="1" ht="89.25">
      <c r="A28" s="35" t="s">
        <v>96</v>
      </c>
      <c r="B28" s="48" t="s">
        <v>11</v>
      </c>
      <c r="C28" s="48" t="s">
        <v>12</v>
      </c>
      <c r="D28" s="48" t="s">
        <v>72</v>
      </c>
      <c r="E28" s="35" t="s">
        <v>97</v>
      </c>
      <c r="F28" s="35" t="s">
        <v>98</v>
      </c>
      <c r="G28" s="114"/>
      <c r="H28" s="114"/>
      <c r="I28" s="114"/>
      <c r="J28" s="114"/>
    </row>
    <row r="29" spans="1:10" s="38" customFormat="1" ht="70.5" customHeight="1">
      <c r="A29" s="35" t="s">
        <v>99</v>
      </c>
      <c r="B29" s="48" t="s">
        <v>11</v>
      </c>
      <c r="C29" s="48" t="s">
        <v>12</v>
      </c>
      <c r="D29" s="48" t="s">
        <v>72</v>
      </c>
      <c r="E29" s="35" t="s">
        <v>100</v>
      </c>
      <c r="F29" s="35" t="s">
        <v>101</v>
      </c>
      <c r="G29" s="114"/>
      <c r="H29" s="114"/>
      <c r="I29" s="114"/>
      <c r="J29" s="114"/>
    </row>
    <row r="30" spans="1:10" s="38" customFormat="1" ht="84" customHeight="1">
      <c r="A30" s="35" t="s">
        <v>102</v>
      </c>
      <c r="B30" s="48" t="s">
        <v>11</v>
      </c>
      <c r="C30" s="48" t="s">
        <v>12</v>
      </c>
      <c r="D30" s="48" t="s">
        <v>72</v>
      </c>
      <c r="E30" s="35" t="s">
        <v>103</v>
      </c>
      <c r="F30" s="35" t="s">
        <v>104</v>
      </c>
      <c r="G30" s="114"/>
      <c r="H30" s="114"/>
      <c r="I30" s="114"/>
      <c r="J30" s="114"/>
    </row>
    <row r="31" spans="1:10" s="38" customFormat="1" ht="111" customHeight="1">
      <c r="A31" s="35" t="s">
        <v>105</v>
      </c>
      <c r="B31" s="48" t="s">
        <v>106</v>
      </c>
      <c r="C31" s="48" t="s">
        <v>12</v>
      </c>
      <c r="D31" s="48" t="s">
        <v>72</v>
      </c>
      <c r="E31" s="35" t="s">
        <v>107</v>
      </c>
      <c r="F31" s="35" t="s">
        <v>108</v>
      </c>
      <c r="G31" s="114"/>
      <c r="H31" s="114"/>
      <c r="I31" s="114"/>
      <c r="J31" s="114"/>
    </row>
    <row r="32" spans="1:10" s="38" customFormat="1" ht="60.75" customHeight="1">
      <c r="A32" s="37" t="s">
        <v>109</v>
      </c>
      <c r="B32" s="36" t="s">
        <v>11</v>
      </c>
      <c r="C32" s="36" t="s">
        <v>12</v>
      </c>
      <c r="D32" s="36" t="s">
        <v>72</v>
      </c>
      <c r="E32" s="37" t="s">
        <v>110</v>
      </c>
      <c r="F32" s="37" t="s">
        <v>111</v>
      </c>
      <c r="G32" s="119">
        <f>FINFUN!P63*1000000/'Demográfico-Social'!$D$34</f>
        <v>994.7504043773821</v>
      </c>
      <c r="H32" s="119">
        <f>FINFUN!P110*1000000/'Demográfico-Social'!$D$34</f>
        <v>2210.5040135064355</v>
      </c>
      <c r="I32" s="119">
        <f>FINFUN!P157*1000000/'Demográfico-Social'!$D$34</f>
        <v>0</v>
      </c>
      <c r="J32" s="119">
        <f>FINFUN!P206*1000000/'Demográfico-Social'!$D$34</f>
        <v>0</v>
      </c>
    </row>
    <row r="33" spans="1:10" s="38" customFormat="1" ht="67.5" customHeight="1">
      <c r="A33" s="35" t="s">
        <v>112</v>
      </c>
      <c r="B33" s="48" t="s">
        <v>113</v>
      </c>
      <c r="C33" s="48" t="s">
        <v>12</v>
      </c>
      <c r="D33" s="48" t="s">
        <v>72</v>
      </c>
      <c r="E33" s="35" t="s">
        <v>114</v>
      </c>
      <c r="F33" s="35" t="s">
        <v>115</v>
      </c>
      <c r="G33" s="114"/>
      <c r="H33" s="114"/>
      <c r="I33" s="114"/>
      <c r="J33" s="114"/>
    </row>
    <row r="34" spans="1:10" s="42" customFormat="1" ht="13.5" customHeight="1">
      <c r="A34" s="49"/>
      <c r="B34" s="27"/>
      <c r="C34" s="27"/>
      <c r="D34" s="27"/>
      <c r="E34" s="40"/>
      <c r="F34" s="40"/>
      <c r="G34" s="41"/>
      <c r="H34" s="41"/>
      <c r="I34" s="41"/>
      <c r="J34" s="41"/>
    </row>
    <row r="35" spans="1:10" s="42" customFormat="1" ht="13.5" customHeight="1">
      <c r="A35" s="30" t="s">
        <v>116</v>
      </c>
      <c r="B35" s="28"/>
      <c r="C35" s="28"/>
      <c r="D35" s="28"/>
      <c r="E35" s="50"/>
      <c r="F35" s="50"/>
      <c r="G35" s="43"/>
      <c r="H35" s="43"/>
      <c r="I35" s="43"/>
      <c r="J35" s="43"/>
    </row>
    <row r="36" spans="1:10" s="42" customFormat="1" ht="13.5" customHeight="1">
      <c r="A36" s="30"/>
      <c r="B36" s="28"/>
      <c r="C36" s="28"/>
      <c r="D36" s="28"/>
      <c r="E36" s="50"/>
      <c r="F36" s="50"/>
      <c r="G36" s="43"/>
      <c r="H36" s="43"/>
      <c r="I36" s="43"/>
      <c r="J36" s="43"/>
    </row>
    <row r="37" spans="1:10" s="26" customFormat="1" ht="110.25" customHeight="1">
      <c r="A37" s="51" t="s">
        <v>117</v>
      </c>
      <c r="B37" s="36" t="s">
        <v>16</v>
      </c>
      <c r="C37" s="36" t="s">
        <v>12</v>
      </c>
      <c r="D37" s="36" t="s">
        <v>72</v>
      </c>
      <c r="E37" s="37" t="s">
        <v>118</v>
      </c>
      <c r="F37" s="37" t="s">
        <v>119</v>
      </c>
      <c r="G37" s="118">
        <f>IF(FINFUN!$P$67=0,0,FINFUN!P68/FINFUN!$P$67)</f>
        <v>0.2214951835179523</v>
      </c>
      <c r="H37" s="118">
        <f>IF(FINFUN!$P$114=0,0,FINFUN!P115/FINFUN!$P$114)</f>
        <v>0.22180311422327686</v>
      </c>
      <c r="I37" s="118">
        <f>IF(FINFUN!$P$161=0,0,FINFUN!P162/FINFUN!$P$161)</f>
        <v>0</v>
      </c>
      <c r="J37" s="118">
        <f>IF(FINFUN!$P$210=0,0,FINFUN!P211/FINFUN!$P$210)</f>
        <v>0</v>
      </c>
    </row>
    <row r="38" spans="1:10" s="26" customFormat="1" ht="110.25" customHeight="1">
      <c r="A38" s="37" t="s">
        <v>120</v>
      </c>
      <c r="B38" s="36" t="s">
        <v>16</v>
      </c>
      <c r="C38" s="36" t="s">
        <v>12</v>
      </c>
      <c r="D38" s="36" t="s">
        <v>72</v>
      </c>
      <c r="E38" s="37" t="s">
        <v>118</v>
      </c>
      <c r="F38" s="37" t="s">
        <v>119</v>
      </c>
      <c r="G38" s="118">
        <f>IF(FINFUN!$P$67=0,0,FINFUN!P69/FINFUN!$P$67)</f>
        <v>8.5370799981563703E-2</v>
      </c>
      <c r="H38" s="118">
        <f>IF(FINFUN!$P$114=0,0,FINFUN!P116/FINFUN!$P$114)</f>
        <v>9.9025679595457897E-2</v>
      </c>
      <c r="I38" s="118">
        <f>IF(FINFUN!$P$161=0,0,FINFUN!P163/FINFUN!$P$161)</f>
        <v>0</v>
      </c>
      <c r="J38" s="118">
        <f>IF(FINFUN!$P$210=0,0,FINFUN!P212/FINFUN!$P$210)</f>
        <v>0</v>
      </c>
    </row>
    <row r="39" spans="1:10" s="26" customFormat="1" ht="110.25" customHeight="1">
      <c r="A39" s="37" t="s">
        <v>121</v>
      </c>
      <c r="B39" s="36" t="s">
        <v>16</v>
      </c>
      <c r="C39" s="36" t="s">
        <v>12</v>
      </c>
      <c r="D39" s="36" t="s">
        <v>72</v>
      </c>
      <c r="E39" s="37" t="s">
        <v>118</v>
      </c>
      <c r="F39" s="37" t="s">
        <v>119</v>
      </c>
      <c r="G39" s="118">
        <f>IF(FINFUN!$P$67=0,0,FINFUN!P70/FINFUN!$P$67)</f>
        <v>4.3617201063159668E-3</v>
      </c>
      <c r="H39" s="118">
        <f>IF(FINFUN!$P$114=0,0,FINFUN!P117/FINFUN!$P$114)</f>
        <v>3.5227478828634006E-3</v>
      </c>
      <c r="I39" s="118">
        <f>IF(FINFUN!$P$161=0,0,FINFUN!P164/FINFUN!$P$161)</f>
        <v>0</v>
      </c>
      <c r="J39" s="118">
        <f>IF(FINFUN!$P$210=0,0,FINFUN!P213/FINFUN!$P$210)</f>
        <v>0</v>
      </c>
    </row>
    <row r="40" spans="1:10" s="26" customFormat="1" ht="110.25" customHeight="1">
      <c r="A40" s="37" t="s">
        <v>122</v>
      </c>
      <c r="B40" s="36" t="s">
        <v>16</v>
      </c>
      <c r="C40" s="36" t="s">
        <v>12</v>
      </c>
      <c r="D40" s="36" t="s">
        <v>72</v>
      </c>
      <c r="E40" s="37" t="s">
        <v>118</v>
      </c>
      <c r="F40" s="37" t="s">
        <v>119</v>
      </c>
      <c r="G40" s="118">
        <f>IF(FINFUN!$P$67=0,0,FINFUN!P71/FINFUN!$P$67)</f>
        <v>1.8675966753214826E-2</v>
      </c>
      <c r="H40" s="118">
        <f>IF(FINFUN!$P$114=0,0,FINFUN!P118/FINFUN!$P$114)</f>
        <v>2.0790871168258614E-2</v>
      </c>
      <c r="I40" s="118">
        <f>IF(FINFUN!$P$161=0,0,FINFUN!P165/FINFUN!$P$161)</f>
        <v>0</v>
      </c>
      <c r="J40" s="118">
        <f>IF(FINFUN!$P$210=0,0,FINFUN!P214/FINFUN!$P$210)</f>
        <v>0</v>
      </c>
    </row>
    <row r="41" spans="1:10" s="26" customFormat="1" ht="110.25" customHeight="1">
      <c r="A41" s="37" t="s">
        <v>123</v>
      </c>
      <c r="B41" s="36" t="s">
        <v>16</v>
      </c>
      <c r="C41" s="36" t="s">
        <v>12</v>
      </c>
      <c r="D41" s="36" t="s">
        <v>72</v>
      </c>
      <c r="E41" s="37" t="s">
        <v>118</v>
      </c>
      <c r="F41" s="37" t="s">
        <v>119</v>
      </c>
      <c r="G41" s="118">
        <f>IF(FINFUN!$P$67=0,0,FINFUN!P77/FINFUN!$P$67)</f>
        <v>4.3018021478283582E-5</v>
      </c>
      <c r="H41" s="118">
        <f>IF(FINFUN!$P$114=0,0,FINFUN!P124/FINFUN!$P$114)</f>
        <v>3.8049482083133038E-5</v>
      </c>
      <c r="I41" s="118">
        <f>IF(FINFUN!$P$161=0,0,FINFUN!P171/FINFUN!$P$161)</f>
        <v>0</v>
      </c>
      <c r="J41" s="118">
        <f>IF(FINFUN!$P$210=0,0,FINFUN!P220/FINFUN!$P$210)</f>
        <v>0</v>
      </c>
    </row>
    <row r="42" spans="1:10" s="26" customFormat="1" ht="110.25" customHeight="1">
      <c r="A42" s="37" t="s">
        <v>124</v>
      </c>
      <c r="B42" s="36" t="s">
        <v>16</v>
      </c>
      <c r="C42" s="36" t="s">
        <v>12</v>
      </c>
      <c r="D42" s="36" t="s">
        <v>72</v>
      </c>
      <c r="E42" s="37" t="s">
        <v>118</v>
      </c>
      <c r="F42" s="37" t="s">
        <v>119</v>
      </c>
      <c r="G42" s="118">
        <f>IF(FINFUN!$P$67=0,0,FINFUN!P78/FINFUN!$P$67)</f>
        <v>2.7239625743213139E-3</v>
      </c>
      <c r="H42" s="118">
        <f>IF(FINFUN!$P$114=0,0,FINFUN!P125/FINFUN!$P$114)</f>
        <v>2.1897476938843065E-3</v>
      </c>
      <c r="I42" s="118">
        <f>IF(FINFUN!$P$161=0,0,FINFUN!P172/FINFUN!$P$161)</f>
        <v>0</v>
      </c>
      <c r="J42" s="118">
        <f>IF(FINFUN!$P$210=0,0,FINFUN!P221/FINFUN!$P$210)</f>
        <v>0</v>
      </c>
    </row>
    <row r="43" spans="1:10" s="26" customFormat="1" ht="110.25" customHeight="1">
      <c r="A43" s="37" t="s">
        <v>125</v>
      </c>
      <c r="B43" s="36" t="s">
        <v>16</v>
      </c>
      <c r="C43" s="36" t="s">
        <v>12</v>
      </c>
      <c r="D43" s="36" t="s">
        <v>72</v>
      </c>
      <c r="E43" s="37" t="s">
        <v>118</v>
      </c>
      <c r="F43" s="37" t="s">
        <v>119</v>
      </c>
      <c r="G43" s="118">
        <f>IF(FINFUN!$P$67=0,0,FINFUN!P79/FINFUN!$P$67)</f>
        <v>7.8355789764783607E-2</v>
      </c>
      <c r="H43" s="118">
        <f>IF(FINFUN!$P$114=0,0,FINFUN!P126/FINFUN!$P$114)</f>
        <v>7.4138147522915282E-2</v>
      </c>
      <c r="I43" s="118">
        <f>IF(FINFUN!$P$161=0,0,FINFUN!P173/FINFUN!$P$161)</f>
        <v>0</v>
      </c>
      <c r="J43" s="118">
        <f>IF(FINFUN!$P$210=0,0,FINFUN!P222/FINFUN!$P$210)</f>
        <v>0</v>
      </c>
    </row>
    <row r="44" spans="1:10" s="26" customFormat="1" ht="110.25" customHeight="1">
      <c r="A44" s="37" t="s">
        <v>126</v>
      </c>
      <c r="B44" s="36" t="s">
        <v>16</v>
      </c>
      <c r="C44" s="36" t="s">
        <v>12</v>
      </c>
      <c r="D44" s="36" t="s">
        <v>72</v>
      </c>
      <c r="E44" s="37" t="s">
        <v>118</v>
      </c>
      <c r="F44" s="37" t="s">
        <v>119</v>
      </c>
      <c r="G44" s="118">
        <f>IF(FINFUN!$P$67=0,0,FINFUN!P80/FINFUN!$P$67)</f>
        <v>4.6090737298160977E-4</v>
      </c>
      <c r="H44" s="118">
        <f>IF(FINFUN!$P$114=0,0,FINFUN!P127/FINFUN!$P$114)</f>
        <v>2.6254142637361798E-4</v>
      </c>
      <c r="I44" s="118">
        <f>IF(FINFUN!$P$161=0,0,FINFUN!P174/FINFUN!$P$161)</f>
        <v>0</v>
      </c>
      <c r="J44" s="118">
        <f>IF(FINFUN!$P$210=0,0,FINFUN!P223/FINFUN!$P$210)</f>
        <v>0</v>
      </c>
    </row>
    <row r="45" spans="1:10" s="38" customFormat="1" ht="67.5" customHeight="1">
      <c r="A45" s="37" t="s">
        <v>127</v>
      </c>
      <c r="B45" s="36" t="s">
        <v>11</v>
      </c>
      <c r="C45" s="36" t="s">
        <v>12</v>
      </c>
      <c r="D45" s="36" t="s">
        <v>72</v>
      </c>
      <c r="E45" s="37" t="s">
        <v>128</v>
      </c>
      <c r="F45" s="37" t="s">
        <v>111</v>
      </c>
      <c r="G45" s="119">
        <f>FINFUN!P67*1000000/'Demográfico-Social'!$D$34</f>
        <v>3339.108076620601</v>
      </c>
      <c r="H45" s="119">
        <f>FINFUN!P114*1000000/'Demográfico-Social'!$D$34</f>
        <v>8089.5688847187166</v>
      </c>
      <c r="I45" s="119">
        <f>FINFUN!P161*1000000/'Demográfico-Social'!$D$34</f>
        <v>0</v>
      </c>
      <c r="J45" s="119">
        <f>FINFUN!P210*1000000/'Demográfico-Social'!$D$34</f>
        <v>0</v>
      </c>
    </row>
    <row r="46" spans="1:10" s="38" customFormat="1" ht="17.25" customHeight="1">
      <c r="A46" s="52"/>
      <c r="B46" s="53"/>
      <c r="C46" s="53"/>
      <c r="D46" s="53"/>
      <c r="E46" s="52"/>
      <c r="F46" s="52"/>
      <c r="G46" s="43"/>
      <c r="H46" s="43"/>
      <c r="I46" s="43"/>
      <c r="J46" s="43"/>
    </row>
    <row r="47" spans="1:10" s="42" customFormat="1" ht="13.5" customHeight="1">
      <c r="A47" s="54"/>
      <c r="B47" s="55"/>
      <c r="C47" s="55"/>
      <c r="D47" s="55"/>
      <c r="E47" s="52"/>
      <c r="F47" s="52"/>
      <c r="G47" s="43"/>
      <c r="H47" s="43"/>
      <c r="I47" s="43"/>
      <c r="J47" s="43"/>
    </row>
    <row r="48" spans="1:10" s="42" customFormat="1" ht="13.5" customHeight="1">
      <c r="A48" s="54" t="s">
        <v>129</v>
      </c>
      <c r="B48" s="55"/>
      <c r="C48" s="55"/>
      <c r="D48" s="55"/>
      <c r="E48" s="52"/>
      <c r="F48" s="52"/>
      <c r="G48" s="43"/>
      <c r="H48" s="43"/>
      <c r="I48" s="43"/>
      <c r="J48" s="43"/>
    </row>
    <row r="49" spans="1:10" s="42" customFormat="1" ht="13.5" customHeight="1">
      <c r="A49" s="56"/>
      <c r="B49" s="57"/>
      <c r="C49" s="57"/>
      <c r="D49" s="57"/>
      <c r="E49" s="58"/>
      <c r="F49" s="58"/>
      <c r="G49" s="47"/>
      <c r="H49" s="47"/>
      <c r="I49" s="47"/>
      <c r="J49" s="47"/>
    </row>
    <row r="50" spans="1:10" s="38" customFormat="1" ht="69.75" customHeight="1">
      <c r="A50" s="37" t="s">
        <v>130</v>
      </c>
      <c r="B50" s="36" t="s">
        <v>16</v>
      </c>
      <c r="C50" s="36" t="s">
        <v>12</v>
      </c>
      <c r="D50" s="36" t="s">
        <v>72</v>
      </c>
      <c r="E50" s="37" t="s">
        <v>131</v>
      </c>
      <c r="F50" s="37" t="s">
        <v>132</v>
      </c>
      <c r="G50" s="118">
        <f>IF(FINFUN!P68=0,0,FINFUN!L68/FINFUN!P68)</f>
        <v>2.4533706968904549E-2</v>
      </c>
      <c r="H50" s="118">
        <f>IF(FINFUN!P115=0,0,FINFUN!L115/FINFUN!P115)</f>
        <v>4.4633462946020136E-2</v>
      </c>
      <c r="I50" s="118">
        <f>IF(FINFUN!P162=0,0,FINFUN!L162/FINFUN!P162)</f>
        <v>0</v>
      </c>
      <c r="J50" s="118">
        <f>IF(FINFUN!P211=0,0,FINFUN!L211/FINFUN!P211)</f>
        <v>0</v>
      </c>
    </row>
    <row r="51" spans="1:10" s="38" customFormat="1" ht="69.75" customHeight="1">
      <c r="A51" s="37" t="s">
        <v>133</v>
      </c>
      <c r="B51" s="36" t="s">
        <v>11</v>
      </c>
      <c r="C51" s="36" t="s">
        <v>12</v>
      </c>
      <c r="D51" s="36" t="s">
        <v>72</v>
      </c>
      <c r="E51" s="37" t="s">
        <v>134</v>
      </c>
      <c r="F51" s="37" t="s">
        <v>135</v>
      </c>
      <c r="G51" s="116"/>
      <c r="H51" s="116"/>
      <c r="I51" s="116"/>
      <c r="J51" s="116"/>
    </row>
    <row r="52" spans="1:10" s="38" customFormat="1" ht="43.5" customHeight="1">
      <c r="A52" s="37" t="s">
        <v>136</v>
      </c>
      <c r="B52" s="36" t="s">
        <v>11</v>
      </c>
      <c r="C52" s="36" t="s">
        <v>12</v>
      </c>
      <c r="D52" s="36" t="s">
        <v>72</v>
      </c>
      <c r="E52" s="37" t="s">
        <v>137</v>
      </c>
      <c r="F52" s="37" t="s">
        <v>111</v>
      </c>
      <c r="G52" s="119">
        <f>FINFUN!P68*1000000/'Demográfico-Social'!$D$34</f>
        <v>739.59635621735663</v>
      </c>
      <c r="H52" s="119">
        <f>FINFUN!P115*1000000/'Demográfico-Social'!$D$34</f>
        <v>1794.2915713543321</v>
      </c>
      <c r="I52" s="119">
        <f>FINFUN!P162*1000000/'Demográfico-Social'!$D$34</f>
        <v>0</v>
      </c>
      <c r="J52" s="119">
        <f>FINFUN!P211*1000000/'Demográfico-Social'!$D$34</f>
        <v>0</v>
      </c>
    </row>
    <row r="53" spans="1:10" s="38" customFormat="1" ht="93" customHeight="1">
      <c r="A53" s="35" t="s">
        <v>138</v>
      </c>
      <c r="B53" s="48" t="s">
        <v>11</v>
      </c>
      <c r="C53" s="48" t="s">
        <v>12</v>
      </c>
      <c r="D53" s="48" t="s">
        <v>72</v>
      </c>
      <c r="E53" s="35" t="s">
        <v>139</v>
      </c>
      <c r="F53" s="35" t="s">
        <v>140</v>
      </c>
      <c r="G53" s="116"/>
      <c r="H53" s="116"/>
      <c r="I53" s="116"/>
      <c r="J53" s="116"/>
    </row>
    <row r="54" spans="1:10" s="38" customFormat="1" ht="63" customHeight="1">
      <c r="A54" s="35" t="s">
        <v>141</v>
      </c>
      <c r="B54" s="48" t="s">
        <v>142</v>
      </c>
      <c r="C54" s="48" t="s">
        <v>12</v>
      </c>
      <c r="D54" s="48" t="s">
        <v>72</v>
      </c>
      <c r="E54" s="35" t="s">
        <v>143</v>
      </c>
      <c r="F54" s="35" t="s">
        <v>144</v>
      </c>
      <c r="G54" s="116"/>
      <c r="H54" s="116"/>
      <c r="I54" s="116"/>
      <c r="J54" s="116"/>
    </row>
    <row r="55" spans="1:10" s="38" customFormat="1" ht="67.5" customHeight="1">
      <c r="A55" s="35" t="s">
        <v>145</v>
      </c>
      <c r="B55" s="48" t="s">
        <v>146</v>
      </c>
      <c r="C55" s="48" t="s">
        <v>12</v>
      </c>
      <c r="D55" s="48" t="s">
        <v>72</v>
      </c>
      <c r="E55" s="35" t="s">
        <v>147</v>
      </c>
      <c r="F55" s="35" t="s">
        <v>148</v>
      </c>
      <c r="G55" s="115"/>
      <c r="H55" s="115"/>
      <c r="I55" s="115"/>
      <c r="J55" s="115"/>
    </row>
    <row r="56" spans="1:10" s="38" customFormat="1" ht="67.5" customHeight="1">
      <c r="A56" s="35" t="s">
        <v>149</v>
      </c>
      <c r="B56" s="48" t="s">
        <v>146</v>
      </c>
      <c r="C56" s="48" t="s">
        <v>12</v>
      </c>
      <c r="D56" s="48" t="s">
        <v>72</v>
      </c>
      <c r="E56" s="35" t="s">
        <v>150</v>
      </c>
      <c r="F56" s="35" t="s">
        <v>151</v>
      </c>
      <c r="G56" s="115"/>
      <c r="H56" s="115"/>
      <c r="I56" s="115"/>
      <c r="J56" s="115"/>
    </row>
    <row r="57" spans="1:10" s="42" customFormat="1" ht="13.5" customHeight="1">
      <c r="A57" s="49"/>
      <c r="B57" s="27"/>
      <c r="C57" s="27"/>
      <c r="D57" s="27"/>
      <c r="E57" s="40"/>
      <c r="F57" s="40"/>
      <c r="G57" s="41"/>
      <c r="H57" s="41"/>
      <c r="I57" s="41"/>
      <c r="J57" s="41"/>
    </row>
    <row r="58" spans="1:10" s="42" customFormat="1" ht="13.5" customHeight="1">
      <c r="A58" s="30" t="s">
        <v>152</v>
      </c>
      <c r="B58" s="28"/>
      <c r="C58" s="28"/>
      <c r="D58" s="28"/>
      <c r="E58" s="50"/>
      <c r="F58" s="50"/>
      <c r="G58" s="43"/>
      <c r="H58" s="43"/>
      <c r="I58" s="43"/>
      <c r="J58" s="43"/>
    </row>
    <row r="59" spans="1:10" s="42" customFormat="1" ht="13.5" customHeight="1">
      <c r="A59" s="44"/>
      <c r="B59" s="45"/>
      <c r="C59" s="45"/>
      <c r="D59" s="45"/>
      <c r="E59" s="46"/>
      <c r="F59" s="46"/>
      <c r="G59" s="47"/>
      <c r="H59" s="47"/>
      <c r="I59" s="47"/>
      <c r="J59" s="47"/>
    </row>
    <row r="60" spans="1:10" s="38" customFormat="1" ht="61.5" customHeight="1">
      <c r="A60" s="35" t="s">
        <v>153</v>
      </c>
      <c r="B60" s="48" t="s">
        <v>11</v>
      </c>
      <c r="C60" s="48" t="s">
        <v>12</v>
      </c>
      <c r="D60" s="48" t="s">
        <v>72</v>
      </c>
      <c r="E60" s="35" t="s">
        <v>154</v>
      </c>
      <c r="F60" s="35" t="s">
        <v>155</v>
      </c>
      <c r="G60" s="117"/>
      <c r="H60" s="117"/>
      <c r="I60" s="117"/>
      <c r="J60" s="117"/>
    </row>
    <row r="61" spans="1:10" s="38" customFormat="1" ht="61.5" customHeight="1">
      <c r="A61" s="35" t="s">
        <v>156</v>
      </c>
      <c r="B61" s="48" t="s">
        <v>11</v>
      </c>
      <c r="C61" s="48" t="s">
        <v>12</v>
      </c>
      <c r="D61" s="48" t="s">
        <v>72</v>
      </c>
      <c r="E61" s="35" t="s">
        <v>157</v>
      </c>
      <c r="F61" s="35" t="s">
        <v>155</v>
      </c>
      <c r="G61" s="117"/>
      <c r="H61" s="117"/>
      <c r="I61" s="117"/>
      <c r="J61" s="117"/>
    </row>
    <row r="62" spans="1:10" s="38" customFormat="1" ht="77.25" customHeight="1">
      <c r="A62" s="35" t="s">
        <v>158</v>
      </c>
      <c r="B62" s="48" t="s">
        <v>11</v>
      </c>
      <c r="C62" s="48" t="s">
        <v>12</v>
      </c>
      <c r="D62" s="48" t="s">
        <v>72</v>
      </c>
      <c r="E62" s="35" t="s">
        <v>159</v>
      </c>
      <c r="F62" s="35" t="s">
        <v>160</v>
      </c>
      <c r="G62" s="117"/>
      <c r="H62" s="117"/>
      <c r="I62" s="117"/>
      <c r="J62" s="117"/>
    </row>
    <row r="63" spans="1:10" s="42" customFormat="1" ht="13.5" customHeight="1">
      <c r="A63" s="49"/>
      <c r="B63" s="27"/>
      <c r="C63" s="27"/>
      <c r="D63" s="27"/>
      <c r="E63" s="40"/>
      <c r="F63" s="40"/>
      <c r="G63" s="41"/>
      <c r="H63" s="41"/>
      <c r="I63" s="41"/>
      <c r="J63" s="41"/>
    </row>
    <row r="64" spans="1:10" s="42" customFormat="1" ht="13.5" customHeight="1">
      <c r="A64" s="30" t="s">
        <v>161</v>
      </c>
      <c r="B64" s="28"/>
      <c r="C64" s="28"/>
      <c r="D64" s="28"/>
      <c r="E64" s="50"/>
      <c r="F64" s="50"/>
      <c r="G64" s="43"/>
      <c r="H64" s="43"/>
      <c r="I64" s="43"/>
      <c r="J64" s="43"/>
    </row>
    <row r="65" spans="1:10" s="42" customFormat="1" ht="13.5" customHeight="1">
      <c r="A65" s="44"/>
      <c r="B65" s="45"/>
      <c r="C65" s="45"/>
      <c r="D65" s="45"/>
      <c r="E65" s="46"/>
      <c r="F65" s="46"/>
      <c r="G65" s="47"/>
      <c r="H65" s="47"/>
      <c r="I65" s="47"/>
      <c r="J65" s="47"/>
    </row>
    <row r="66" spans="1:10" s="38" customFormat="1" ht="60" customHeight="1">
      <c r="A66" s="35" t="s">
        <v>162</v>
      </c>
      <c r="B66" s="48" t="s">
        <v>11</v>
      </c>
      <c r="C66" s="48" t="s">
        <v>12</v>
      </c>
      <c r="D66" s="48" t="s">
        <v>72</v>
      </c>
      <c r="E66" s="35" t="s">
        <v>163</v>
      </c>
      <c r="F66" s="35" t="s">
        <v>164</v>
      </c>
      <c r="G66" s="115"/>
      <c r="H66" s="115"/>
      <c r="I66" s="115"/>
      <c r="J66" s="115"/>
    </row>
    <row r="67" spans="1:10" s="38" customFormat="1" ht="85.5" customHeight="1">
      <c r="A67" s="35" t="s">
        <v>165</v>
      </c>
      <c r="B67" s="48" t="s">
        <v>146</v>
      </c>
      <c r="C67" s="48" t="s">
        <v>12</v>
      </c>
      <c r="D67" s="48" t="s">
        <v>72</v>
      </c>
      <c r="E67" s="35" t="s">
        <v>166</v>
      </c>
      <c r="F67" s="35" t="s">
        <v>167</v>
      </c>
      <c r="G67" s="115"/>
      <c r="H67" s="115"/>
      <c r="I67" s="115"/>
      <c r="J67" s="115"/>
    </row>
    <row r="68" spans="1:10" s="42" customFormat="1" ht="13.5" customHeight="1">
      <c r="A68" s="49"/>
      <c r="B68" s="27"/>
      <c r="C68" s="27"/>
      <c r="D68" s="27"/>
      <c r="E68" s="40"/>
      <c r="F68" s="40"/>
      <c r="G68" s="41"/>
      <c r="H68" s="41"/>
      <c r="I68" s="41"/>
      <c r="J68" s="41"/>
    </row>
    <row r="69" spans="1:10" s="42" customFormat="1" ht="13.5" customHeight="1">
      <c r="A69" s="30" t="s">
        <v>168</v>
      </c>
      <c r="B69" s="28"/>
      <c r="C69" s="28"/>
      <c r="D69" s="28"/>
      <c r="E69" s="50"/>
      <c r="F69" s="50"/>
      <c r="G69" s="43"/>
      <c r="H69" s="43"/>
      <c r="I69" s="43"/>
      <c r="J69" s="43"/>
    </row>
    <row r="70" spans="1:10" s="42" customFormat="1" ht="13.5" customHeight="1">
      <c r="A70" s="44"/>
      <c r="B70" s="45"/>
      <c r="C70" s="45"/>
      <c r="D70" s="45"/>
      <c r="E70" s="46"/>
      <c r="F70" s="46"/>
      <c r="G70" s="47"/>
      <c r="H70" s="47"/>
      <c r="I70" s="47"/>
      <c r="J70" s="47"/>
    </row>
    <row r="71" spans="1:10" s="38" customFormat="1" ht="56.25" customHeight="1">
      <c r="A71" s="37" t="s">
        <v>169</v>
      </c>
      <c r="B71" s="36" t="s">
        <v>16</v>
      </c>
      <c r="C71" s="36" t="s">
        <v>12</v>
      </c>
      <c r="D71" s="36" t="s">
        <v>72</v>
      </c>
      <c r="E71" s="37" t="s">
        <v>170</v>
      </c>
      <c r="F71" s="37" t="s">
        <v>171</v>
      </c>
      <c r="G71" s="113"/>
      <c r="H71" s="113"/>
      <c r="I71" s="113"/>
      <c r="J71" s="113"/>
    </row>
    <row r="72" spans="1:10" s="38" customFormat="1" ht="66.75" customHeight="1">
      <c r="A72" s="37" t="s">
        <v>172</v>
      </c>
      <c r="B72" s="36" t="s">
        <v>16</v>
      </c>
      <c r="C72" s="36" t="s">
        <v>12</v>
      </c>
      <c r="D72" s="36" t="s">
        <v>72</v>
      </c>
      <c r="E72" s="37" t="s">
        <v>173</v>
      </c>
      <c r="F72" s="37" t="s">
        <v>132</v>
      </c>
      <c r="G72" s="118">
        <f>IF(FINFUN!L71=0,0,FINFUN!L71/FINFUN!P71)</f>
        <v>0.24078644290885159</v>
      </c>
      <c r="H72" s="118">
        <f>IF(FINFUN!P118=0,0,FINFUN!L118/FINFUN!P118)</f>
        <v>0.34232118346804941</v>
      </c>
      <c r="I72" s="118">
        <f>IF(FINFUN!P165=0,0,FINFUN!L165/FINFUN!P165)</f>
        <v>0</v>
      </c>
      <c r="J72" s="118">
        <f>IF(FINFUN!P214=0,0,FINFUN!L214/FINFUN!P214)</f>
        <v>0</v>
      </c>
    </row>
    <row r="73" spans="1:10" s="38" customFormat="1" ht="30.75" customHeight="1">
      <c r="A73" s="172" t="s">
        <v>174</v>
      </c>
      <c r="B73" s="181" t="s">
        <v>16</v>
      </c>
      <c r="C73" s="181" t="s">
        <v>12</v>
      </c>
      <c r="D73" s="181" t="s">
        <v>72</v>
      </c>
      <c r="E73" s="172" t="s">
        <v>175</v>
      </c>
      <c r="F73" s="172" t="s">
        <v>176</v>
      </c>
      <c r="G73" s="118">
        <f>IF(SUM(FINFUN!$E$72:$E$74)=0,0,FINFUN!E72/SUM(FINFUN!$E$72:$E$74))</f>
        <v>0.52260212373183546</v>
      </c>
      <c r="H73" s="118">
        <f>IF(SUM(FINFUN!$E$119:$E$121)=0,0,FINFUN!E119/SUM(FINFUN!$E$119:$E$121))</f>
        <v>0.45570496459931259</v>
      </c>
      <c r="I73" s="118">
        <f>IF(SUM(FINFUN!$E$166:$E$168)=0,0,FINFUN!E166/SUM(FINFUN!$E$166:$E$168))</f>
        <v>0</v>
      </c>
      <c r="J73" s="118">
        <f>IF(SUM(FINFUN!$E$215:$E$217)=0,0,FINFUN!E215/SUM(FINFUN!$E$215:$E$217))</f>
        <v>0</v>
      </c>
    </row>
    <row r="74" spans="1:10" s="38" customFormat="1" ht="30.75" customHeight="1">
      <c r="A74" s="173"/>
      <c r="B74" s="182"/>
      <c r="C74" s="182"/>
      <c r="D74" s="182"/>
      <c r="E74" s="173"/>
      <c r="F74" s="173"/>
      <c r="G74" s="118">
        <f>IF(SUM(FINFUN!$E$72:$E$74)=0,0,FINFUN!E73/SUM(FINFUN!$E$72:$E$74))</f>
        <v>0.41905678537054863</v>
      </c>
      <c r="H74" s="118">
        <f>IF(SUM(FINFUN!$E$119:$E$121)=0,0,FINFUN!E120/SUM(FINFUN!$E$119:$E$121))</f>
        <v>0.48401355708817556</v>
      </c>
      <c r="I74" s="118">
        <f>IF(SUM(FINFUN!$E$166:$E$168)=0,0,FINFUN!E167/SUM(FINFUN!$E$166:$E$168))</f>
        <v>0</v>
      </c>
      <c r="J74" s="118">
        <f>IF(SUM(FINFUN!$E$215:$E$217)=0,0,FINFUN!E216/SUM(FINFUN!$E$215:$E$217))</f>
        <v>0</v>
      </c>
    </row>
    <row r="75" spans="1:10" s="38" customFormat="1" ht="30.75" customHeight="1">
      <c r="A75" s="173"/>
      <c r="B75" s="182"/>
      <c r="C75" s="182"/>
      <c r="D75" s="182"/>
      <c r="E75" s="173"/>
      <c r="F75" s="173"/>
      <c r="G75" s="118">
        <f>IF(SUM(FINFUN!$E$72:$E$74)=0,0,FINFUN!E74/SUM(FINFUN!$E$72:$E$74))</f>
        <v>5.8341090897615931E-2</v>
      </c>
      <c r="H75" s="118">
        <f>IF(SUM(FINFUN!$E$119:$E$121)=0,0,FINFUN!E121/SUM(FINFUN!$E$119:$E$121))</f>
        <v>6.0281478312511884E-2</v>
      </c>
      <c r="I75" s="118">
        <f>IF(SUM(FINFUN!$E$166:$E$168)=0,0,FINFUN!E168/SUM(FINFUN!$E$166:$E$168))</f>
        <v>0</v>
      </c>
      <c r="J75" s="118">
        <f>IF(SUM(FINFUN!$E$215:$E$217)=0,0,FINFUN!E217/SUM(FINFUN!$E$215:$E$217))</f>
        <v>0</v>
      </c>
    </row>
    <row r="76" spans="1:10" s="38" customFormat="1" ht="30.75" customHeight="1">
      <c r="A76" s="174"/>
      <c r="B76" s="183"/>
      <c r="C76" s="183"/>
      <c r="D76" s="183"/>
      <c r="E76" s="174"/>
      <c r="F76" s="174"/>
      <c r="G76" s="115"/>
      <c r="H76" s="115"/>
      <c r="I76" s="115"/>
      <c r="J76" s="115"/>
    </row>
    <row r="77" spans="1:10" s="38" customFormat="1" ht="31.5" customHeight="1">
      <c r="A77" s="178" t="s">
        <v>177</v>
      </c>
      <c r="B77" s="175" t="s">
        <v>11</v>
      </c>
      <c r="C77" s="175" t="s">
        <v>12</v>
      </c>
      <c r="D77" s="175" t="s">
        <v>72</v>
      </c>
      <c r="E77" s="178" t="s">
        <v>178</v>
      </c>
      <c r="F77" s="172" t="s">
        <v>179</v>
      </c>
      <c r="G77" s="115"/>
      <c r="H77" s="115"/>
      <c r="I77" s="115"/>
      <c r="J77" s="115"/>
    </row>
    <row r="78" spans="1:10" s="38" customFormat="1" ht="31.5" customHeight="1">
      <c r="A78" s="179"/>
      <c r="B78" s="176"/>
      <c r="C78" s="176"/>
      <c r="D78" s="176"/>
      <c r="E78" s="179"/>
      <c r="F78" s="173"/>
      <c r="G78" s="115"/>
      <c r="H78" s="115"/>
      <c r="I78" s="115"/>
      <c r="J78" s="115"/>
    </row>
    <row r="79" spans="1:10" s="38" customFormat="1" ht="31.5" customHeight="1">
      <c r="A79" s="179"/>
      <c r="B79" s="176"/>
      <c r="C79" s="176"/>
      <c r="D79" s="176"/>
      <c r="E79" s="179"/>
      <c r="F79" s="173"/>
      <c r="G79" s="115"/>
      <c r="H79" s="115"/>
      <c r="I79" s="115"/>
      <c r="J79" s="115"/>
    </row>
    <row r="80" spans="1:10" s="38" customFormat="1" ht="31.5" customHeight="1">
      <c r="A80" s="180"/>
      <c r="B80" s="177"/>
      <c r="C80" s="177"/>
      <c r="D80" s="177"/>
      <c r="E80" s="180"/>
      <c r="F80" s="174"/>
      <c r="G80" s="115"/>
      <c r="H80" s="115"/>
      <c r="I80" s="115"/>
      <c r="J80" s="115"/>
    </row>
    <row r="81" spans="1:10" s="38" customFormat="1" ht="31.5" customHeight="1">
      <c r="A81" s="172" t="s">
        <v>180</v>
      </c>
      <c r="B81" s="175" t="s">
        <v>11</v>
      </c>
      <c r="C81" s="175" t="s">
        <v>12</v>
      </c>
      <c r="D81" s="175" t="s">
        <v>72</v>
      </c>
      <c r="E81" s="178" t="s">
        <v>181</v>
      </c>
      <c r="F81" s="172" t="s">
        <v>182</v>
      </c>
      <c r="G81" s="115"/>
      <c r="H81" s="115"/>
      <c r="I81" s="115"/>
      <c r="J81" s="115"/>
    </row>
    <row r="82" spans="1:10" s="38" customFormat="1" ht="31.5" customHeight="1">
      <c r="A82" s="173"/>
      <c r="B82" s="176"/>
      <c r="C82" s="176"/>
      <c r="D82" s="176"/>
      <c r="E82" s="179"/>
      <c r="F82" s="173"/>
      <c r="G82" s="115"/>
      <c r="H82" s="115"/>
      <c r="I82" s="115"/>
      <c r="J82" s="115"/>
    </row>
    <row r="83" spans="1:10" s="38" customFormat="1" ht="31.5" customHeight="1">
      <c r="A83" s="173"/>
      <c r="B83" s="176"/>
      <c r="C83" s="176"/>
      <c r="D83" s="176"/>
      <c r="E83" s="179"/>
      <c r="F83" s="173"/>
      <c r="G83" s="115"/>
      <c r="H83" s="115"/>
      <c r="I83" s="115"/>
      <c r="J83" s="115"/>
    </row>
    <row r="84" spans="1:10" s="38" customFormat="1" ht="31.5" customHeight="1">
      <c r="A84" s="174"/>
      <c r="B84" s="177"/>
      <c r="C84" s="177"/>
      <c r="D84" s="177"/>
      <c r="E84" s="180"/>
      <c r="F84" s="174"/>
      <c r="G84" s="115"/>
      <c r="H84" s="115"/>
      <c r="I84" s="115"/>
      <c r="J84" s="115"/>
    </row>
    <row r="85" spans="1:10" s="38" customFormat="1" ht="31.5" customHeight="1">
      <c r="A85" s="35" t="s">
        <v>183</v>
      </c>
      <c r="B85" s="48" t="s">
        <v>11</v>
      </c>
      <c r="C85" s="48" t="s">
        <v>12</v>
      </c>
      <c r="D85" s="48" t="s">
        <v>72</v>
      </c>
      <c r="E85" s="35" t="s">
        <v>184</v>
      </c>
      <c r="F85" s="37" t="s">
        <v>185</v>
      </c>
      <c r="G85" s="115"/>
      <c r="H85" s="115"/>
      <c r="I85" s="115"/>
      <c r="J85" s="115"/>
    </row>
    <row r="86" spans="1:10" s="38" customFormat="1" ht="67.5" customHeight="1">
      <c r="A86" s="37" t="s">
        <v>186</v>
      </c>
      <c r="B86" s="48" t="s">
        <v>187</v>
      </c>
      <c r="C86" s="48" t="s">
        <v>12</v>
      </c>
      <c r="D86" s="48" t="s">
        <v>72</v>
      </c>
      <c r="E86" s="35" t="s">
        <v>188</v>
      </c>
      <c r="F86" s="37" t="s">
        <v>189</v>
      </c>
      <c r="G86" s="115"/>
      <c r="H86" s="115"/>
      <c r="I86" s="115"/>
      <c r="J86" s="115"/>
    </row>
    <row r="87" spans="1:10" s="38" customFormat="1" ht="67.5" customHeight="1">
      <c r="A87" s="37" t="s">
        <v>190</v>
      </c>
      <c r="B87" s="48" t="s">
        <v>187</v>
      </c>
      <c r="C87" s="48" t="s">
        <v>12</v>
      </c>
      <c r="D87" s="48" t="s">
        <v>72</v>
      </c>
      <c r="E87" s="35" t="s">
        <v>191</v>
      </c>
      <c r="F87" s="37" t="s">
        <v>192</v>
      </c>
      <c r="G87" s="115"/>
      <c r="H87" s="115"/>
      <c r="I87" s="115"/>
      <c r="J87" s="115"/>
    </row>
    <row r="88" spans="1:10" s="38" customFormat="1" ht="48.75" customHeight="1">
      <c r="A88" s="35" t="s">
        <v>193</v>
      </c>
      <c r="B88" s="48" t="s">
        <v>16</v>
      </c>
      <c r="C88" s="48" t="s">
        <v>12</v>
      </c>
      <c r="D88" s="48" t="s">
        <v>72</v>
      </c>
      <c r="E88" s="35" t="s">
        <v>194</v>
      </c>
      <c r="F88" s="35" t="s">
        <v>195</v>
      </c>
      <c r="G88" s="113"/>
      <c r="H88" s="113"/>
      <c r="I88" s="113"/>
      <c r="J88" s="113"/>
    </row>
    <row r="89" spans="1:10" s="59" customFormat="1" ht="48.75" customHeight="1">
      <c r="A89" s="37" t="s">
        <v>196</v>
      </c>
      <c r="B89" s="36" t="s">
        <v>197</v>
      </c>
      <c r="C89" s="36" t="s">
        <v>12</v>
      </c>
      <c r="D89" s="48" t="s">
        <v>72</v>
      </c>
      <c r="E89" s="37" t="s">
        <v>198</v>
      </c>
      <c r="F89" s="37" t="s">
        <v>199</v>
      </c>
      <c r="G89" s="115"/>
      <c r="H89" s="115"/>
      <c r="I89" s="115"/>
      <c r="J89" s="115"/>
    </row>
    <row r="90" spans="1:10" s="59" customFormat="1" ht="59.25" customHeight="1">
      <c r="A90" s="37" t="s">
        <v>200</v>
      </c>
      <c r="B90" s="36" t="s">
        <v>197</v>
      </c>
      <c r="C90" s="36" t="s">
        <v>12</v>
      </c>
      <c r="D90" s="48" t="s">
        <v>72</v>
      </c>
      <c r="E90" s="37" t="s">
        <v>201</v>
      </c>
      <c r="F90" s="35" t="s">
        <v>202</v>
      </c>
      <c r="G90" s="115"/>
      <c r="H90" s="115"/>
      <c r="I90" s="115"/>
      <c r="J90" s="115"/>
    </row>
    <row r="91" spans="1:10" s="42" customFormat="1" ht="13.5" customHeight="1">
      <c r="A91" s="49"/>
      <c r="B91" s="27"/>
      <c r="C91" s="27"/>
      <c r="D91" s="27"/>
      <c r="E91" s="40"/>
      <c r="F91" s="40"/>
      <c r="G91" s="41"/>
      <c r="H91" s="41"/>
      <c r="I91" s="41"/>
      <c r="J91" s="41"/>
    </row>
    <row r="92" spans="1:10" s="42" customFormat="1" ht="13.5" customHeight="1">
      <c r="A92" s="30" t="s">
        <v>203</v>
      </c>
      <c r="B92" s="28"/>
      <c r="C92" s="28"/>
      <c r="D92" s="28"/>
      <c r="E92" s="50"/>
      <c r="F92" s="50"/>
      <c r="G92" s="43"/>
      <c r="H92" s="43"/>
      <c r="I92" s="43"/>
      <c r="J92" s="43"/>
    </row>
    <row r="93" spans="1:10" s="42" customFormat="1" ht="13.5" customHeight="1">
      <c r="A93" s="44"/>
      <c r="B93" s="45"/>
      <c r="C93" s="45"/>
      <c r="D93" s="45"/>
      <c r="E93" s="46"/>
      <c r="F93" s="46"/>
      <c r="G93" s="47"/>
      <c r="H93" s="47"/>
      <c r="I93" s="47"/>
      <c r="J93" s="47"/>
    </row>
    <row r="94" spans="1:10" s="38" customFormat="1" ht="60.75" customHeight="1">
      <c r="A94" s="37" t="s">
        <v>204</v>
      </c>
      <c r="B94" s="36" t="s">
        <v>16</v>
      </c>
      <c r="C94" s="36" t="s">
        <v>12</v>
      </c>
      <c r="D94" s="36" t="s">
        <v>72</v>
      </c>
      <c r="E94" s="37" t="s">
        <v>205</v>
      </c>
      <c r="F94" s="37" t="s">
        <v>132</v>
      </c>
      <c r="G94" s="118">
        <f>IF(FINFUN!$P79=0,0,FINFUN!$L79/FINFUN!$P79)</f>
        <v>0.89972745632438567</v>
      </c>
      <c r="H94" s="118">
        <f>IF(FINFUN!$P126=0,0,FINFUN!$L126/FINFUN!$P126)</f>
        <v>0.88828822663975093</v>
      </c>
      <c r="I94" s="118">
        <f>IF(FINFUN!$P173=0,0,FINFUN!$L173/FINFUN!$P173)</f>
        <v>0</v>
      </c>
      <c r="J94" s="118">
        <f>IF(FINFUN!$P222=0,0,FINFUN!$L222/FINFUN!$P222)</f>
        <v>0</v>
      </c>
    </row>
    <row r="95" spans="1:10" s="38" customFormat="1" ht="71.25" customHeight="1">
      <c r="A95" s="35" t="s">
        <v>206</v>
      </c>
      <c r="B95" s="48" t="s">
        <v>16</v>
      </c>
      <c r="C95" s="48" t="s">
        <v>12</v>
      </c>
      <c r="D95" s="48" t="s">
        <v>72</v>
      </c>
      <c r="E95" s="35" t="s">
        <v>207</v>
      </c>
      <c r="F95" s="35" t="s">
        <v>208</v>
      </c>
      <c r="G95" s="113"/>
      <c r="H95" s="113"/>
      <c r="I95" s="113"/>
      <c r="J95" s="113"/>
    </row>
    <row r="96" spans="1:10" s="38" customFormat="1" ht="102">
      <c r="A96" s="35" t="s">
        <v>209</v>
      </c>
      <c r="B96" s="48" t="s">
        <v>210</v>
      </c>
      <c r="C96" s="48" t="s">
        <v>12</v>
      </c>
      <c r="D96" s="48" t="s">
        <v>72</v>
      </c>
      <c r="E96" s="35" t="s">
        <v>211</v>
      </c>
      <c r="F96" s="35" t="s">
        <v>212</v>
      </c>
      <c r="G96" s="116"/>
      <c r="H96" s="116"/>
      <c r="I96" s="116"/>
      <c r="J96" s="116"/>
    </row>
    <row r="97" spans="1:10" s="38" customFormat="1" ht="43.5" customHeight="1">
      <c r="A97" s="35" t="s">
        <v>213</v>
      </c>
      <c r="B97" s="48" t="s">
        <v>210</v>
      </c>
      <c r="C97" s="48" t="s">
        <v>12</v>
      </c>
      <c r="D97" s="48" t="s">
        <v>72</v>
      </c>
      <c r="E97" s="35" t="s">
        <v>214</v>
      </c>
      <c r="F97" s="35" t="s">
        <v>215</v>
      </c>
      <c r="G97" s="116"/>
      <c r="H97" s="116"/>
      <c r="I97" s="116"/>
      <c r="J97" s="116"/>
    </row>
    <row r="98" spans="1:10" s="38" customFormat="1" ht="67.5" customHeight="1">
      <c r="A98" s="35" t="s">
        <v>216</v>
      </c>
      <c r="B98" s="48" t="s">
        <v>11</v>
      </c>
      <c r="C98" s="48" t="s">
        <v>12</v>
      </c>
      <c r="D98" s="48" t="s">
        <v>72</v>
      </c>
      <c r="E98" s="35" t="s">
        <v>217</v>
      </c>
      <c r="F98" s="35" t="s">
        <v>218</v>
      </c>
      <c r="G98" s="115"/>
      <c r="H98" s="115"/>
      <c r="I98" s="115"/>
      <c r="J98" s="115"/>
    </row>
    <row r="99" spans="1:10" s="38" customFormat="1" ht="59.25" customHeight="1">
      <c r="A99" s="35" t="s">
        <v>219</v>
      </c>
      <c r="B99" s="48" t="s">
        <v>16</v>
      </c>
      <c r="C99" s="48" t="s">
        <v>12</v>
      </c>
      <c r="D99" s="48" t="s">
        <v>72</v>
      </c>
      <c r="E99" s="35" t="s">
        <v>220</v>
      </c>
      <c r="F99" s="35" t="s">
        <v>221</v>
      </c>
      <c r="G99" s="113"/>
      <c r="H99" s="113"/>
      <c r="I99" s="113"/>
      <c r="J99" s="113"/>
    </row>
    <row r="100" spans="1:10" s="38" customFormat="1" ht="76.5">
      <c r="A100" s="35" t="s">
        <v>222</v>
      </c>
      <c r="B100" s="48" t="s">
        <v>16</v>
      </c>
      <c r="C100" s="48" t="s">
        <v>12</v>
      </c>
      <c r="D100" s="48" t="s">
        <v>72</v>
      </c>
      <c r="E100" s="35" t="s">
        <v>223</v>
      </c>
      <c r="F100" s="35" t="s">
        <v>224</v>
      </c>
      <c r="G100" s="113"/>
      <c r="H100" s="113"/>
      <c r="I100" s="113"/>
      <c r="J100" s="113"/>
    </row>
    <row r="101" spans="1:10" s="42" customFormat="1">
      <c r="A101" s="40"/>
      <c r="B101" s="60"/>
      <c r="C101" s="60"/>
      <c r="D101" s="60"/>
      <c r="E101" s="40"/>
      <c r="F101" s="40"/>
      <c r="G101" s="41"/>
      <c r="H101" s="41"/>
      <c r="I101" s="41"/>
      <c r="J101" s="41"/>
    </row>
    <row r="102" spans="1:10" s="42" customFormat="1">
      <c r="A102" s="30" t="s">
        <v>225</v>
      </c>
      <c r="B102" s="61"/>
      <c r="C102" s="61"/>
      <c r="D102" s="61"/>
      <c r="E102" s="50"/>
      <c r="F102" s="50"/>
      <c r="G102" s="43"/>
      <c r="H102" s="43"/>
      <c r="I102" s="43"/>
      <c r="J102" s="43"/>
    </row>
    <row r="103" spans="1:10" s="42" customFormat="1">
      <c r="A103" s="30"/>
      <c r="B103" s="61"/>
      <c r="C103" s="61"/>
      <c r="D103" s="61"/>
      <c r="E103" s="50"/>
      <c r="F103" s="50"/>
      <c r="G103" s="43"/>
      <c r="H103" s="43"/>
      <c r="I103" s="43"/>
      <c r="J103" s="43"/>
    </row>
    <row r="104" spans="1:10" s="38" customFormat="1" ht="81" customHeight="1">
      <c r="A104" s="35" t="s">
        <v>226</v>
      </c>
      <c r="B104" s="48" t="s">
        <v>16</v>
      </c>
      <c r="C104" s="48" t="s">
        <v>12</v>
      </c>
      <c r="D104" s="48" t="s">
        <v>72</v>
      </c>
      <c r="E104" s="35" t="s">
        <v>227</v>
      </c>
      <c r="F104" s="35" t="s">
        <v>228</v>
      </c>
      <c r="G104" s="113"/>
      <c r="H104" s="113"/>
      <c r="I104" s="113"/>
      <c r="J104" s="113"/>
    </row>
    <row r="105" spans="1:10" s="38" customFormat="1" ht="67.5" customHeight="1">
      <c r="A105" s="35" t="s">
        <v>229</v>
      </c>
      <c r="B105" s="48" t="s">
        <v>16</v>
      </c>
      <c r="C105" s="48" t="s">
        <v>12</v>
      </c>
      <c r="D105" s="48" t="s">
        <v>72</v>
      </c>
      <c r="E105" s="35" t="s">
        <v>230</v>
      </c>
      <c r="F105" s="35" t="s">
        <v>228</v>
      </c>
      <c r="G105" s="115"/>
      <c r="H105" s="115"/>
      <c r="I105" s="115"/>
      <c r="J105" s="115"/>
    </row>
    <row r="106" spans="1:10" s="38" customFormat="1" ht="67.5" customHeight="1">
      <c r="A106" s="35" t="s">
        <v>231</v>
      </c>
      <c r="B106" s="48" t="s">
        <v>11</v>
      </c>
      <c r="C106" s="48" t="s">
        <v>12</v>
      </c>
      <c r="D106" s="48" t="s">
        <v>72</v>
      </c>
      <c r="E106" s="35" t="s">
        <v>232</v>
      </c>
      <c r="F106" s="35" t="s">
        <v>233</v>
      </c>
      <c r="G106" s="115"/>
      <c r="H106" s="115"/>
      <c r="I106" s="115"/>
      <c r="J106" s="115"/>
    </row>
    <row r="107" spans="1:10" s="38" customFormat="1" ht="78" customHeight="1">
      <c r="A107" s="35" t="s">
        <v>234</v>
      </c>
      <c r="B107" s="48" t="s">
        <v>11</v>
      </c>
      <c r="C107" s="48" t="s">
        <v>12</v>
      </c>
      <c r="D107" s="48" t="s">
        <v>72</v>
      </c>
      <c r="E107" s="35" t="s">
        <v>235</v>
      </c>
      <c r="F107" s="35" t="s">
        <v>233</v>
      </c>
      <c r="G107" s="115"/>
      <c r="H107" s="115"/>
      <c r="I107" s="115"/>
      <c r="J107" s="115"/>
    </row>
    <row r="108" spans="1:10" s="42" customFormat="1">
      <c r="A108" s="30"/>
      <c r="B108" s="61"/>
      <c r="C108" s="61"/>
      <c r="D108" s="61"/>
      <c r="E108" s="50"/>
      <c r="F108" s="50"/>
      <c r="G108" s="43"/>
      <c r="H108" s="43"/>
      <c r="I108" s="43"/>
      <c r="J108" s="43"/>
    </row>
    <row r="109" spans="1:10" s="42" customFormat="1" ht="13.5" customHeight="1">
      <c r="A109" s="30" t="s">
        <v>236</v>
      </c>
      <c r="B109" s="28"/>
      <c r="C109" s="28"/>
      <c r="D109" s="28"/>
      <c r="E109" s="50"/>
      <c r="F109" s="50"/>
      <c r="G109" s="43"/>
      <c r="H109" s="43"/>
      <c r="I109" s="43"/>
      <c r="J109" s="43"/>
    </row>
    <row r="110" spans="1:10" s="42" customFormat="1" ht="13.5" customHeight="1">
      <c r="A110" s="44"/>
      <c r="B110" s="45"/>
      <c r="C110" s="45"/>
      <c r="D110" s="45"/>
      <c r="E110" s="46"/>
      <c r="F110" s="46"/>
      <c r="G110" s="47"/>
      <c r="H110" s="47"/>
      <c r="I110" s="47"/>
      <c r="J110" s="47"/>
    </row>
    <row r="111" spans="1:10" s="26" customFormat="1" ht="110.25" customHeight="1">
      <c r="A111" s="37" t="s">
        <v>237</v>
      </c>
      <c r="B111" s="36" t="s">
        <v>16</v>
      </c>
      <c r="C111" s="36" t="s">
        <v>12</v>
      </c>
      <c r="D111" s="36" t="s">
        <v>72</v>
      </c>
      <c r="E111" s="37" t="s">
        <v>238</v>
      </c>
      <c r="F111" s="37" t="s">
        <v>239</v>
      </c>
      <c r="G111" s="118">
        <f>IF(FINFUN!$P$81=0,0,FINFUN!$P83/FINFUN!$P$81)</f>
        <v>3.0628286819332759E-2</v>
      </c>
      <c r="H111" s="118">
        <f>IF(FINFUN!$P$128=0,0,FINFUN!$P130/FINFUN!$P$128)</f>
        <v>2.7892942559250577E-2</v>
      </c>
      <c r="I111" s="118">
        <f>IF(FINFUN!$P$175=0,0,FINFUN!$P177/FINFUN!$P$175)</f>
        <v>0</v>
      </c>
      <c r="J111" s="118">
        <f>IF(FINFUN!$P$224=0,0,FINFUN!$P226/FINFUN!$P$224)</f>
        <v>0</v>
      </c>
    </row>
    <row r="112" spans="1:10" s="26" customFormat="1" ht="110.25" customHeight="1">
      <c r="A112" s="37" t="s">
        <v>240</v>
      </c>
      <c r="B112" s="36" t="s">
        <v>16</v>
      </c>
      <c r="C112" s="36" t="s">
        <v>12</v>
      </c>
      <c r="D112" s="36" t="s">
        <v>72</v>
      </c>
      <c r="E112" s="37" t="s">
        <v>238</v>
      </c>
      <c r="F112" s="37" t="s">
        <v>239</v>
      </c>
      <c r="G112" s="118">
        <f>IF(FINFUN!$P$81=0,0,FINFUN!$P84/FINFUN!$P$81)</f>
        <v>0.1527727538328835</v>
      </c>
      <c r="H112" s="118">
        <f>IF(FINFUN!$P$128=0,0,FINFUN!$P131/FINFUN!$P$128)</f>
        <v>0.19493482875370591</v>
      </c>
      <c r="I112" s="118">
        <f>IF(FINFUN!$P$175=0,0,FINFUN!$P178/FINFUN!$P$175)</f>
        <v>0</v>
      </c>
      <c r="J112" s="118">
        <f>IF(FINFUN!$P$224=0,0,FINFUN!$P227/FINFUN!$P$224)</f>
        <v>0</v>
      </c>
    </row>
    <row r="113" spans="1:10" s="26" customFormat="1" ht="110.25" customHeight="1">
      <c r="A113" s="37" t="s">
        <v>241</v>
      </c>
      <c r="B113" s="36" t="s">
        <v>16</v>
      </c>
      <c r="C113" s="36" t="s">
        <v>12</v>
      </c>
      <c r="D113" s="36" t="s">
        <v>72</v>
      </c>
      <c r="E113" s="37" t="s">
        <v>238</v>
      </c>
      <c r="F113" s="37" t="s">
        <v>239</v>
      </c>
      <c r="G113" s="118">
        <f>IF(FINFUN!$P$81=0,0,FINFUN!$P85/FINFUN!$P$81)</f>
        <v>0.39294359887587305</v>
      </c>
      <c r="H113" s="118">
        <f>IF(FINFUN!$P$128=0,0,FINFUN!$P132/FINFUN!$P$128)</f>
        <v>0.36160831759360512</v>
      </c>
      <c r="I113" s="118">
        <f>IF(FINFUN!$P$175=0,0,FINFUN!$P179/FINFUN!$P$175)</f>
        <v>0</v>
      </c>
      <c r="J113" s="118">
        <f>IF(FINFUN!$P$224=0,0,FINFUN!$P228/FINFUN!$P$224)</f>
        <v>0</v>
      </c>
    </row>
    <row r="114" spans="1:10" s="26" customFormat="1" ht="110.25" customHeight="1">
      <c r="A114" s="37" t="s">
        <v>242</v>
      </c>
      <c r="B114" s="36" t="s">
        <v>16</v>
      </c>
      <c r="C114" s="36" t="s">
        <v>12</v>
      </c>
      <c r="D114" s="36" t="s">
        <v>72</v>
      </c>
      <c r="E114" s="37" t="s">
        <v>238</v>
      </c>
      <c r="F114" s="37" t="s">
        <v>239</v>
      </c>
      <c r="G114" s="118">
        <f>IF(FINFUN!$P$81=0,0,FINFUN!$P86/FINFUN!$P$81)</f>
        <v>6.4985113664820945E-2</v>
      </c>
      <c r="H114" s="118">
        <f>IF(FINFUN!$P$128=0,0,FINFUN!$P133/FINFUN!$P$128)</f>
        <v>7.9860359859892052E-2</v>
      </c>
      <c r="I114" s="118">
        <f>IF(FINFUN!$P$175=0,0,FINFUN!$P180/FINFUN!$P$175)</f>
        <v>0</v>
      </c>
      <c r="J114" s="118">
        <f>IF(FINFUN!$P$224=0,0,FINFUN!$P229/FINFUN!$P$224)</f>
        <v>0</v>
      </c>
    </row>
    <row r="115" spans="1:10" s="26" customFormat="1" ht="110.25" customHeight="1">
      <c r="A115" s="37" t="s">
        <v>243</v>
      </c>
      <c r="B115" s="36" t="s">
        <v>16</v>
      </c>
      <c r="C115" s="36" t="s">
        <v>12</v>
      </c>
      <c r="D115" s="36" t="s">
        <v>72</v>
      </c>
      <c r="E115" s="37" t="s">
        <v>238</v>
      </c>
      <c r="F115" s="37" t="s">
        <v>239</v>
      </c>
      <c r="G115" s="118">
        <f>IF(FINFUN!$P$81=0,0,FINFUN!$P87/FINFUN!$P$81)</f>
        <v>0.11256573638665517</v>
      </c>
      <c r="H115" s="118">
        <f>IF(FINFUN!$P$128=0,0,FINFUN!$P134/FINFUN!$P$128)</f>
        <v>0.14164293524977925</v>
      </c>
      <c r="I115" s="118">
        <f>IF(FINFUN!$P$175=0,0,FINFUN!$P181/FINFUN!$P$175)</f>
        <v>0</v>
      </c>
      <c r="J115" s="118">
        <f>IF(FINFUN!$P$224=0,0,FINFUN!$P230/FINFUN!$P$224)</f>
        <v>0</v>
      </c>
    </row>
    <row r="116" spans="1:10" s="26" customFormat="1" ht="110.25" customHeight="1">
      <c r="A116" s="37" t="s">
        <v>244</v>
      </c>
      <c r="B116" s="36" t="s">
        <v>16</v>
      </c>
      <c r="C116" s="36" t="s">
        <v>12</v>
      </c>
      <c r="D116" s="36" t="s">
        <v>72</v>
      </c>
      <c r="E116" s="37" t="s">
        <v>238</v>
      </c>
      <c r="F116" s="37" t="s">
        <v>239</v>
      </c>
      <c r="G116" s="118">
        <f>IF(FINFUN!$P$81=0,0,FINFUN!$P88/FINFUN!$P$81)</f>
        <v>2.5042433011491697E-4</v>
      </c>
      <c r="H116" s="118">
        <f>IF(FINFUN!$P$128=0,0,FINFUN!$P135/FINFUN!$P$128)</f>
        <v>2.1343656256030314E-4</v>
      </c>
      <c r="I116" s="118">
        <f>IF(FINFUN!$P$175=0,0,FINFUN!$P182/FINFUN!$P$175)</f>
        <v>0</v>
      </c>
      <c r="J116" s="118">
        <f>IF(FINFUN!$P$224=0,0,FINFUN!$P231/FINFUN!$P$224)</f>
        <v>0</v>
      </c>
    </row>
    <row r="117" spans="1:10" s="26" customFormat="1" ht="110.25" customHeight="1">
      <c r="A117" s="37" t="s">
        <v>245</v>
      </c>
      <c r="B117" s="36" t="s">
        <v>16</v>
      </c>
      <c r="C117" s="36" t="s">
        <v>12</v>
      </c>
      <c r="D117" s="36" t="s">
        <v>72</v>
      </c>
      <c r="E117" s="37" t="s">
        <v>238</v>
      </c>
      <c r="F117" s="37" t="s">
        <v>239</v>
      </c>
      <c r="G117" s="118">
        <f>IF(FINFUN!$P$81=0,0,FINFUN!$P89/FINFUN!$P$81)</f>
        <v>5.3500375636495179E-2</v>
      </c>
      <c r="H117" s="118">
        <f>IF(FINFUN!$P$128=0,0,FINFUN!$P136/FINFUN!$P$128)</f>
        <v>3.8284086988556294E-2</v>
      </c>
      <c r="I117" s="118">
        <f>IF(FINFUN!$P$175=0,0,FINFUN!$P183/FINFUN!$P$175)</f>
        <v>0</v>
      </c>
      <c r="J117" s="118">
        <f>IF(FINFUN!$P$224=0,0,FINFUN!$P232/FINFUN!$P$224)</f>
        <v>0</v>
      </c>
    </row>
    <row r="118" spans="1:10" s="26" customFormat="1" ht="110.25" customHeight="1">
      <c r="A118" s="37" t="s">
        <v>246</v>
      </c>
      <c r="B118" s="36" t="s">
        <v>16</v>
      </c>
      <c r="C118" s="36" t="s">
        <v>12</v>
      </c>
      <c r="D118" s="36" t="s">
        <v>72</v>
      </c>
      <c r="E118" s="37" t="s">
        <v>238</v>
      </c>
      <c r="F118" s="37" t="s">
        <v>239</v>
      </c>
      <c r="G118" s="118">
        <v>0</v>
      </c>
      <c r="H118" s="118">
        <v>0</v>
      </c>
      <c r="I118" s="118">
        <v>0</v>
      </c>
      <c r="J118" s="118">
        <v>0</v>
      </c>
    </row>
    <row r="119" spans="1:10" s="26" customFormat="1" ht="110.25" customHeight="1">
      <c r="A119" s="37" t="s">
        <v>247</v>
      </c>
      <c r="B119" s="36" t="s">
        <v>16</v>
      </c>
      <c r="C119" s="36" t="s">
        <v>12</v>
      </c>
      <c r="D119" s="36" t="s">
        <v>72</v>
      </c>
      <c r="E119" s="37" t="s">
        <v>238</v>
      </c>
      <c r="F119" s="37" t="s">
        <v>239</v>
      </c>
      <c r="G119" s="118">
        <f>IF(FINFUN!$P$81=0,0,FINFUN!$P82/FINFUN!$P$81)</f>
        <v>0.19235371045382452</v>
      </c>
      <c r="H119" s="118">
        <f>IF(FINFUN!$P$128=0,0,FINFUN!$P129/FINFUN!$P$128)</f>
        <v>0.15556309243265051</v>
      </c>
      <c r="I119" s="118">
        <f>IF(FINFUN!$P$175=0,0,FINFUN!$P176/FINFUN!$P$175)</f>
        <v>0</v>
      </c>
      <c r="J119" s="118">
        <f>IF(FINFUN!$P$224=0,0,FINFUN!$P225/FINFUN!$P$224)</f>
        <v>0</v>
      </c>
    </row>
    <row r="120" spans="1:10" s="38" customFormat="1" ht="67.5" customHeight="1">
      <c r="A120" s="37" t="s">
        <v>248</v>
      </c>
      <c r="B120" s="36" t="s">
        <v>11</v>
      </c>
      <c r="C120" s="36" t="s">
        <v>12</v>
      </c>
      <c r="D120" s="36" t="s">
        <v>72</v>
      </c>
      <c r="E120" s="37" t="s">
        <v>249</v>
      </c>
      <c r="F120" s="37" t="s">
        <v>111</v>
      </c>
      <c r="G120" s="124">
        <f>+FINFUN!$P81*1000000/'Demográfico-Social'!$D$34</f>
        <v>737.47763932872067</v>
      </c>
      <c r="H120" s="124">
        <f>+FINFUN!$P128*1000000/'Demográfico-Social'!$D$34</f>
        <v>1754.5951275667639</v>
      </c>
      <c r="I120" s="124">
        <f>+FINFUN!$P175*1000000/'Demográfico-Social'!$D$34</f>
        <v>0</v>
      </c>
      <c r="J120" s="124">
        <f>+FINFUN!$P224*1000000/'Demográfico-Social'!$D$34</f>
        <v>0</v>
      </c>
    </row>
    <row r="121" spans="1:10" s="42" customFormat="1" ht="13.5" customHeight="1">
      <c r="A121" s="39"/>
      <c r="B121" s="62"/>
      <c r="C121" s="62"/>
      <c r="D121" s="62"/>
      <c r="E121" s="63"/>
      <c r="F121" s="63"/>
      <c r="G121" s="41"/>
      <c r="H121" s="41"/>
      <c r="I121" s="41"/>
      <c r="J121" s="41"/>
    </row>
    <row r="122" spans="1:10" s="42" customFormat="1" ht="13.5" customHeight="1">
      <c r="A122" s="54" t="s">
        <v>250</v>
      </c>
      <c r="B122" s="55"/>
      <c r="C122" s="55"/>
      <c r="D122" s="55"/>
      <c r="E122" s="52"/>
      <c r="F122" s="52"/>
      <c r="G122" s="43"/>
      <c r="H122" s="43"/>
      <c r="I122" s="43"/>
      <c r="J122" s="43"/>
    </row>
    <row r="123" spans="1:10" s="42" customFormat="1" ht="13.5" customHeight="1">
      <c r="A123" s="56"/>
      <c r="B123" s="57"/>
      <c r="C123" s="57"/>
      <c r="D123" s="57"/>
      <c r="E123" s="58"/>
      <c r="F123" s="58"/>
      <c r="G123" s="47"/>
      <c r="H123" s="47"/>
      <c r="I123" s="47"/>
      <c r="J123" s="47"/>
    </row>
    <row r="124" spans="1:10" s="38" customFormat="1" ht="67.5" customHeight="1">
      <c r="A124" s="37" t="s">
        <v>251</v>
      </c>
      <c r="B124" s="36" t="s">
        <v>16</v>
      </c>
      <c r="C124" s="36" t="s">
        <v>12</v>
      </c>
      <c r="D124" s="36" t="s">
        <v>72</v>
      </c>
      <c r="E124" s="37" t="s">
        <v>252</v>
      </c>
      <c r="F124" s="37" t="s">
        <v>132</v>
      </c>
      <c r="G124" s="118">
        <f>IF(FINFUN!$P$83=0,0,FINFUN!$L83/FINFUN!$P$83)</f>
        <v>0</v>
      </c>
      <c r="H124" s="118">
        <f>IF(FINFUN!$P$130=0,0,FINFUN!$L130/FINFUN!$P$130)</f>
        <v>0</v>
      </c>
      <c r="I124" s="118">
        <f>IF(FINFUN!$P$177=0,0,FINFUN!$L177/FINFUN!$P$177)</f>
        <v>0</v>
      </c>
      <c r="J124" s="118">
        <f>IF(FINFUN!$P$226=0,0,FINFUN!$L226/FINFUN!$P$226)</f>
        <v>0</v>
      </c>
    </row>
    <row r="125" spans="1:10" s="59" customFormat="1" ht="83.25" customHeight="1">
      <c r="A125" s="37" t="s">
        <v>253</v>
      </c>
      <c r="B125" s="36" t="s">
        <v>16</v>
      </c>
      <c r="C125" s="36" t="s">
        <v>12</v>
      </c>
      <c r="D125" s="36" t="s">
        <v>72</v>
      </c>
      <c r="E125" s="37" t="s">
        <v>254</v>
      </c>
      <c r="F125" s="37" t="s">
        <v>255</v>
      </c>
      <c r="G125" s="113"/>
      <c r="H125" s="113"/>
      <c r="I125" s="113"/>
      <c r="J125" s="113"/>
    </row>
    <row r="126" spans="1:10" s="42" customFormat="1" ht="13.5" customHeight="1">
      <c r="A126" s="39"/>
      <c r="B126" s="62"/>
      <c r="C126" s="62"/>
      <c r="D126" s="62"/>
      <c r="E126" s="63"/>
      <c r="F126" s="63"/>
      <c r="G126" s="41"/>
      <c r="H126" s="41"/>
      <c r="I126" s="41"/>
      <c r="J126" s="41"/>
    </row>
    <row r="127" spans="1:10" s="42" customFormat="1" ht="13.5" customHeight="1">
      <c r="A127" s="54" t="s">
        <v>256</v>
      </c>
      <c r="B127" s="55"/>
      <c r="C127" s="55"/>
      <c r="D127" s="55"/>
      <c r="E127" s="52"/>
      <c r="F127" s="52"/>
      <c r="G127" s="43"/>
      <c r="H127" s="43"/>
      <c r="I127" s="43"/>
      <c r="J127" s="43"/>
    </row>
    <row r="128" spans="1:10" s="42" customFormat="1" ht="13.5" customHeight="1">
      <c r="A128" s="56"/>
      <c r="B128" s="57"/>
      <c r="C128" s="57"/>
      <c r="D128" s="57"/>
      <c r="E128" s="58"/>
      <c r="F128" s="58"/>
      <c r="G128" s="47"/>
      <c r="H128" s="47"/>
      <c r="I128" s="47"/>
      <c r="J128" s="47"/>
    </row>
    <row r="129" spans="1:10" s="38" customFormat="1" ht="62.25" customHeight="1">
      <c r="A129" s="37" t="s">
        <v>257</v>
      </c>
      <c r="B129" s="36" t="s">
        <v>16</v>
      </c>
      <c r="C129" s="36" t="s">
        <v>12</v>
      </c>
      <c r="D129" s="36" t="s">
        <v>72</v>
      </c>
      <c r="E129" s="37" t="s">
        <v>258</v>
      </c>
      <c r="F129" s="37" t="s">
        <v>132</v>
      </c>
      <c r="G129" s="118">
        <f>IF(FINFUN!$P$83=0,0,FINFUN!$L85/FINFUN!$P$83)</f>
        <v>0</v>
      </c>
      <c r="H129" s="118">
        <f>IF(FINFUN!$P$130=0,0,FINFUN!$L132/FINFUN!$P$130)</f>
        <v>2.0964360587002095E-4</v>
      </c>
      <c r="I129" s="118">
        <f>IF(FINFUN!$P$177=0,0,FINFUN!$L179/FINFUN!$P$177)</f>
        <v>0</v>
      </c>
      <c r="J129" s="118">
        <f>IF(FINFUN!$P$226=0,0,FINFUN!$L228/FINFUN!$P$226)</f>
        <v>0</v>
      </c>
    </row>
    <row r="130" spans="1:10" s="38" customFormat="1" ht="114.75">
      <c r="A130" s="37" t="s">
        <v>259</v>
      </c>
      <c r="B130" s="36" t="s">
        <v>11</v>
      </c>
      <c r="C130" s="36" t="s">
        <v>12</v>
      </c>
      <c r="D130" s="36" t="s">
        <v>72</v>
      </c>
      <c r="E130" s="37" t="s">
        <v>260</v>
      </c>
      <c r="F130" s="37" t="s">
        <v>261</v>
      </c>
      <c r="G130" s="115"/>
      <c r="H130" s="115"/>
      <c r="I130" s="115"/>
      <c r="J130" s="115"/>
    </row>
    <row r="131" spans="1:10" s="38" customFormat="1" ht="127.5">
      <c r="A131" s="37" t="s">
        <v>262</v>
      </c>
      <c r="B131" s="36" t="s">
        <v>11</v>
      </c>
      <c r="C131" s="36" t="s">
        <v>12</v>
      </c>
      <c r="D131" s="36" t="s">
        <v>72</v>
      </c>
      <c r="E131" s="37" t="s">
        <v>263</v>
      </c>
      <c r="F131" s="37" t="s">
        <v>264</v>
      </c>
      <c r="G131" s="115"/>
      <c r="H131" s="115"/>
      <c r="I131" s="115"/>
      <c r="J131" s="115"/>
    </row>
    <row r="132" spans="1:10" s="38" customFormat="1" ht="51">
      <c r="A132" s="37" t="s">
        <v>265</v>
      </c>
      <c r="B132" s="36" t="s">
        <v>11</v>
      </c>
      <c r="C132" s="36" t="s">
        <v>12</v>
      </c>
      <c r="D132" s="36" t="s">
        <v>72</v>
      </c>
      <c r="E132" s="37" t="s">
        <v>266</v>
      </c>
      <c r="F132" s="37" t="s">
        <v>267</v>
      </c>
      <c r="G132" s="115"/>
      <c r="H132" s="115"/>
      <c r="I132" s="115"/>
      <c r="J132" s="115"/>
    </row>
    <row r="133" spans="1:10" s="38" customFormat="1" ht="67.5" customHeight="1">
      <c r="A133" s="37" t="s">
        <v>268</v>
      </c>
      <c r="B133" s="36" t="s">
        <v>11</v>
      </c>
      <c r="C133" s="36" t="s">
        <v>12</v>
      </c>
      <c r="D133" s="36" t="s">
        <v>72</v>
      </c>
      <c r="E133" s="37" t="s">
        <v>269</v>
      </c>
      <c r="F133" s="37" t="s">
        <v>270</v>
      </c>
      <c r="G133" s="115"/>
      <c r="H133" s="115"/>
      <c r="I133" s="115"/>
      <c r="J133" s="115"/>
    </row>
    <row r="134" spans="1:10" s="38" customFormat="1">
      <c r="A134" s="59"/>
      <c r="B134" s="64"/>
      <c r="C134" s="64"/>
      <c r="D134" s="64"/>
      <c r="E134" s="65"/>
      <c r="F134" s="65"/>
      <c r="G134" s="66"/>
      <c r="H134" s="66"/>
      <c r="I134" s="66"/>
      <c r="J134" s="66"/>
    </row>
    <row r="135" spans="1:10" s="38" customFormat="1">
      <c r="A135" s="59"/>
      <c r="B135" s="64"/>
      <c r="C135" s="64"/>
      <c r="D135" s="64"/>
      <c r="E135" s="65"/>
      <c r="F135" s="65"/>
      <c r="G135" s="66"/>
      <c r="H135" s="66"/>
      <c r="I135" s="66"/>
      <c r="J135" s="66"/>
    </row>
    <row r="136" spans="1:10" s="38" customFormat="1">
      <c r="A136" s="59"/>
      <c r="B136" s="64"/>
      <c r="C136" s="64"/>
      <c r="D136" s="64"/>
      <c r="E136" s="65"/>
      <c r="F136" s="65"/>
      <c r="G136" s="66"/>
      <c r="H136" s="66"/>
      <c r="I136" s="66"/>
      <c r="J136" s="66"/>
    </row>
    <row r="137" spans="1:10" s="59" customFormat="1">
      <c r="A137" s="184" t="s">
        <v>271</v>
      </c>
      <c r="B137" s="184"/>
      <c r="C137" s="184"/>
      <c r="D137" s="184"/>
      <c r="E137" s="184"/>
      <c r="F137" s="184"/>
      <c r="G137" s="66"/>
      <c r="H137" s="66"/>
      <c r="I137" s="66"/>
      <c r="J137" s="66"/>
    </row>
    <row r="138" spans="1:10" s="59" customFormat="1">
      <c r="A138" s="184" t="s">
        <v>272</v>
      </c>
      <c r="B138" s="184"/>
      <c r="C138" s="184"/>
      <c r="D138" s="184"/>
      <c r="E138" s="184"/>
      <c r="F138" s="184"/>
      <c r="G138" s="66"/>
      <c r="H138" s="66"/>
      <c r="I138" s="66"/>
      <c r="J138" s="66"/>
    </row>
    <row r="139" spans="1:10" s="59" customFormat="1">
      <c r="A139" s="184" t="s">
        <v>273</v>
      </c>
      <c r="B139" s="184"/>
      <c r="C139" s="184"/>
      <c r="D139" s="184"/>
      <c r="E139" s="184"/>
      <c r="F139" s="184"/>
      <c r="G139" s="66"/>
      <c r="H139" s="66"/>
      <c r="I139" s="66"/>
      <c r="J139" s="66"/>
    </row>
    <row r="140" spans="1:10" s="59" customFormat="1">
      <c r="A140" s="184" t="s">
        <v>274</v>
      </c>
      <c r="B140" s="184"/>
      <c r="C140" s="184"/>
      <c r="D140" s="184"/>
      <c r="E140" s="184"/>
      <c r="F140" s="184"/>
      <c r="G140" s="66"/>
      <c r="H140" s="66"/>
      <c r="I140" s="66"/>
      <c r="J140" s="66"/>
    </row>
    <row r="141" spans="1:10" s="59" customFormat="1">
      <c r="A141" s="184" t="s">
        <v>275</v>
      </c>
      <c r="B141" s="184"/>
      <c r="C141" s="184"/>
      <c r="D141" s="184"/>
      <c r="E141" s="184"/>
      <c r="F141" s="184"/>
      <c r="G141" s="66"/>
      <c r="H141" s="66"/>
      <c r="I141" s="66"/>
      <c r="J141" s="66"/>
    </row>
    <row r="142" spans="1:10" s="59" customFormat="1">
      <c r="A142" s="184" t="s">
        <v>276</v>
      </c>
      <c r="B142" s="184"/>
      <c r="C142" s="184"/>
      <c r="D142" s="184"/>
      <c r="E142" s="184"/>
      <c r="F142" s="184"/>
      <c r="G142" s="66"/>
      <c r="H142" s="66"/>
      <c r="I142" s="66"/>
      <c r="J142" s="66"/>
    </row>
    <row r="143" spans="1:10" s="59" customFormat="1">
      <c r="A143" s="184" t="s">
        <v>277</v>
      </c>
      <c r="B143" s="184"/>
      <c r="C143" s="184"/>
      <c r="D143" s="184"/>
      <c r="E143" s="184"/>
      <c r="F143" s="184"/>
      <c r="G143" s="66"/>
      <c r="H143" s="66"/>
      <c r="I143" s="66"/>
      <c r="J143" s="66"/>
    </row>
    <row r="144" spans="1:10" s="38" customFormat="1">
      <c r="A144" s="184" t="s">
        <v>278</v>
      </c>
      <c r="B144" s="184"/>
      <c r="C144" s="184"/>
      <c r="D144" s="184"/>
      <c r="E144" s="184"/>
      <c r="F144" s="184"/>
      <c r="G144" s="66"/>
      <c r="H144" s="66"/>
      <c r="I144" s="66"/>
      <c r="J144" s="66"/>
    </row>
    <row r="145" spans="1:10" s="38" customFormat="1">
      <c r="A145" s="59"/>
      <c r="B145" s="59"/>
      <c r="C145" s="59"/>
      <c r="D145" s="59"/>
      <c r="E145" s="59"/>
      <c r="F145" s="59"/>
      <c r="G145" s="66"/>
      <c r="H145" s="66"/>
      <c r="I145" s="66"/>
      <c r="J145" s="66"/>
    </row>
    <row r="146" spans="1:10" s="38" customFormat="1">
      <c r="A146" s="185" t="s">
        <v>279</v>
      </c>
      <c r="B146" s="185"/>
      <c r="C146" s="185"/>
      <c r="D146" s="185"/>
      <c r="E146" s="185"/>
      <c r="F146" s="185"/>
      <c r="G146" s="67"/>
      <c r="H146" s="67"/>
      <c r="I146" s="67"/>
      <c r="J146" s="67"/>
    </row>
    <row r="147" spans="1:10" s="38" customFormat="1">
      <c r="A147" s="185" t="s">
        <v>280</v>
      </c>
      <c r="B147" s="185"/>
      <c r="C147" s="185"/>
      <c r="D147" s="185"/>
      <c r="E147" s="185"/>
      <c r="F147" s="185"/>
      <c r="G147" s="67"/>
      <c r="H147" s="67"/>
      <c r="I147" s="67"/>
      <c r="J147" s="67"/>
    </row>
  </sheetData>
  <mergeCells count="30">
    <mergeCell ref="A143:F143"/>
    <mergeCell ref="A144:F144"/>
    <mergeCell ref="A146:F146"/>
    <mergeCell ref="A147:F147"/>
    <mergeCell ref="A1:G1"/>
    <mergeCell ref="A2:G2"/>
    <mergeCell ref="A137:F137"/>
    <mergeCell ref="A138:F138"/>
    <mergeCell ref="A139:F139"/>
    <mergeCell ref="A140:F140"/>
    <mergeCell ref="A141:F141"/>
    <mergeCell ref="A142:F142"/>
    <mergeCell ref="A77:A80"/>
    <mergeCell ref="B77:B80"/>
    <mergeCell ref="E77:E80"/>
    <mergeCell ref="F77:F80"/>
    <mergeCell ref="A81:A84"/>
    <mergeCell ref="B81:B84"/>
    <mergeCell ref="E81:E84"/>
    <mergeCell ref="F81:F84"/>
    <mergeCell ref="A73:A76"/>
    <mergeCell ref="B73:B76"/>
    <mergeCell ref="E73:E76"/>
    <mergeCell ref="F73:F76"/>
    <mergeCell ref="C73:C76"/>
    <mergeCell ref="D73:D76"/>
    <mergeCell ref="C77:C80"/>
    <mergeCell ref="D77:D80"/>
    <mergeCell ref="C81:C84"/>
    <mergeCell ref="D81:D84"/>
  </mergeCells>
  <pageMargins left="0.78740157480314965" right="0.78740157480314965" top="0.9055118110236221" bottom="0.98425196850393704" header="0.47244094488188981" footer="0.51181102362204722"/>
  <pageSetup paperSize="5" scale="50" fitToHeight="100" orientation="landscape" r:id="rId1"/>
  <headerFooter alignWithMargins="0"/>
  <rowBreaks count="2" manualBreakCount="2">
    <brk id="46" max="16383" man="1"/>
    <brk id="9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G59"/>
  <sheetViews>
    <sheetView zoomScale="80" zoomScaleNormal="80" workbookViewId="0">
      <selection activeCell="D34" sqref="D34"/>
    </sheetView>
  </sheetViews>
  <sheetFormatPr baseColWidth="10" defaultRowHeight="12.75"/>
  <cols>
    <col min="1" max="1" width="72" style="70" bestFit="1" customWidth="1"/>
    <col min="2" max="3" width="7.85546875" style="70" bestFit="1" customWidth="1"/>
    <col min="4" max="4" width="11.5703125" style="70" bestFit="1" customWidth="1"/>
    <col min="5" max="245" width="11.42578125" style="70"/>
    <col min="246" max="246" width="72" style="70" bestFit="1" customWidth="1"/>
    <col min="247" max="249" width="7.85546875" style="70" bestFit="1" customWidth="1"/>
    <col min="250" max="250" width="11.42578125" style="70"/>
    <col min="251" max="251" width="12.85546875" style="70" customWidth="1"/>
    <col min="252" max="501" width="11.42578125" style="70"/>
    <col min="502" max="502" width="72" style="70" bestFit="1" customWidth="1"/>
    <col min="503" max="505" width="7.85546875" style="70" bestFit="1" customWidth="1"/>
    <col min="506" max="506" width="11.42578125" style="70"/>
    <col min="507" max="507" width="12.85546875" style="70" customWidth="1"/>
    <col min="508" max="757" width="11.42578125" style="70"/>
    <col min="758" max="758" width="72" style="70" bestFit="1" customWidth="1"/>
    <col min="759" max="761" width="7.85546875" style="70" bestFit="1" customWidth="1"/>
    <col min="762" max="762" width="11.42578125" style="70"/>
    <col min="763" max="763" width="12.85546875" style="70" customWidth="1"/>
    <col min="764" max="1013" width="11.42578125" style="70"/>
    <col min="1014" max="1014" width="72" style="70" bestFit="1" customWidth="1"/>
    <col min="1015" max="1017" width="7.85546875" style="70" bestFit="1" customWidth="1"/>
    <col min="1018" max="1018" width="11.42578125" style="70"/>
    <col min="1019" max="1019" width="12.85546875" style="70" customWidth="1"/>
    <col min="1020" max="1269" width="11.42578125" style="70"/>
    <col min="1270" max="1270" width="72" style="70" bestFit="1" customWidth="1"/>
    <col min="1271" max="1273" width="7.85546875" style="70" bestFit="1" customWidth="1"/>
    <col min="1274" max="1274" width="11.42578125" style="70"/>
    <col min="1275" max="1275" width="12.85546875" style="70" customWidth="1"/>
    <col min="1276" max="1525" width="11.42578125" style="70"/>
    <col min="1526" max="1526" width="72" style="70" bestFit="1" customWidth="1"/>
    <col min="1527" max="1529" width="7.85546875" style="70" bestFit="1" customWidth="1"/>
    <col min="1530" max="1530" width="11.42578125" style="70"/>
    <col min="1531" max="1531" width="12.85546875" style="70" customWidth="1"/>
    <col min="1532" max="1781" width="11.42578125" style="70"/>
    <col min="1782" max="1782" width="72" style="70" bestFit="1" customWidth="1"/>
    <col min="1783" max="1785" width="7.85546875" style="70" bestFit="1" customWidth="1"/>
    <col min="1786" max="1786" width="11.42578125" style="70"/>
    <col min="1787" max="1787" width="12.85546875" style="70" customWidth="1"/>
    <col min="1788" max="2037" width="11.42578125" style="70"/>
    <col min="2038" max="2038" width="72" style="70" bestFit="1" customWidth="1"/>
    <col min="2039" max="2041" width="7.85546875" style="70" bestFit="1" customWidth="1"/>
    <col min="2042" max="2042" width="11.42578125" style="70"/>
    <col min="2043" max="2043" width="12.85546875" style="70" customWidth="1"/>
    <col min="2044" max="2293" width="11.42578125" style="70"/>
    <col min="2294" max="2294" width="72" style="70" bestFit="1" customWidth="1"/>
    <col min="2295" max="2297" width="7.85546875" style="70" bestFit="1" customWidth="1"/>
    <col min="2298" max="2298" width="11.42578125" style="70"/>
    <col min="2299" max="2299" width="12.85546875" style="70" customWidth="1"/>
    <col min="2300" max="2549" width="11.42578125" style="70"/>
    <col min="2550" max="2550" width="72" style="70" bestFit="1" customWidth="1"/>
    <col min="2551" max="2553" width="7.85546875" style="70" bestFit="1" customWidth="1"/>
    <col min="2554" max="2554" width="11.42578125" style="70"/>
    <col min="2555" max="2555" width="12.85546875" style="70" customWidth="1"/>
    <col min="2556" max="2805" width="11.42578125" style="70"/>
    <col min="2806" max="2806" width="72" style="70" bestFit="1" customWidth="1"/>
    <col min="2807" max="2809" width="7.85546875" style="70" bestFit="1" customWidth="1"/>
    <col min="2810" max="2810" width="11.42578125" style="70"/>
    <col min="2811" max="2811" width="12.85546875" style="70" customWidth="1"/>
    <col min="2812" max="3061" width="11.42578125" style="70"/>
    <col min="3062" max="3062" width="72" style="70" bestFit="1" customWidth="1"/>
    <col min="3063" max="3065" width="7.85546875" style="70" bestFit="1" customWidth="1"/>
    <col min="3066" max="3066" width="11.42578125" style="70"/>
    <col min="3067" max="3067" width="12.85546875" style="70" customWidth="1"/>
    <col min="3068" max="3317" width="11.42578125" style="70"/>
    <col min="3318" max="3318" width="72" style="70" bestFit="1" customWidth="1"/>
    <col min="3319" max="3321" width="7.85546875" style="70" bestFit="1" customWidth="1"/>
    <col min="3322" max="3322" width="11.42578125" style="70"/>
    <col min="3323" max="3323" width="12.85546875" style="70" customWidth="1"/>
    <col min="3324" max="3573" width="11.42578125" style="70"/>
    <col min="3574" max="3574" width="72" style="70" bestFit="1" customWidth="1"/>
    <col min="3575" max="3577" width="7.85546875" style="70" bestFit="1" customWidth="1"/>
    <col min="3578" max="3578" width="11.42578125" style="70"/>
    <col min="3579" max="3579" width="12.85546875" style="70" customWidth="1"/>
    <col min="3580" max="3829" width="11.42578125" style="70"/>
    <col min="3830" max="3830" width="72" style="70" bestFit="1" customWidth="1"/>
    <col min="3831" max="3833" width="7.85546875" style="70" bestFit="1" customWidth="1"/>
    <col min="3834" max="3834" width="11.42578125" style="70"/>
    <col min="3835" max="3835" width="12.85546875" style="70" customWidth="1"/>
    <col min="3836" max="4085" width="11.42578125" style="70"/>
    <col min="4086" max="4086" width="72" style="70" bestFit="1" customWidth="1"/>
    <col min="4087" max="4089" width="7.85546875" style="70" bestFit="1" customWidth="1"/>
    <col min="4090" max="4090" width="11.42578125" style="70"/>
    <col min="4091" max="4091" width="12.85546875" style="70" customWidth="1"/>
    <col min="4092" max="4341" width="11.42578125" style="70"/>
    <col min="4342" max="4342" width="72" style="70" bestFit="1" customWidth="1"/>
    <col min="4343" max="4345" width="7.85546875" style="70" bestFit="1" customWidth="1"/>
    <col min="4346" max="4346" width="11.42578125" style="70"/>
    <col min="4347" max="4347" width="12.85546875" style="70" customWidth="1"/>
    <col min="4348" max="4597" width="11.42578125" style="70"/>
    <col min="4598" max="4598" width="72" style="70" bestFit="1" customWidth="1"/>
    <col min="4599" max="4601" width="7.85546875" style="70" bestFit="1" customWidth="1"/>
    <col min="4602" max="4602" width="11.42578125" style="70"/>
    <col min="4603" max="4603" width="12.85546875" style="70" customWidth="1"/>
    <col min="4604" max="4853" width="11.42578125" style="70"/>
    <col min="4854" max="4854" width="72" style="70" bestFit="1" customWidth="1"/>
    <col min="4855" max="4857" width="7.85546875" style="70" bestFit="1" customWidth="1"/>
    <col min="4858" max="4858" width="11.42578125" style="70"/>
    <col min="4859" max="4859" width="12.85546875" style="70" customWidth="1"/>
    <col min="4860" max="5109" width="11.42578125" style="70"/>
    <col min="5110" max="5110" width="72" style="70" bestFit="1" customWidth="1"/>
    <col min="5111" max="5113" width="7.85546875" style="70" bestFit="1" customWidth="1"/>
    <col min="5114" max="5114" width="11.42578125" style="70"/>
    <col min="5115" max="5115" width="12.85546875" style="70" customWidth="1"/>
    <col min="5116" max="5365" width="11.42578125" style="70"/>
    <col min="5366" max="5366" width="72" style="70" bestFit="1" customWidth="1"/>
    <col min="5367" max="5369" width="7.85546875" style="70" bestFit="1" customWidth="1"/>
    <col min="5370" max="5370" width="11.42578125" style="70"/>
    <col min="5371" max="5371" width="12.85546875" style="70" customWidth="1"/>
    <col min="5372" max="5621" width="11.42578125" style="70"/>
    <col min="5622" max="5622" width="72" style="70" bestFit="1" customWidth="1"/>
    <col min="5623" max="5625" width="7.85546875" style="70" bestFit="1" customWidth="1"/>
    <col min="5626" max="5626" width="11.42578125" style="70"/>
    <col min="5627" max="5627" width="12.85546875" style="70" customWidth="1"/>
    <col min="5628" max="5877" width="11.42578125" style="70"/>
    <col min="5878" max="5878" width="72" style="70" bestFit="1" customWidth="1"/>
    <col min="5879" max="5881" width="7.85546875" style="70" bestFit="1" customWidth="1"/>
    <col min="5882" max="5882" width="11.42578125" style="70"/>
    <col min="5883" max="5883" width="12.85546875" style="70" customWidth="1"/>
    <col min="5884" max="6133" width="11.42578125" style="70"/>
    <col min="6134" max="6134" width="72" style="70" bestFit="1" customWidth="1"/>
    <col min="6135" max="6137" width="7.85546875" style="70" bestFit="1" customWidth="1"/>
    <col min="6138" max="6138" width="11.42578125" style="70"/>
    <col min="6139" max="6139" width="12.85546875" style="70" customWidth="1"/>
    <col min="6140" max="6389" width="11.42578125" style="70"/>
    <col min="6390" max="6390" width="72" style="70" bestFit="1" customWidth="1"/>
    <col min="6391" max="6393" width="7.85546875" style="70" bestFit="1" customWidth="1"/>
    <col min="6394" max="6394" width="11.42578125" style="70"/>
    <col min="6395" max="6395" width="12.85546875" style="70" customWidth="1"/>
    <col min="6396" max="6645" width="11.42578125" style="70"/>
    <col min="6646" max="6646" width="72" style="70" bestFit="1" customWidth="1"/>
    <col min="6647" max="6649" width="7.85546875" style="70" bestFit="1" customWidth="1"/>
    <col min="6650" max="6650" width="11.42578125" style="70"/>
    <col min="6651" max="6651" width="12.85546875" style="70" customWidth="1"/>
    <col min="6652" max="6901" width="11.42578125" style="70"/>
    <col min="6902" max="6902" width="72" style="70" bestFit="1" customWidth="1"/>
    <col min="6903" max="6905" width="7.85546875" style="70" bestFit="1" customWidth="1"/>
    <col min="6906" max="6906" width="11.42578125" style="70"/>
    <col min="6907" max="6907" width="12.85546875" style="70" customWidth="1"/>
    <col min="6908" max="7157" width="11.42578125" style="70"/>
    <col min="7158" max="7158" width="72" style="70" bestFit="1" customWidth="1"/>
    <col min="7159" max="7161" width="7.85546875" style="70" bestFit="1" customWidth="1"/>
    <col min="7162" max="7162" width="11.42578125" style="70"/>
    <col min="7163" max="7163" width="12.85546875" style="70" customWidth="1"/>
    <col min="7164" max="7413" width="11.42578125" style="70"/>
    <col min="7414" max="7414" width="72" style="70" bestFit="1" customWidth="1"/>
    <col min="7415" max="7417" width="7.85546875" style="70" bestFit="1" customWidth="1"/>
    <col min="7418" max="7418" width="11.42578125" style="70"/>
    <col min="7419" max="7419" width="12.85546875" style="70" customWidth="1"/>
    <col min="7420" max="7669" width="11.42578125" style="70"/>
    <col min="7670" max="7670" width="72" style="70" bestFit="1" customWidth="1"/>
    <col min="7671" max="7673" width="7.85546875" style="70" bestFit="1" customWidth="1"/>
    <col min="7674" max="7674" width="11.42578125" style="70"/>
    <col min="7675" max="7675" width="12.85546875" style="70" customWidth="1"/>
    <col min="7676" max="7925" width="11.42578125" style="70"/>
    <col min="7926" max="7926" width="72" style="70" bestFit="1" customWidth="1"/>
    <col min="7927" max="7929" width="7.85546875" style="70" bestFit="1" customWidth="1"/>
    <col min="7930" max="7930" width="11.42578125" style="70"/>
    <col min="7931" max="7931" width="12.85546875" style="70" customWidth="1"/>
    <col min="7932" max="8181" width="11.42578125" style="70"/>
    <col min="8182" max="8182" width="72" style="70" bestFit="1" customWidth="1"/>
    <col min="8183" max="8185" width="7.85546875" style="70" bestFit="1" customWidth="1"/>
    <col min="8186" max="8186" width="11.42578125" style="70"/>
    <col min="8187" max="8187" width="12.85546875" style="70" customWidth="1"/>
    <col min="8188" max="8437" width="11.42578125" style="70"/>
    <col min="8438" max="8438" width="72" style="70" bestFit="1" customWidth="1"/>
    <col min="8439" max="8441" width="7.85546875" style="70" bestFit="1" customWidth="1"/>
    <col min="8442" max="8442" width="11.42578125" style="70"/>
    <col min="8443" max="8443" width="12.85546875" style="70" customWidth="1"/>
    <col min="8444" max="8693" width="11.42578125" style="70"/>
    <col min="8694" max="8694" width="72" style="70" bestFit="1" customWidth="1"/>
    <col min="8695" max="8697" width="7.85546875" style="70" bestFit="1" customWidth="1"/>
    <col min="8698" max="8698" width="11.42578125" style="70"/>
    <col min="8699" max="8699" width="12.85546875" style="70" customWidth="1"/>
    <col min="8700" max="8949" width="11.42578125" style="70"/>
    <col min="8950" max="8950" width="72" style="70" bestFit="1" customWidth="1"/>
    <col min="8951" max="8953" width="7.85546875" style="70" bestFit="1" customWidth="1"/>
    <col min="8954" max="8954" width="11.42578125" style="70"/>
    <col min="8955" max="8955" width="12.85546875" style="70" customWidth="1"/>
    <col min="8956" max="9205" width="11.42578125" style="70"/>
    <col min="9206" max="9206" width="72" style="70" bestFit="1" customWidth="1"/>
    <col min="9207" max="9209" width="7.85546875" style="70" bestFit="1" customWidth="1"/>
    <col min="9210" max="9210" width="11.42578125" style="70"/>
    <col min="9211" max="9211" width="12.85546875" style="70" customWidth="1"/>
    <col min="9212" max="9461" width="11.42578125" style="70"/>
    <col min="9462" max="9462" width="72" style="70" bestFit="1" customWidth="1"/>
    <col min="9463" max="9465" width="7.85546875" style="70" bestFit="1" customWidth="1"/>
    <col min="9466" max="9466" width="11.42578125" style="70"/>
    <col min="9467" max="9467" width="12.85546875" style="70" customWidth="1"/>
    <col min="9468" max="9717" width="11.42578125" style="70"/>
    <col min="9718" max="9718" width="72" style="70" bestFit="1" customWidth="1"/>
    <col min="9719" max="9721" width="7.85546875" style="70" bestFit="1" customWidth="1"/>
    <col min="9722" max="9722" width="11.42578125" style="70"/>
    <col min="9723" max="9723" width="12.85546875" style="70" customWidth="1"/>
    <col min="9724" max="9973" width="11.42578125" style="70"/>
    <col min="9974" max="9974" width="72" style="70" bestFit="1" customWidth="1"/>
    <col min="9975" max="9977" width="7.85546875" style="70" bestFit="1" customWidth="1"/>
    <col min="9978" max="9978" width="11.42578125" style="70"/>
    <col min="9979" max="9979" width="12.85546875" style="70" customWidth="1"/>
    <col min="9980" max="10229" width="11.42578125" style="70"/>
    <col min="10230" max="10230" width="72" style="70" bestFit="1" customWidth="1"/>
    <col min="10231" max="10233" width="7.85546875" style="70" bestFit="1" customWidth="1"/>
    <col min="10234" max="10234" width="11.42578125" style="70"/>
    <col min="10235" max="10235" width="12.85546875" style="70" customWidth="1"/>
    <col min="10236" max="10485" width="11.42578125" style="70"/>
    <col min="10486" max="10486" width="72" style="70" bestFit="1" customWidth="1"/>
    <col min="10487" max="10489" width="7.85546875" style="70" bestFit="1" customWidth="1"/>
    <col min="10490" max="10490" width="11.42578125" style="70"/>
    <col min="10491" max="10491" width="12.85546875" style="70" customWidth="1"/>
    <col min="10492" max="10741" width="11.42578125" style="70"/>
    <col min="10742" max="10742" width="72" style="70" bestFit="1" customWidth="1"/>
    <col min="10743" max="10745" width="7.85546875" style="70" bestFit="1" customWidth="1"/>
    <col min="10746" max="10746" width="11.42578125" style="70"/>
    <col min="10747" max="10747" width="12.85546875" style="70" customWidth="1"/>
    <col min="10748" max="10997" width="11.42578125" style="70"/>
    <col min="10998" max="10998" width="72" style="70" bestFit="1" customWidth="1"/>
    <col min="10999" max="11001" width="7.85546875" style="70" bestFit="1" customWidth="1"/>
    <col min="11002" max="11002" width="11.42578125" style="70"/>
    <col min="11003" max="11003" width="12.85546875" style="70" customWidth="1"/>
    <col min="11004" max="11253" width="11.42578125" style="70"/>
    <col min="11254" max="11254" width="72" style="70" bestFit="1" customWidth="1"/>
    <col min="11255" max="11257" width="7.85546875" style="70" bestFit="1" customWidth="1"/>
    <col min="11258" max="11258" width="11.42578125" style="70"/>
    <col min="11259" max="11259" width="12.85546875" style="70" customWidth="1"/>
    <col min="11260" max="11509" width="11.42578125" style="70"/>
    <col min="11510" max="11510" width="72" style="70" bestFit="1" customWidth="1"/>
    <col min="11511" max="11513" width="7.85546875" style="70" bestFit="1" customWidth="1"/>
    <col min="11514" max="11514" width="11.42578125" style="70"/>
    <col min="11515" max="11515" width="12.85546875" style="70" customWidth="1"/>
    <col min="11516" max="11765" width="11.42578125" style="70"/>
    <col min="11766" max="11766" width="72" style="70" bestFit="1" customWidth="1"/>
    <col min="11767" max="11769" width="7.85546875" style="70" bestFit="1" customWidth="1"/>
    <col min="11770" max="11770" width="11.42578125" style="70"/>
    <col min="11771" max="11771" width="12.85546875" style="70" customWidth="1"/>
    <col min="11772" max="12021" width="11.42578125" style="70"/>
    <col min="12022" max="12022" width="72" style="70" bestFit="1" customWidth="1"/>
    <col min="12023" max="12025" width="7.85546875" style="70" bestFit="1" customWidth="1"/>
    <col min="12026" max="12026" width="11.42578125" style="70"/>
    <col min="12027" max="12027" width="12.85546875" style="70" customWidth="1"/>
    <col min="12028" max="12277" width="11.42578125" style="70"/>
    <col min="12278" max="12278" width="72" style="70" bestFit="1" customWidth="1"/>
    <col min="12279" max="12281" width="7.85546875" style="70" bestFit="1" customWidth="1"/>
    <col min="12282" max="12282" width="11.42578125" style="70"/>
    <col min="12283" max="12283" width="12.85546875" style="70" customWidth="1"/>
    <col min="12284" max="12533" width="11.42578125" style="70"/>
    <col min="12534" max="12534" width="72" style="70" bestFit="1" customWidth="1"/>
    <col min="12535" max="12537" width="7.85546875" style="70" bestFit="1" customWidth="1"/>
    <col min="12538" max="12538" width="11.42578125" style="70"/>
    <col min="12539" max="12539" width="12.85546875" style="70" customWidth="1"/>
    <col min="12540" max="12789" width="11.42578125" style="70"/>
    <col min="12790" max="12790" width="72" style="70" bestFit="1" customWidth="1"/>
    <col min="12791" max="12793" width="7.85546875" style="70" bestFit="1" customWidth="1"/>
    <col min="12794" max="12794" width="11.42578125" style="70"/>
    <col min="12795" max="12795" width="12.85546875" style="70" customWidth="1"/>
    <col min="12796" max="13045" width="11.42578125" style="70"/>
    <col min="13046" max="13046" width="72" style="70" bestFit="1" customWidth="1"/>
    <col min="13047" max="13049" width="7.85546875" style="70" bestFit="1" customWidth="1"/>
    <col min="13050" max="13050" width="11.42578125" style="70"/>
    <col min="13051" max="13051" width="12.85546875" style="70" customWidth="1"/>
    <col min="13052" max="13301" width="11.42578125" style="70"/>
    <col min="13302" max="13302" width="72" style="70" bestFit="1" customWidth="1"/>
    <col min="13303" max="13305" width="7.85546875" style="70" bestFit="1" customWidth="1"/>
    <col min="13306" max="13306" width="11.42578125" style="70"/>
    <col min="13307" max="13307" width="12.85546875" style="70" customWidth="1"/>
    <col min="13308" max="13557" width="11.42578125" style="70"/>
    <col min="13558" max="13558" width="72" style="70" bestFit="1" customWidth="1"/>
    <col min="13559" max="13561" width="7.85546875" style="70" bestFit="1" customWidth="1"/>
    <col min="13562" max="13562" width="11.42578125" style="70"/>
    <col min="13563" max="13563" width="12.85546875" style="70" customWidth="1"/>
    <col min="13564" max="13813" width="11.42578125" style="70"/>
    <col min="13814" max="13814" width="72" style="70" bestFit="1" customWidth="1"/>
    <col min="13815" max="13817" width="7.85546875" style="70" bestFit="1" customWidth="1"/>
    <col min="13818" max="13818" width="11.42578125" style="70"/>
    <col min="13819" max="13819" width="12.85546875" style="70" customWidth="1"/>
    <col min="13820" max="14069" width="11.42578125" style="70"/>
    <col min="14070" max="14070" width="72" style="70" bestFit="1" customWidth="1"/>
    <col min="14071" max="14073" width="7.85546875" style="70" bestFit="1" customWidth="1"/>
    <col min="14074" max="14074" width="11.42578125" style="70"/>
    <col min="14075" max="14075" width="12.85546875" style="70" customWidth="1"/>
    <col min="14076" max="14325" width="11.42578125" style="70"/>
    <col min="14326" max="14326" width="72" style="70" bestFit="1" customWidth="1"/>
    <col min="14327" max="14329" width="7.85546875" style="70" bestFit="1" customWidth="1"/>
    <col min="14330" max="14330" width="11.42578125" style="70"/>
    <col min="14331" max="14331" width="12.85546875" style="70" customWidth="1"/>
    <col min="14332" max="14581" width="11.42578125" style="70"/>
    <col min="14582" max="14582" width="72" style="70" bestFit="1" customWidth="1"/>
    <col min="14583" max="14585" width="7.85546875" style="70" bestFit="1" customWidth="1"/>
    <col min="14586" max="14586" width="11.42578125" style="70"/>
    <col min="14587" max="14587" width="12.85546875" style="70" customWidth="1"/>
    <col min="14588" max="14837" width="11.42578125" style="70"/>
    <col min="14838" max="14838" width="72" style="70" bestFit="1" customWidth="1"/>
    <col min="14839" max="14841" width="7.85546875" style="70" bestFit="1" customWidth="1"/>
    <col min="14842" max="14842" width="11.42578125" style="70"/>
    <col min="14843" max="14843" width="12.85546875" style="70" customWidth="1"/>
    <col min="14844" max="15093" width="11.42578125" style="70"/>
    <col min="15094" max="15094" width="72" style="70" bestFit="1" customWidth="1"/>
    <col min="15095" max="15097" width="7.85546875" style="70" bestFit="1" customWidth="1"/>
    <col min="15098" max="15098" width="11.42578125" style="70"/>
    <col min="15099" max="15099" width="12.85546875" style="70" customWidth="1"/>
    <col min="15100" max="15349" width="11.42578125" style="70"/>
    <col min="15350" max="15350" width="72" style="70" bestFit="1" customWidth="1"/>
    <col min="15351" max="15353" width="7.85546875" style="70" bestFit="1" customWidth="1"/>
    <col min="15354" max="15354" width="11.42578125" style="70"/>
    <col min="15355" max="15355" width="12.85546875" style="70" customWidth="1"/>
    <col min="15356" max="15605" width="11.42578125" style="70"/>
    <col min="15606" max="15606" width="72" style="70" bestFit="1" customWidth="1"/>
    <col min="15607" max="15609" width="7.85546875" style="70" bestFit="1" customWidth="1"/>
    <col min="15610" max="15610" width="11.42578125" style="70"/>
    <col min="15611" max="15611" width="12.85546875" style="70" customWidth="1"/>
    <col min="15612" max="15861" width="11.42578125" style="70"/>
    <col min="15862" max="15862" width="72" style="70" bestFit="1" customWidth="1"/>
    <col min="15863" max="15865" width="7.85546875" style="70" bestFit="1" customWidth="1"/>
    <col min="15866" max="15866" width="11.42578125" style="70"/>
    <col min="15867" max="15867" width="12.85546875" style="70" customWidth="1"/>
    <col min="15868" max="16117" width="11.42578125" style="70"/>
    <col min="16118" max="16118" width="72" style="70" bestFit="1" customWidth="1"/>
    <col min="16119" max="16121" width="7.85546875" style="70" bestFit="1" customWidth="1"/>
    <col min="16122" max="16122" width="11.42578125" style="70"/>
    <col min="16123" max="16123" width="12.85546875" style="70" customWidth="1"/>
    <col min="16124" max="16384" width="11.42578125" style="70"/>
  </cols>
  <sheetData>
    <row r="1" spans="1:5">
      <c r="A1" s="187" t="s">
        <v>281</v>
      </c>
      <c r="B1" s="187"/>
      <c r="C1" s="187"/>
      <c r="D1" s="187"/>
    </row>
    <row r="2" spans="1:5">
      <c r="A2" s="82"/>
      <c r="B2" s="82"/>
      <c r="C2" s="82"/>
      <c r="D2" s="82"/>
    </row>
    <row r="3" spans="1:5">
      <c r="E3" s="71"/>
    </row>
    <row r="4" spans="1:5">
      <c r="A4" s="72"/>
      <c r="B4" s="73">
        <v>1991</v>
      </c>
      <c r="C4" s="73">
        <v>2001</v>
      </c>
      <c r="D4" s="73">
        <v>2010</v>
      </c>
      <c r="E4" s="71"/>
    </row>
    <row r="5" spans="1:5" ht="24.95" customHeight="1">
      <c r="A5" s="74" t="s">
        <v>282</v>
      </c>
      <c r="B5" s="75">
        <v>0.7784359577226172</v>
      </c>
      <c r="C5" s="75">
        <v>0.79301503939794293</v>
      </c>
      <c r="D5" s="75">
        <v>0.79301503939794293</v>
      </c>
      <c r="E5" s="71"/>
    </row>
    <row r="6" spans="1:5" ht="24.95" customHeight="1">
      <c r="A6" s="74" t="s">
        <v>283</v>
      </c>
      <c r="B6" s="75">
        <v>0.22156404227738286</v>
      </c>
      <c r="C6" s="75">
        <v>0.20698496060205704</v>
      </c>
      <c r="D6" s="75">
        <v>0.20698496060205704</v>
      </c>
      <c r="E6" s="71"/>
    </row>
    <row r="7" spans="1:5" ht="24.95" customHeight="1">
      <c r="A7" s="74" t="s">
        <v>284</v>
      </c>
      <c r="B7" s="76">
        <v>9.4907577254127276</v>
      </c>
      <c r="C7" s="76">
        <v>10.614008210875715</v>
      </c>
      <c r="D7" s="76">
        <v>10.614008210875715</v>
      </c>
      <c r="E7" s="71"/>
    </row>
    <row r="8" spans="1:5" ht="24.95" customHeight="1">
      <c r="A8" s="74" t="s">
        <v>285</v>
      </c>
      <c r="B8" s="75">
        <v>0.42170000000000002</v>
      </c>
      <c r="C8" s="75">
        <v>0.50584337932872514</v>
      </c>
      <c r="D8" s="75">
        <v>0.50584337932872514</v>
      </c>
      <c r="E8" s="71"/>
    </row>
    <row r="9" spans="1:5" ht="28.5" customHeight="1">
      <c r="A9" s="74" t="s">
        <v>286</v>
      </c>
      <c r="B9" s="77">
        <v>5.0268715109957285E-2</v>
      </c>
      <c r="C9" s="77">
        <v>3.8566021447070824E-2</v>
      </c>
      <c r="D9" s="77">
        <v>3.8566021447070824E-2</v>
      </c>
      <c r="E9" s="71"/>
    </row>
    <row r="10" spans="1:5" ht="29.25" customHeight="1">
      <c r="A10" s="74" t="s">
        <v>287</v>
      </c>
      <c r="B10" s="77">
        <v>0.17626300068994186</v>
      </c>
      <c r="C10" s="78">
        <v>0.15384050821302162</v>
      </c>
      <c r="D10" s="78">
        <v>0.15384050821302162</v>
      </c>
      <c r="E10" s="71"/>
    </row>
    <row r="11" spans="1:5">
      <c r="A11" s="79"/>
      <c r="B11" s="80"/>
      <c r="C11" s="81"/>
      <c r="E11" s="71"/>
    </row>
    <row r="12" spans="1:5" ht="12.75" customHeight="1">
      <c r="A12" s="188" t="s">
        <v>288</v>
      </c>
      <c r="B12" s="188"/>
      <c r="C12" s="188"/>
      <c r="D12" s="188"/>
      <c r="E12" s="71"/>
    </row>
    <row r="13" spans="1:5">
      <c r="A13" s="188"/>
      <c r="B13" s="188"/>
      <c r="C13" s="188"/>
      <c r="D13" s="188"/>
    </row>
    <row r="14" spans="1:5">
      <c r="D14" s="85" t="s">
        <v>289</v>
      </c>
      <c r="E14" s="86">
        <v>1738929</v>
      </c>
    </row>
    <row r="19" spans="1:7" ht="13.5" thickBot="1"/>
    <row r="20" spans="1:7" s="89" customFormat="1">
      <c r="B20" s="93"/>
      <c r="C20" s="94"/>
      <c r="D20" s="94"/>
      <c r="E20" s="94"/>
      <c r="F20" s="94"/>
      <c r="G20" s="95"/>
    </row>
    <row r="21" spans="1:7" ht="12.75" customHeight="1">
      <c r="A21" s="89"/>
      <c r="B21" s="96"/>
      <c r="C21" s="107" t="s">
        <v>294</v>
      </c>
      <c r="D21" s="108"/>
      <c r="E21" s="108"/>
      <c r="F21" s="108"/>
      <c r="G21" s="97"/>
    </row>
    <row r="22" spans="1:7">
      <c r="A22" s="89"/>
      <c r="B22" s="96"/>
      <c r="C22" s="107" t="s">
        <v>296</v>
      </c>
      <c r="D22" s="108"/>
      <c r="E22" s="108"/>
      <c r="F22" s="108"/>
      <c r="G22" s="97"/>
    </row>
    <row r="23" spans="1:7">
      <c r="A23" s="89"/>
      <c r="B23" s="96"/>
      <c r="C23" s="107" t="s">
        <v>295</v>
      </c>
      <c r="D23" s="109"/>
      <c r="E23" s="109"/>
      <c r="F23" s="109"/>
      <c r="G23" s="97"/>
    </row>
    <row r="24" spans="1:7">
      <c r="A24" s="89"/>
      <c r="B24" s="96"/>
      <c r="C24" s="103" t="s">
        <v>290</v>
      </c>
      <c r="D24" s="87" t="s">
        <v>291</v>
      </c>
      <c r="E24" s="87" t="s">
        <v>292</v>
      </c>
      <c r="F24" s="104" t="s">
        <v>293</v>
      </c>
      <c r="G24" s="97"/>
    </row>
    <row r="25" spans="1:7">
      <c r="A25" s="89"/>
      <c r="B25" s="96"/>
      <c r="C25" s="105"/>
      <c r="D25" s="88"/>
      <c r="E25" s="88"/>
      <c r="F25" s="106"/>
      <c r="G25" s="97"/>
    </row>
    <row r="26" spans="1:7">
      <c r="A26" s="89"/>
      <c r="B26" s="96"/>
      <c r="C26" s="92">
        <v>2010</v>
      </c>
      <c r="D26" s="90">
        <v>1774737</v>
      </c>
      <c r="E26" s="90">
        <v>869428</v>
      </c>
      <c r="F26" s="90">
        <v>905309</v>
      </c>
      <c r="G26" s="97"/>
    </row>
    <row r="27" spans="1:7">
      <c r="A27" s="89"/>
      <c r="B27" s="96"/>
      <c r="C27" s="92">
        <v>2011</v>
      </c>
      <c r="D27" s="90">
        <v>1797235</v>
      </c>
      <c r="E27" s="90">
        <v>880869</v>
      </c>
      <c r="F27" s="90">
        <v>916366</v>
      </c>
      <c r="G27" s="97"/>
    </row>
    <row r="28" spans="1:7">
      <c r="A28" s="89"/>
      <c r="B28" s="96"/>
      <c r="C28" s="92">
        <v>2012</v>
      </c>
      <c r="D28" s="90">
        <v>1819608</v>
      </c>
      <c r="E28" s="90">
        <v>892249</v>
      </c>
      <c r="F28" s="90">
        <v>927359</v>
      </c>
      <c r="G28" s="97"/>
    </row>
    <row r="29" spans="1:7">
      <c r="A29" s="89"/>
      <c r="B29" s="96"/>
      <c r="C29" s="92">
        <v>2013</v>
      </c>
      <c r="D29" s="90">
        <v>1841813</v>
      </c>
      <c r="E29" s="90">
        <v>903547</v>
      </c>
      <c r="F29" s="90">
        <v>938266</v>
      </c>
      <c r="G29" s="97"/>
    </row>
    <row r="30" spans="1:7">
      <c r="A30" s="89"/>
      <c r="B30" s="96"/>
      <c r="C30" s="92">
        <v>2014</v>
      </c>
      <c r="D30" s="90">
        <v>1863809</v>
      </c>
      <c r="E30" s="90">
        <v>914741</v>
      </c>
      <c r="F30" s="90">
        <v>949068</v>
      </c>
      <c r="G30" s="97"/>
    </row>
    <row r="31" spans="1:7">
      <c r="A31" s="89"/>
      <c r="B31" s="96"/>
      <c r="C31" s="92">
        <v>2015</v>
      </c>
      <c r="D31" s="90">
        <v>1885551</v>
      </c>
      <c r="E31" s="90">
        <v>925809</v>
      </c>
      <c r="F31" s="90">
        <v>959742</v>
      </c>
      <c r="G31" s="97"/>
    </row>
    <row r="32" spans="1:7">
      <c r="A32" s="89"/>
      <c r="B32" s="96"/>
      <c r="C32" s="92">
        <v>2016</v>
      </c>
      <c r="D32" s="90">
        <v>1907045</v>
      </c>
      <c r="E32" s="90">
        <v>936753</v>
      </c>
      <c r="F32" s="90">
        <v>970292</v>
      </c>
      <c r="G32" s="97"/>
    </row>
    <row r="33" spans="1:7">
      <c r="A33" s="89"/>
      <c r="B33" s="120"/>
      <c r="C33" s="92">
        <v>2017</v>
      </c>
      <c r="D33" s="159">
        <v>1869383</v>
      </c>
      <c r="E33" s="90">
        <v>947581</v>
      </c>
      <c r="F33" s="90">
        <v>980723</v>
      </c>
      <c r="G33" s="97"/>
    </row>
    <row r="34" spans="1:7">
      <c r="A34" s="89"/>
      <c r="B34" s="120" t="s">
        <v>299</v>
      </c>
      <c r="C34" s="92">
        <v>2018</v>
      </c>
      <c r="D34" s="91">
        <v>1949293</v>
      </c>
      <c r="E34" s="90">
        <v>958274</v>
      </c>
      <c r="F34" s="90">
        <v>991019</v>
      </c>
      <c r="G34" s="97"/>
    </row>
    <row r="35" spans="1:7">
      <c r="A35" s="89"/>
      <c r="B35" s="96"/>
      <c r="C35" s="92">
        <v>2019</v>
      </c>
      <c r="D35" s="90">
        <v>1969982</v>
      </c>
      <c r="E35" s="90">
        <v>968816</v>
      </c>
      <c r="F35" s="90">
        <v>1001166</v>
      </c>
      <c r="G35" s="97"/>
    </row>
    <row r="36" spans="1:7">
      <c r="A36" s="89"/>
      <c r="B36" s="96"/>
      <c r="C36" s="92">
        <v>2020</v>
      </c>
      <c r="D36" s="90">
        <v>1990338</v>
      </c>
      <c r="E36" s="90">
        <v>979191</v>
      </c>
      <c r="F36" s="90">
        <v>1011147</v>
      </c>
      <c r="G36" s="97"/>
    </row>
    <row r="37" spans="1:7">
      <c r="A37" s="89"/>
      <c r="B37" s="96"/>
      <c r="C37" s="92">
        <v>2021</v>
      </c>
      <c r="D37" s="90">
        <v>2010363</v>
      </c>
      <c r="E37" s="90">
        <v>989400</v>
      </c>
      <c r="F37" s="90">
        <v>1020963</v>
      </c>
      <c r="G37" s="97"/>
    </row>
    <row r="38" spans="1:7">
      <c r="A38" s="89"/>
      <c r="B38" s="96"/>
      <c r="C38" s="92">
        <v>2022</v>
      </c>
      <c r="D38" s="90">
        <v>2030061</v>
      </c>
      <c r="E38" s="90">
        <v>999446</v>
      </c>
      <c r="F38" s="90">
        <v>1030615</v>
      </c>
      <c r="G38" s="97"/>
    </row>
    <row r="39" spans="1:7">
      <c r="A39" s="89"/>
      <c r="B39" s="96"/>
      <c r="C39" s="92">
        <v>2023</v>
      </c>
      <c r="D39" s="90">
        <v>2049411</v>
      </c>
      <c r="E39" s="90">
        <v>1009317</v>
      </c>
      <c r="F39" s="90">
        <v>1040094</v>
      </c>
      <c r="G39" s="97"/>
    </row>
    <row r="40" spans="1:7">
      <c r="A40" s="89"/>
      <c r="B40" s="96"/>
      <c r="C40" s="92">
        <v>2024</v>
      </c>
      <c r="D40" s="90">
        <v>2068396</v>
      </c>
      <c r="E40" s="90">
        <v>1019006</v>
      </c>
      <c r="F40" s="90">
        <v>1049390</v>
      </c>
      <c r="G40" s="97"/>
    </row>
    <row r="41" spans="1:7">
      <c r="A41" s="89"/>
      <c r="B41" s="96"/>
      <c r="C41" s="92">
        <v>2025</v>
      </c>
      <c r="D41" s="90">
        <v>2087006</v>
      </c>
      <c r="E41" s="90">
        <v>1028506</v>
      </c>
      <c r="F41" s="90">
        <v>1058500</v>
      </c>
      <c r="G41" s="97"/>
    </row>
    <row r="42" spans="1:7">
      <c r="A42" s="89"/>
      <c r="B42" s="96"/>
      <c r="C42" s="92">
        <v>2026</v>
      </c>
      <c r="D42" s="90">
        <v>2105259</v>
      </c>
      <c r="E42" s="90">
        <v>1037828</v>
      </c>
      <c r="F42" s="90">
        <v>1067431</v>
      </c>
      <c r="G42" s="97"/>
    </row>
    <row r="43" spans="1:7">
      <c r="A43" s="89"/>
      <c r="B43" s="96"/>
      <c r="C43" s="92">
        <v>2027</v>
      </c>
      <c r="D43" s="90">
        <v>2123178</v>
      </c>
      <c r="E43" s="90">
        <v>1046983</v>
      </c>
      <c r="F43" s="90">
        <v>1076195</v>
      </c>
      <c r="G43" s="97"/>
    </row>
    <row r="44" spans="1:7">
      <c r="A44" s="89"/>
      <c r="B44" s="96"/>
      <c r="C44" s="92">
        <v>2028</v>
      </c>
      <c r="D44" s="90">
        <v>2140766</v>
      </c>
      <c r="E44" s="90">
        <v>1055973</v>
      </c>
      <c r="F44" s="90">
        <v>1084793</v>
      </c>
      <c r="G44" s="97"/>
    </row>
    <row r="45" spans="1:7">
      <c r="A45" s="89"/>
      <c r="B45" s="96"/>
      <c r="C45" s="92">
        <v>2029</v>
      </c>
      <c r="D45" s="90">
        <v>2158023</v>
      </c>
      <c r="E45" s="90">
        <v>1064800</v>
      </c>
      <c r="F45" s="90">
        <v>1093223</v>
      </c>
      <c r="G45" s="97"/>
    </row>
    <row r="46" spans="1:7">
      <c r="A46" s="89"/>
      <c r="B46" s="96"/>
      <c r="C46" s="92">
        <v>2030</v>
      </c>
      <c r="D46" s="90">
        <v>2174953</v>
      </c>
      <c r="E46" s="90">
        <v>1073465</v>
      </c>
      <c r="F46" s="90">
        <v>1101488</v>
      </c>
      <c r="G46" s="97"/>
    </row>
    <row r="47" spans="1:7">
      <c r="A47" s="89"/>
      <c r="B47" s="96"/>
      <c r="C47" s="92">
        <v>2031</v>
      </c>
      <c r="D47" s="90">
        <v>2191575</v>
      </c>
      <c r="E47" s="90">
        <v>1081978</v>
      </c>
      <c r="F47" s="90">
        <v>1109597</v>
      </c>
      <c r="G47" s="97"/>
    </row>
    <row r="48" spans="1:7">
      <c r="A48" s="89"/>
      <c r="B48" s="96"/>
      <c r="C48" s="92">
        <v>2032</v>
      </c>
      <c r="D48" s="90">
        <v>2207912</v>
      </c>
      <c r="E48" s="90">
        <v>1090353</v>
      </c>
      <c r="F48" s="90">
        <v>1117559</v>
      </c>
      <c r="G48" s="97"/>
    </row>
    <row r="49" spans="1:7">
      <c r="A49" s="89"/>
      <c r="B49" s="96"/>
      <c r="C49" s="92">
        <v>2033</v>
      </c>
      <c r="D49" s="90">
        <v>2223969</v>
      </c>
      <c r="E49" s="90">
        <v>1098593</v>
      </c>
      <c r="F49" s="90">
        <v>1125376</v>
      </c>
      <c r="G49" s="97"/>
    </row>
    <row r="50" spans="1:7">
      <c r="A50" s="89"/>
      <c r="B50" s="96"/>
      <c r="C50" s="92">
        <v>2034</v>
      </c>
      <c r="D50" s="90">
        <v>2239753</v>
      </c>
      <c r="E50" s="90">
        <v>1106701</v>
      </c>
      <c r="F50" s="90">
        <v>1133052</v>
      </c>
      <c r="G50" s="97"/>
    </row>
    <row r="51" spans="1:7">
      <c r="A51" s="89"/>
      <c r="B51" s="96"/>
      <c r="C51" s="92">
        <v>2035</v>
      </c>
      <c r="D51" s="90">
        <v>2255267</v>
      </c>
      <c r="E51" s="90">
        <v>1114678</v>
      </c>
      <c r="F51" s="90">
        <v>1140589</v>
      </c>
      <c r="G51" s="97"/>
    </row>
    <row r="52" spans="1:7">
      <c r="A52" s="89"/>
      <c r="B52" s="96"/>
      <c r="C52" s="92">
        <v>2036</v>
      </c>
      <c r="D52" s="90">
        <v>2270521</v>
      </c>
      <c r="E52" s="90">
        <v>1122529</v>
      </c>
      <c r="F52" s="90">
        <v>1147992</v>
      </c>
      <c r="G52" s="97"/>
    </row>
    <row r="53" spans="1:7">
      <c r="A53" s="89"/>
      <c r="B53" s="96"/>
      <c r="C53" s="92">
        <v>2037</v>
      </c>
      <c r="D53" s="90">
        <v>2285519</v>
      </c>
      <c r="E53" s="90">
        <v>1130257</v>
      </c>
      <c r="F53" s="90">
        <v>1155262</v>
      </c>
      <c r="G53" s="97"/>
    </row>
    <row r="54" spans="1:7">
      <c r="A54" s="89"/>
      <c r="B54" s="96"/>
      <c r="C54" s="92">
        <v>2038</v>
      </c>
      <c r="D54" s="90">
        <v>2300262</v>
      </c>
      <c r="E54" s="90">
        <v>1137860</v>
      </c>
      <c r="F54" s="90">
        <v>1162402</v>
      </c>
      <c r="G54" s="97"/>
    </row>
    <row r="55" spans="1:7">
      <c r="A55" s="89"/>
      <c r="B55" s="96"/>
      <c r="C55" s="92">
        <v>2039</v>
      </c>
      <c r="D55" s="90">
        <v>2314745</v>
      </c>
      <c r="E55" s="90">
        <v>1145336</v>
      </c>
      <c r="F55" s="90">
        <v>1169409</v>
      </c>
      <c r="G55" s="97"/>
    </row>
    <row r="56" spans="1:7">
      <c r="A56" s="89"/>
      <c r="B56" s="96"/>
      <c r="C56" s="92">
        <v>2040</v>
      </c>
      <c r="D56" s="90">
        <v>2328963</v>
      </c>
      <c r="E56" s="90">
        <v>1152681</v>
      </c>
      <c r="F56" s="90">
        <v>1176282</v>
      </c>
      <c r="G56" s="97"/>
    </row>
    <row r="57" spans="1:7">
      <c r="A57" s="89"/>
      <c r="B57" s="96"/>
      <c r="C57" s="98" t="s">
        <v>297</v>
      </c>
      <c r="D57" s="110"/>
      <c r="E57" s="110"/>
      <c r="F57" s="110"/>
      <c r="G57" s="97"/>
    </row>
    <row r="58" spans="1:7" ht="12.75" customHeight="1">
      <c r="A58" s="89"/>
      <c r="B58" s="96"/>
      <c r="C58" s="99" t="s">
        <v>298</v>
      </c>
      <c r="D58" s="111"/>
      <c r="E58" s="111"/>
      <c r="F58" s="111"/>
      <c r="G58" s="97"/>
    </row>
    <row r="59" spans="1:7" ht="13.5" thickBot="1">
      <c r="A59" s="89"/>
      <c r="B59" s="100"/>
      <c r="C59" s="101"/>
      <c r="D59" s="101"/>
      <c r="E59" s="101"/>
      <c r="F59" s="101"/>
      <c r="G59" s="102"/>
    </row>
  </sheetData>
  <mergeCells count="2">
    <mergeCell ref="A1:D1"/>
    <mergeCell ref="A12:D13"/>
  </mergeCells>
  <printOptions horizontalCentered="1"/>
  <pageMargins left="0.78740157480314965" right="0.78740157480314965" top="0.9055118110236221" bottom="0.98425196850393704" header="0.47244094488188981" footer="0.51181102362204722"/>
  <pageSetup paperSize="5" scale="98" firstPageNumber="0" fitToHeight="100" orientation="landscape" horizontalDpi="300" verticalDpi="300" r:id="rId1"/>
  <headerFooter alignWithMargins="0">
    <oddHeader>&amp;C&amp;"Arial,Negrita"&amp;14INDICADORES AGREGADOS FISCALES Y FINANCIEROS
Especificaciones  para el cálculo (a)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3"/>
  <sheetViews>
    <sheetView zoomScale="85" zoomScaleNormal="85" workbookViewId="0">
      <selection activeCell="C37" sqref="C37:C38"/>
    </sheetView>
  </sheetViews>
  <sheetFormatPr baseColWidth="10" defaultRowHeight="12.75"/>
  <cols>
    <col min="1" max="1" width="3.42578125" customWidth="1"/>
    <col min="2" max="2" width="56.85546875" bestFit="1" customWidth="1"/>
    <col min="3" max="15" width="13.5703125" customWidth="1"/>
  </cols>
  <sheetData>
    <row r="1" spans="1:17">
      <c r="A1" s="128" t="s">
        <v>300</v>
      </c>
      <c r="B1" s="126"/>
      <c r="C1" s="126"/>
      <c r="D1" s="126"/>
      <c r="E1" s="126"/>
      <c r="F1" s="126"/>
      <c r="G1" s="126"/>
      <c r="H1" s="131" t="s">
        <v>391</v>
      </c>
      <c r="I1" s="130"/>
      <c r="J1" s="130"/>
      <c r="K1" s="130"/>
      <c r="L1" s="130"/>
      <c r="M1" s="130"/>
      <c r="N1" s="130"/>
      <c r="O1" s="130"/>
    </row>
    <row r="2" spans="1:17" ht="18.75">
      <c r="A2" s="144" t="s">
        <v>487</v>
      </c>
      <c r="B2" s="126"/>
      <c r="C2" s="126"/>
      <c r="D2" s="126"/>
      <c r="E2" s="126"/>
      <c r="F2" s="126"/>
      <c r="G2" s="126"/>
      <c r="H2" s="126"/>
      <c r="I2" s="130"/>
      <c r="J2" s="130"/>
      <c r="K2" s="130"/>
      <c r="L2" s="130"/>
      <c r="M2" s="130"/>
      <c r="N2" s="130"/>
      <c r="O2" s="130"/>
    </row>
    <row r="3" spans="1:17">
      <c r="A3" s="128" t="s">
        <v>488</v>
      </c>
      <c r="B3" s="127"/>
      <c r="C3" s="126"/>
      <c r="D3" s="126"/>
      <c r="E3" s="126"/>
      <c r="F3" s="126"/>
      <c r="G3" s="126"/>
      <c r="H3" s="126"/>
      <c r="I3" s="130"/>
      <c r="J3" s="130"/>
      <c r="K3" s="130"/>
      <c r="L3" s="130"/>
      <c r="M3" s="130"/>
      <c r="N3" s="130"/>
      <c r="O3" s="145"/>
    </row>
    <row r="4" spans="1:17">
      <c r="A4" s="128" t="s">
        <v>489</v>
      </c>
      <c r="B4" s="127"/>
      <c r="C4" s="126"/>
      <c r="D4" s="126"/>
      <c r="E4" s="126"/>
      <c r="F4" s="126"/>
      <c r="G4" s="126"/>
      <c r="H4" s="126"/>
      <c r="I4" s="130"/>
      <c r="J4" s="130"/>
      <c r="K4" s="130"/>
      <c r="L4" s="130"/>
      <c r="M4" s="130"/>
      <c r="N4" s="130"/>
      <c r="O4" s="130"/>
    </row>
    <row r="5" spans="1:17">
      <c r="A5" s="127" t="s">
        <v>490</v>
      </c>
      <c r="B5" s="127"/>
      <c r="C5" s="126"/>
      <c r="D5" s="126"/>
      <c r="E5" s="126"/>
      <c r="F5" s="126"/>
      <c r="G5" s="126"/>
      <c r="H5" s="126"/>
      <c r="I5" s="126"/>
      <c r="J5" s="126"/>
      <c r="K5" s="126"/>
      <c r="L5" s="126"/>
      <c r="M5" s="126"/>
      <c r="N5" s="126"/>
      <c r="O5" s="126"/>
    </row>
    <row r="6" spans="1:17">
      <c r="A6" s="127" t="s">
        <v>391</v>
      </c>
      <c r="B6" s="127"/>
      <c r="C6" s="126"/>
      <c r="D6" s="126"/>
      <c r="E6" s="126"/>
      <c r="F6" s="126"/>
      <c r="G6" s="126"/>
      <c r="H6" s="126"/>
      <c r="I6" s="126"/>
      <c r="J6" s="126"/>
      <c r="K6" s="126"/>
      <c r="L6" s="126"/>
      <c r="M6" s="126"/>
      <c r="N6" s="126"/>
      <c r="O6" s="126"/>
    </row>
    <row r="7" spans="1:17">
      <c r="A7" s="126"/>
      <c r="B7" s="126" t="s">
        <v>491</v>
      </c>
      <c r="C7" s="126"/>
      <c r="D7" s="126"/>
      <c r="E7" s="126"/>
      <c r="F7" s="126"/>
      <c r="G7" s="126"/>
      <c r="H7" s="126"/>
      <c r="I7" s="130"/>
      <c r="J7" s="130"/>
      <c r="K7" s="130"/>
      <c r="L7" s="130"/>
      <c r="M7" s="130"/>
      <c r="N7" s="130"/>
      <c r="O7" s="130"/>
    </row>
    <row r="8" spans="1:17">
      <c r="A8" s="146" t="s">
        <v>391</v>
      </c>
      <c r="B8" s="147" t="s">
        <v>305</v>
      </c>
      <c r="C8" s="148" t="s">
        <v>492</v>
      </c>
      <c r="D8" s="148" t="s">
        <v>493</v>
      </c>
      <c r="E8" s="148" t="s">
        <v>494</v>
      </c>
      <c r="F8" s="148" t="s">
        <v>495</v>
      </c>
      <c r="G8" s="148" t="s">
        <v>496</v>
      </c>
      <c r="H8" s="148" t="s">
        <v>497</v>
      </c>
      <c r="I8" s="148" t="s">
        <v>498</v>
      </c>
      <c r="J8" s="148" t="s">
        <v>499</v>
      </c>
      <c r="K8" s="148" t="s">
        <v>500</v>
      </c>
      <c r="L8" s="148" t="s">
        <v>501</v>
      </c>
      <c r="M8" s="148" t="s">
        <v>502</v>
      </c>
      <c r="N8" s="148" t="s">
        <v>503</v>
      </c>
      <c r="O8" s="148" t="s">
        <v>395</v>
      </c>
    </row>
    <row r="9" spans="1:17">
      <c r="A9" s="149" t="s">
        <v>391</v>
      </c>
      <c r="B9" s="126" t="s">
        <v>396</v>
      </c>
      <c r="C9" s="150">
        <f>[3]Enero!J9</f>
        <v>5601.4258490500006</v>
      </c>
      <c r="D9" s="150">
        <f>[3]Febrero!J9</f>
        <v>5933.0184907699995</v>
      </c>
      <c r="E9" s="150">
        <f>[3]Marzo!J9</f>
        <v>6468.7045183099999</v>
      </c>
      <c r="F9" s="150">
        <f>[3]Abril!J9</f>
        <v>6278.8578518700006</v>
      </c>
      <c r="G9" s="150">
        <f>[3]Mayo!J9</f>
        <v>7923.7399999999989</v>
      </c>
      <c r="H9" s="150">
        <f>[3]Junio!J9</f>
        <v>6729.6305338699995</v>
      </c>
      <c r="I9" s="150">
        <f>[3]Julio!J9</f>
        <v>8061.18</v>
      </c>
      <c r="J9" s="150"/>
      <c r="K9" s="150"/>
      <c r="L9" s="150"/>
      <c r="M9" s="150"/>
      <c r="N9" s="150"/>
      <c r="O9" s="150">
        <f t="shared" ref="O9" si="0">O10+O22</f>
        <v>46996.557243869996</v>
      </c>
      <c r="P9" s="129"/>
      <c r="Q9" s="129"/>
    </row>
    <row r="10" spans="1:17">
      <c r="A10" s="149" t="s">
        <v>391</v>
      </c>
      <c r="B10" s="126" t="s">
        <v>397</v>
      </c>
      <c r="C10" s="150">
        <f>[3]Enero!J10</f>
        <v>2505.7858490500003</v>
      </c>
      <c r="D10" s="150">
        <f>[3]Febrero!J10</f>
        <v>3110.01849077</v>
      </c>
      <c r="E10" s="150">
        <f>[3]Marzo!J10</f>
        <v>3497.9145183099999</v>
      </c>
      <c r="F10" s="150">
        <f>[3]Abril!J10</f>
        <v>3314.3578518700001</v>
      </c>
      <c r="G10" s="150">
        <f>[3]Mayo!J10</f>
        <v>3600.29</v>
      </c>
      <c r="H10" s="150">
        <f>[3]Junio!J10</f>
        <v>3382.3905338699997</v>
      </c>
      <c r="I10" s="150">
        <f>[3]Julio!J10</f>
        <v>3344.2800000000007</v>
      </c>
      <c r="J10" s="150"/>
      <c r="K10" s="150"/>
      <c r="L10" s="150"/>
      <c r="M10" s="150"/>
      <c r="N10" s="150"/>
      <c r="O10" s="150">
        <f t="shared" ref="O10" si="1">O11+O17</f>
        <v>22755.03724387</v>
      </c>
      <c r="P10" s="129"/>
      <c r="Q10" s="129"/>
    </row>
    <row r="11" spans="1:17">
      <c r="A11" s="149" t="s">
        <v>391</v>
      </c>
      <c r="B11" s="126" t="s">
        <v>398</v>
      </c>
      <c r="C11" s="150">
        <f>[3]Enero!J11</f>
        <v>1859.3100000000002</v>
      </c>
      <c r="D11" s="150">
        <f>[3]Febrero!J11</f>
        <v>2198.0800000000004</v>
      </c>
      <c r="E11" s="150">
        <f>[3]Marzo!J11</f>
        <v>2512.6499999999996</v>
      </c>
      <c r="F11" s="150">
        <f>[3]Abril!J11</f>
        <v>2257.8100000000004</v>
      </c>
      <c r="G11" s="150">
        <f>[3]Mayo!J11</f>
        <v>2288.2199999999998</v>
      </c>
      <c r="H11" s="150">
        <f>[3]Junio!J11</f>
        <v>2300.1999999999998</v>
      </c>
      <c r="I11" s="150">
        <f>[3]Julio!J11</f>
        <v>2342.7200000000003</v>
      </c>
      <c r="J11" s="150"/>
      <c r="K11" s="150"/>
      <c r="L11" s="150"/>
      <c r="M11" s="150"/>
      <c r="N11" s="150"/>
      <c r="O11" s="150">
        <f t="shared" ref="O11" si="2">SUM(O12:O16)</f>
        <v>15758.990000000002</v>
      </c>
      <c r="P11" s="129"/>
      <c r="Q11" s="129"/>
    </row>
    <row r="12" spans="1:17">
      <c r="A12" s="149" t="s">
        <v>391</v>
      </c>
      <c r="B12" s="126" t="s">
        <v>399</v>
      </c>
      <c r="C12" s="151">
        <f>[3]Enero!J12</f>
        <v>1473.17</v>
      </c>
      <c r="D12" s="151">
        <f>[3]Febrero!J12</f>
        <v>1479.4</v>
      </c>
      <c r="E12" s="151">
        <f>[3]Marzo!J12</f>
        <v>1530.41</v>
      </c>
      <c r="F12" s="151">
        <f>[3]Abril!J12</f>
        <v>1586.75</v>
      </c>
      <c r="G12" s="151">
        <f>[3]Mayo!J12</f>
        <v>1644.68</v>
      </c>
      <c r="H12" s="151">
        <f>[3]Junio!J12</f>
        <v>1805.28</v>
      </c>
      <c r="I12" s="151">
        <f>[3]Julio!J12</f>
        <v>1714.97</v>
      </c>
      <c r="J12" s="151"/>
      <c r="K12" s="151"/>
      <c r="L12" s="151"/>
      <c r="M12" s="151"/>
      <c r="N12" s="151"/>
      <c r="O12" s="151">
        <f t="shared" ref="O12:O73" si="3">SUM(C12:N12)</f>
        <v>11234.66</v>
      </c>
      <c r="P12" s="129"/>
      <c r="Q12" s="129"/>
    </row>
    <row r="13" spans="1:17">
      <c r="A13" s="149" t="s">
        <v>391</v>
      </c>
      <c r="B13" s="126" t="s">
        <v>400</v>
      </c>
      <c r="C13" s="151">
        <f>[3]Enero!J13</f>
        <v>72.180000000000007</v>
      </c>
      <c r="D13" s="151">
        <f>[3]Febrero!J13</f>
        <v>436.2</v>
      </c>
      <c r="E13" s="151">
        <f>[3]Marzo!J13</f>
        <v>299.55</v>
      </c>
      <c r="F13" s="151">
        <f>[3]Abril!J13</f>
        <v>201.11</v>
      </c>
      <c r="G13" s="151">
        <f>[3]Mayo!J13</f>
        <v>175.84</v>
      </c>
      <c r="H13" s="151">
        <f>[3]Junio!J13</f>
        <v>227.68</v>
      </c>
      <c r="I13" s="151">
        <f>[3]Julio!J13</f>
        <v>128.72999999999999</v>
      </c>
      <c r="J13" s="151"/>
      <c r="K13" s="151"/>
      <c r="L13" s="151"/>
      <c r="M13" s="151"/>
      <c r="N13" s="151"/>
      <c r="O13" s="151">
        <f t="shared" si="3"/>
        <v>1541.2900000000002</v>
      </c>
      <c r="P13" s="129"/>
      <c r="Q13" s="129"/>
    </row>
    <row r="14" spans="1:17">
      <c r="A14" s="149" t="s">
        <v>391</v>
      </c>
      <c r="B14" s="126" t="s">
        <v>401</v>
      </c>
      <c r="C14" s="151">
        <f>[3]Enero!J14</f>
        <v>19.940000000000001</v>
      </c>
      <c r="D14" s="151">
        <f>[3]Febrero!J14</f>
        <v>18.63</v>
      </c>
      <c r="E14" s="151">
        <f>[3]Marzo!J14</f>
        <v>513.16</v>
      </c>
      <c r="F14" s="151">
        <f>[3]Abril!J14</f>
        <v>68.98</v>
      </c>
      <c r="G14" s="151">
        <f>[3]Mayo!J14</f>
        <v>118.31</v>
      </c>
      <c r="H14" s="151">
        <f>[3]Junio!J14</f>
        <v>52.13</v>
      </c>
      <c r="I14" s="151">
        <f>[3]Julio!J14</f>
        <v>124.94</v>
      </c>
      <c r="J14" s="151"/>
      <c r="K14" s="151"/>
      <c r="L14" s="151"/>
      <c r="M14" s="151"/>
      <c r="N14" s="151"/>
      <c r="O14" s="151">
        <f t="shared" si="3"/>
        <v>916.08999999999992</v>
      </c>
      <c r="P14" s="129"/>
      <c r="Q14" s="129"/>
    </row>
    <row r="15" spans="1:17">
      <c r="A15" s="149" t="s">
        <v>391</v>
      </c>
      <c r="B15" s="126" t="s">
        <v>402</v>
      </c>
      <c r="C15" s="151">
        <f>[3]Enero!J15</f>
        <v>282.24</v>
      </c>
      <c r="D15" s="151">
        <f>[3]Febrero!J15</f>
        <v>260.27999999999997</v>
      </c>
      <c r="E15" s="151">
        <f>[3]Marzo!J15</f>
        <v>161.91</v>
      </c>
      <c r="F15" s="151">
        <f>[3]Abril!J15</f>
        <v>392.67</v>
      </c>
      <c r="G15" s="151">
        <f>[3]Mayo!J15</f>
        <v>344.24</v>
      </c>
      <c r="H15" s="151">
        <f>[3]Junio!J15</f>
        <v>205.93</v>
      </c>
      <c r="I15" s="151">
        <f>[3]Julio!J15</f>
        <v>368.83</v>
      </c>
      <c r="J15" s="151"/>
      <c r="K15" s="151"/>
      <c r="L15" s="151"/>
      <c r="M15" s="151"/>
      <c r="N15" s="151"/>
      <c r="O15" s="151">
        <f t="shared" si="3"/>
        <v>2016.1</v>
      </c>
      <c r="P15" s="129"/>
      <c r="Q15" s="129"/>
    </row>
    <row r="16" spans="1:17">
      <c r="A16" s="149" t="s">
        <v>391</v>
      </c>
      <c r="B16" s="126" t="s">
        <v>403</v>
      </c>
      <c r="C16" s="151">
        <f>[3]Enero!J16</f>
        <v>11.78</v>
      </c>
      <c r="D16" s="151">
        <f>[3]Febrero!J16</f>
        <v>3.57</v>
      </c>
      <c r="E16" s="151">
        <f>[3]Marzo!J16</f>
        <v>7.62</v>
      </c>
      <c r="F16" s="151">
        <f>[3]Abril!J16</f>
        <v>8.3000000000000007</v>
      </c>
      <c r="G16" s="151">
        <f>[3]Mayo!J16</f>
        <v>5.15</v>
      </c>
      <c r="H16" s="151">
        <f>[3]Junio!J16</f>
        <v>9.18</v>
      </c>
      <c r="I16" s="151">
        <f>[3]Julio!J16</f>
        <v>5.2500000000000009</v>
      </c>
      <c r="J16" s="151"/>
      <c r="K16" s="151"/>
      <c r="L16" s="151"/>
      <c r="M16" s="151"/>
      <c r="N16" s="151"/>
      <c r="O16" s="151">
        <f t="shared" si="3"/>
        <v>50.85</v>
      </c>
      <c r="P16" s="129"/>
      <c r="Q16" s="129"/>
    </row>
    <row r="17" spans="1:17">
      <c r="A17" s="149" t="s">
        <v>391</v>
      </c>
      <c r="B17" s="126" t="s">
        <v>404</v>
      </c>
      <c r="C17" s="150">
        <f>[3]Enero!J17</f>
        <v>646.47584905000008</v>
      </c>
      <c r="D17" s="150">
        <f>[3]Febrero!J17</f>
        <v>911.93849077000004</v>
      </c>
      <c r="E17" s="150">
        <f>[3]Marzo!J17</f>
        <v>985.26451831000008</v>
      </c>
      <c r="F17" s="150">
        <f>[3]Abril!J17</f>
        <v>1056.5478518699999</v>
      </c>
      <c r="G17" s="150">
        <f>[3]Mayo!J17</f>
        <v>1312.0700000000002</v>
      </c>
      <c r="H17" s="150">
        <f>[3]Junio!J17</f>
        <v>1082.1905338699999</v>
      </c>
      <c r="I17" s="150">
        <f>[3]Julio!J17</f>
        <v>1001.5599999999998</v>
      </c>
      <c r="J17" s="150"/>
      <c r="K17" s="150"/>
      <c r="L17" s="150"/>
      <c r="M17" s="150"/>
      <c r="N17" s="150"/>
      <c r="O17" s="150">
        <f t="shared" ref="O17" si="4">SUM(O18:O21)</f>
        <v>6996.0472438699999</v>
      </c>
      <c r="P17" s="129"/>
      <c r="Q17" s="129"/>
    </row>
    <row r="18" spans="1:17">
      <c r="A18" s="149" t="s">
        <v>391</v>
      </c>
      <c r="B18" s="126" t="s">
        <v>405</v>
      </c>
      <c r="C18" s="151">
        <f>[3]Enero!J18</f>
        <v>355.1</v>
      </c>
      <c r="D18" s="151">
        <f>[3]Febrero!J18</f>
        <v>360.31</v>
      </c>
      <c r="E18" s="151">
        <f>[3]Marzo!J18</f>
        <v>306.64</v>
      </c>
      <c r="F18" s="151">
        <f>[3]Abril!J18</f>
        <v>424.9</v>
      </c>
      <c r="G18" s="151">
        <f>[3]Mayo!J18</f>
        <v>503.03</v>
      </c>
      <c r="H18" s="151">
        <f>[3]Junio!J18</f>
        <v>541.67999999999995</v>
      </c>
      <c r="I18" s="151">
        <f>[3]Julio!J18</f>
        <v>552.54999999999995</v>
      </c>
      <c r="J18" s="151"/>
      <c r="K18" s="151"/>
      <c r="L18" s="151"/>
      <c r="M18" s="151"/>
      <c r="N18" s="151"/>
      <c r="O18" s="151">
        <f t="shared" si="3"/>
        <v>3044.21</v>
      </c>
      <c r="P18" s="129"/>
      <c r="Q18" s="129"/>
    </row>
    <row r="19" spans="1:17">
      <c r="A19" s="149" t="s">
        <v>391</v>
      </c>
      <c r="B19" s="126" t="s">
        <v>406</v>
      </c>
      <c r="C19" s="151">
        <f>[3]Enero!J19</f>
        <v>111.41</v>
      </c>
      <c r="D19" s="151">
        <f>[3]Febrero!J19</f>
        <v>124.69</v>
      </c>
      <c r="E19" s="151">
        <f>[3]Marzo!J19</f>
        <v>113.69</v>
      </c>
      <c r="F19" s="151">
        <f>[3]Abril!J19</f>
        <v>128.82</v>
      </c>
      <c r="G19" s="151">
        <f>[3]Mayo!J19</f>
        <v>137.13</v>
      </c>
      <c r="H19" s="151">
        <f>[3]Junio!J19</f>
        <v>125.64</v>
      </c>
      <c r="I19" s="151">
        <f>[3]Julio!J19</f>
        <v>134.99999999999997</v>
      </c>
      <c r="J19" s="151"/>
      <c r="K19" s="151"/>
      <c r="L19" s="151"/>
      <c r="M19" s="151"/>
      <c r="N19" s="151"/>
      <c r="O19" s="151">
        <f t="shared" si="3"/>
        <v>876.38</v>
      </c>
      <c r="P19" s="129"/>
      <c r="Q19" s="129"/>
    </row>
    <row r="20" spans="1:17">
      <c r="A20" s="149" t="s">
        <v>391</v>
      </c>
      <c r="B20" s="126" t="s">
        <v>407</v>
      </c>
      <c r="C20" s="151">
        <f>[3]Enero!J20</f>
        <v>0</v>
      </c>
      <c r="D20" s="151">
        <f>[3]Febrero!J20</f>
        <v>0</v>
      </c>
      <c r="E20" s="151">
        <f>[3]Marzo!J20</f>
        <v>0</v>
      </c>
      <c r="F20" s="151">
        <f>[3]Abril!J20</f>
        <v>30.75</v>
      </c>
      <c r="G20" s="151">
        <f>[3]Mayo!J20</f>
        <v>10.38</v>
      </c>
      <c r="H20" s="151">
        <f>[3]Junio!J20</f>
        <v>41.14</v>
      </c>
      <c r="I20" s="151">
        <f>[3]Julio!J20</f>
        <v>20.37</v>
      </c>
      <c r="J20" s="151"/>
      <c r="K20" s="151"/>
      <c r="L20" s="151"/>
      <c r="M20" s="151"/>
      <c r="N20" s="151"/>
      <c r="O20" s="151">
        <f t="shared" si="3"/>
        <v>102.64000000000001</v>
      </c>
      <c r="P20" s="129"/>
      <c r="Q20" s="129"/>
    </row>
    <row r="21" spans="1:17">
      <c r="A21" s="149" t="s">
        <v>391</v>
      </c>
      <c r="B21" s="126" t="s">
        <v>408</v>
      </c>
      <c r="C21" s="151">
        <f>[3]Enero!J21</f>
        <v>179.96584905000003</v>
      </c>
      <c r="D21" s="151">
        <f>[3]Febrero!J21</f>
        <v>426.93849076999999</v>
      </c>
      <c r="E21" s="151">
        <f>[3]Marzo!J21</f>
        <v>564.93451830999993</v>
      </c>
      <c r="F21" s="151">
        <f>[3]Abril!J21</f>
        <v>472.07785187000013</v>
      </c>
      <c r="G21" s="151">
        <f>[3]Mayo!J21</f>
        <v>661.53</v>
      </c>
      <c r="H21" s="151">
        <f>[3]Junio!J21</f>
        <v>373.73053387000004</v>
      </c>
      <c r="I21" s="151">
        <f>[3]Julio!J21</f>
        <v>293.64</v>
      </c>
      <c r="J21" s="151"/>
      <c r="K21" s="151"/>
      <c r="L21" s="151"/>
      <c r="M21" s="151"/>
      <c r="N21" s="151"/>
      <c r="O21" s="151">
        <f t="shared" si="3"/>
        <v>2972.8172438699999</v>
      </c>
      <c r="P21" s="129"/>
      <c r="Q21" s="129"/>
    </row>
    <row r="22" spans="1:17">
      <c r="A22" s="149" t="s">
        <v>391</v>
      </c>
      <c r="B22" s="126" t="s">
        <v>409</v>
      </c>
      <c r="C22" s="150">
        <f>[3]Enero!J22</f>
        <v>3095.64</v>
      </c>
      <c r="D22" s="150">
        <f>[3]Febrero!J22</f>
        <v>2823.0000000000005</v>
      </c>
      <c r="E22" s="150">
        <f>[3]Marzo!J22</f>
        <v>2970.79</v>
      </c>
      <c r="F22" s="150">
        <f>[3]Abril!J22</f>
        <v>2964.5</v>
      </c>
      <c r="G22" s="150">
        <f>[3]Mayo!J22</f>
        <v>4323.45</v>
      </c>
      <c r="H22" s="150">
        <f>[3]Junio!J22</f>
        <v>3347.24</v>
      </c>
      <c r="I22" s="150">
        <f>[3]Julio!J22</f>
        <v>4716.9000000000005</v>
      </c>
      <c r="J22" s="150"/>
      <c r="K22" s="150"/>
      <c r="L22" s="150"/>
      <c r="M22" s="150"/>
      <c r="N22" s="150"/>
      <c r="O22" s="150">
        <f t="shared" ref="O22" si="5">O23+O24+O26+O27</f>
        <v>24241.519999999997</v>
      </c>
      <c r="P22" s="129"/>
      <c r="Q22" s="129"/>
    </row>
    <row r="23" spans="1:17">
      <c r="A23" s="149" t="s">
        <v>391</v>
      </c>
      <c r="B23" s="126" t="s">
        <v>410</v>
      </c>
      <c r="C23" s="151">
        <f>[3]Enero!J23</f>
        <v>1983.34</v>
      </c>
      <c r="D23" s="151">
        <f>[3]Febrero!J23</f>
        <v>1722.04</v>
      </c>
      <c r="E23" s="151">
        <f>[3]Marzo!J23</f>
        <v>1616.87</v>
      </c>
      <c r="F23" s="151">
        <f>[3]Abril!J23</f>
        <v>1721.61</v>
      </c>
      <c r="G23" s="151">
        <f>[3]Mayo!J23</f>
        <v>2794.69</v>
      </c>
      <c r="H23" s="151">
        <f>[3]Junio!J23</f>
        <v>1897.06</v>
      </c>
      <c r="I23" s="151">
        <f>[3]Julio!J23</f>
        <v>3081.63</v>
      </c>
      <c r="J23" s="151"/>
      <c r="K23" s="151"/>
      <c r="L23" s="151"/>
      <c r="M23" s="151"/>
      <c r="N23" s="151"/>
      <c r="O23" s="151">
        <f t="shared" si="3"/>
        <v>14817.239999999998</v>
      </c>
      <c r="P23" s="129"/>
      <c r="Q23" s="129"/>
    </row>
    <row r="24" spans="1:17">
      <c r="A24" s="152" t="s">
        <v>391</v>
      </c>
      <c r="B24" s="126" t="s">
        <v>411</v>
      </c>
      <c r="C24" s="151">
        <f>[3]Enero!J24</f>
        <v>885.32</v>
      </c>
      <c r="D24" s="151">
        <f>[3]Febrero!J24</f>
        <v>912.52999999999986</v>
      </c>
      <c r="E24" s="151">
        <f>[3]Marzo!J24</f>
        <v>1149.02</v>
      </c>
      <c r="F24" s="151">
        <f>[3]Abril!J24</f>
        <v>965.84000000000015</v>
      </c>
      <c r="G24" s="151">
        <f>[3]Mayo!J24</f>
        <v>1232.3799999999999</v>
      </c>
      <c r="H24" s="151">
        <f>[3]Junio!J24</f>
        <v>1232.26</v>
      </c>
      <c r="I24" s="151">
        <f>[3]Julio!J24</f>
        <v>1390.6100000000001</v>
      </c>
      <c r="J24" s="151"/>
      <c r="K24" s="151"/>
      <c r="L24" s="151"/>
      <c r="M24" s="151"/>
      <c r="N24" s="151"/>
      <c r="O24" s="151">
        <f t="shared" si="3"/>
        <v>7767.9600000000009</v>
      </c>
      <c r="P24" s="129"/>
      <c r="Q24" s="129"/>
    </row>
    <row r="25" spans="1:17">
      <c r="A25" s="152" t="s">
        <v>391</v>
      </c>
      <c r="B25" s="126" t="s">
        <v>412</v>
      </c>
      <c r="C25" s="151">
        <f>[3]Enero!J25</f>
        <v>90.46</v>
      </c>
      <c r="D25" s="151">
        <f>[3]Febrero!J25</f>
        <v>89.67</v>
      </c>
      <c r="E25" s="151">
        <f>[3]Marzo!J25</f>
        <v>99.7</v>
      </c>
      <c r="F25" s="151">
        <f>[3]Abril!J25</f>
        <v>89.69</v>
      </c>
      <c r="G25" s="151">
        <f>[3]Mayo!J25</f>
        <v>0</v>
      </c>
      <c r="H25" s="151">
        <f>[3]Junio!J25</f>
        <v>86.9</v>
      </c>
      <c r="I25" s="151">
        <f>[3]Julio!J25</f>
        <v>84.87</v>
      </c>
      <c r="J25" s="151"/>
      <c r="K25" s="151"/>
      <c r="L25" s="151"/>
      <c r="M25" s="151"/>
      <c r="N25" s="151"/>
      <c r="O25" s="151">
        <f t="shared" si="3"/>
        <v>541.29</v>
      </c>
      <c r="P25" s="129"/>
      <c r="Q25" s="129"/>
    </row>
    <row r="26" spans="1:17">
      <c r="A26" s="149" t="s">
        <v>391</v>
      </c>
      <c r="B26" s="126" t="s">
        <v>413</v>
      </c>
      <c r="C26" s="151">
        <f>[3]Enero!J26</f>
        <v>19.46</v>
      </c>
      <c r="D26" s="151">
        <f>[3]Febrero!J26</f>
        <v>13.61</v>
      </c>
      <c r="E26" s="151">
        <f>[3]Marzo!J26</f>
        <v>25.38</v>
      </c>
      <c r="F26" s="151">
        <f>[3]Abril!J26</f>
        <v>21.55</v>
      </c>
      <c r="G26" s="151">
        <f>[3]Mayo!J26</f>
        <v>27.09</v>
      </c>
      <c r="H26" s="151">
        <f>[3]Junio!J26</f>
        <v>24.02</v>
      </c>
      <c r="I26" s="151">
        <f>[3]Julio!J26</f>
        <v>7</v>
      </c>
      <c r="J26" s="151"/>
      <c r="K26" s="151"/>
      <c r="L26" s="151"/>
      <c r="M26" s="151"/>
      <c r="N26" s="151"/>
      <c r="O26" s="151">
        <f t="shared" si="3"/>
        <v>138.11000000000001</v>
      </c>
      <c r="P26" s="129"/>
      <c r="Q26" s="129"/>
    </row>
    <row r="27" spans="1:17">
      <c r="A27" s="149" t="s">
        <v>391</v>
      </c>
      <c r="B27" s="126" t="s">
        <v>414</v>
      </c>
      <c r="C27" s="151">
        <f>[3]Enero!J27</f>
        <v>207.52</v>
      </c>
      <c r="D27" s="151">
        <f>[3]Febrero!J27</f>
        <v>174.81999999999996</v>
      </c>
      <c r="E27" s="151">
        <f>[3]Marzo!J27</f>
        <v>179.51999999999998</v>
      </c>
      <c r="F27" s="151">
        <f>[3]Abril!J27</f>
        <v>255.50000000000003</v>
      </c>
      <c r="G27" s="151">
        <f>[3]Mayo!J27</f>
        <v>269.29000000000002</v>
      </c>
      <c r="H27" s="151">
        <f>[3]Junio!J27</f>
        <v>193.9</v>
      </c>
      <c r="I27" s="151">
        <f>[3]Julio!J27</f>
        <v>237.66000000000003</v>
      </c>
      <c r="J27" s="151"/>
      <c r="K27" s="151"/>
      <c r="L27" s="151"/>
      <c r="M27" s="151"/>
      <c r="N27" s="151"/>
      <c r="O27" s="151">
        <f t="shared" si="3"/>
        <v>1518.21</v>
      </c>
      <c r="P27" s="129"/>
      <c r="Q27" s="129"/>
    </row>
    <row r="28" spans="1:17">
      <c r="A28" s="149" t="s">
        <v>391</v>
      </c>
      <c r="B28" s="126" t="s">
        <v>415</v>
      </c>
      <c r="C28" s="150">
        <f>[3]Enero!J28</f>
        <v>3887.2142687600003</v>
      </c>
      <c r="D28" s="150">
        <f>[3]Febrero!J28</f>
        <v>4197.2077510200006</v>
      </c>
      <c r="E28" s="150">
        <f>[3]Marzo!J28</f>
        <v>5911.7992412000003</v>
      </c>
      <c r="F28" s="150">
        <f>[3]Abril!J28</f>
        <v>6411.2646968999989</v>
      </c>
      <c r="G28" s="150">
        <f>[3]Mayo!J28</f>
        <v>5708.42</v>
      </c>
      <c r="H28" s="150">
        <f>[3]Junio!J28</f>
        <v>7593.1300933300008</v>
      </c>
      <c r="I28" s="150">
        <f>[3]Julio!J28</f>
        <v>6182.68</v>
      </c>
      <c r="J28" s="150"/>
      <c r="K28" s="150"/>
      <c r="L28" s="150"/>
      <c r="M28" s="150"/>
      <c r="N28" s="150"/>
      <c r="O28" s="150">
        <f t="shared" ref="O28" si="6">O29+O30+O31+O32+O33+O34+O35+O36+O43</f>
        <v>39891.716051210002</v>
      </c>
      <c r="P28" s="129"/>
      <c r="Q28" s="129"/>
    </row>
    <row r="29" spans="1:17">
      <c r="A29" s="149" t="s">
        <v>391</v>
      </c>
      <c r="B29" s="126" t="s">
        <v>416</v>
      </c>
      <c r="C29" s="151">
        <f>[3]Enero!J29</f>
        <v>2462.90996903</v>
      </c>
      <c r="D29" s="151">
        <f>[3]Febrero!J29</f>
        <v>2945.75028062</v>
      </c>
      <c r="E29" s="151">
        <f>[3]Marzo!J29</f>
        <v>2978.0717708699999</v>
      </c>
      <c r="F29" s="151">
        <f>[3]Abril!J29</f>
        <v>3320.8405772799997</v>
      </c>
      <c r="G29" s="151">
        <f>[3]Mayo!J29</f>
        <v>3070.3199999999997</v>
      </c>
      <c r="H29" s="151">
        <f>[3]Junio!J29</f>
        <v>4445.1766640199994</v>
      </c>
      <c r="I29" s="151">
        <f>[3]Julio!J29</f>
        <v>3226.5700000000006</v>
      </c>
      <c r="J29" s="151"/>
      <c r="K29" s="151"/>
      <c r="L29" s="151"/>
      <c r="M29" s="151"/>
      <c r="N29" s="151"/>
      <c r="O29" s="151">
        <f t="shared" si="3"/>
        <v>22449.639261819997</v>
      </c>
      <c r="P29" s="129"/>
      <c r="Q29" s="129"/>
    </row>
    <row r="30" spans="1:17">
      <c r="A30" s="149" t="s">
        <v>391</v>
      </c>
      <c r="B30" s="126" t="s">
        <v>417</v>
      </c>
      <c r="C30" s="151">
        <f>[3]Enero!J30</f>
        <v>19.27</v>
      </c>
      <c r="D30" s="151">
        <f>[3]Febrero!J30</f>
        <v>25.63</v>
      </c>
      <c r="E30" s="151">
        <f>[3]Marzo!J30</f>
        <v>30.99</v>
      </c>
      <c r="F30" s="151">
        <f>[3]Abril!J30</f>
        <v>23.94</v>
      </c>
      <c r="G30" s="151">
        <f>[3]Mayo!J30</f>
        <v>34.17</v>
      </c>
      <c r="H30" s="151">
        <f>[3]Junio!J30</f>
        <v>26.97</v>
      </c>
      <c r="I30" s="151">
        <f>[3]Julio!J30</f>
        <v>24.71</v>
      </c>
      <c r="J30" s="151"/>
      <c r="K30" s="151"/>
      <c r="L30" s="151"/>
      <c r="M30" s="151"/>
      <c r="N30" s="151"/>
      <c r="O30" s="151">
        <f t="shared" si="3"/>
        <v>185.68</v>
      </c>
      <c r="P30" s="129"/>
      <c r="Q30" s="129"/>
    </row>
    <row r="31" spans="1:17">
      <c r="A31" s="149" t="s">
        <v>391</v>
      </c>
      <c r="B31" s="126" t="s">
        <v>418</v>
      </c>
      <c r="C31" s="151">
        <f>[3]Enero!J31</f>
        <v>26</v>
      </c>
      <c r="D31" s="151">
        <f>[3]Febrero!J31</f>
        <v>28.46</v>
      </c>
      <c r="E31" s="151">
        <f>[3]Marzo!J31</f>
        <v>31.49</v>
      </c>
      <c r="F31" s="151">
        <f>[3]Abril!J31</f>
        <v>27.11</v>
      </c>
      <c r="G31" s="151">
        <f>[3]Mayo!J31</f>
        <v>36.06</v>
      </c>
      <c r="H31" s="151">
        <f>[3]Junio!J31</f>
        <v>26.86</v>
      </c>
      <c r="I31" s="151">
        <f>[3]Julio!J31</f>
        <v>30.36</v>
      </c>
      <c r="J31" s="151"/>
      <c r="K31" s="151"/>
      <c r="L31" s="151"/>
      <c r="M31" s="151"/>
      <c r="N31" s="151"/>
      <c r="O31" s="151">
        <f t="shared" si="3"/>
        <v>206.34000000000003</v>
      </c>
      <c r="P31" s="129"/>
      <c r="Q31" s="129"/>
    </row>
    <row r="32" spans="1:17">
      <c r="A32" s="149" t="s">
        <v>391</v>
      </c>
      <c r="B32" s="126" t="s">
        <v>419</v>
      </c>
      <c r="C32" s="151">
        <f>[3]Enero!J32</f>
        <v>10.029999999999999</v>
      </c>
      <c r="D32" s="151">
        <f>[3]Febrero!J32</f>
        <v>10</v>
      </c>
      <c r="E32" s="151">
        <f>[3]Marzo!J32</f>
        <v>3.06</v>
      </c>
      <c r="F32" s="151">
        <f>[3]Abril!J32</f>
        <v>10.46</v>
      </c>
      <c r="G32" s="151">
        <f>[3]Mayo!J32</f>
        <v>10.36</v>
      </c>
      <c r="H32" s="151">
        <f>[3]Junio!J32</f>
        <v>10.119999999999999</v>
      </c>
      <c r="I32" s="151">
        <f>[3]Julio!J32</f>
        <v>10.4</v>
      </c>
      <c r="J32" s="151"/>
      <c r="K32" s="151"/>
      <c r="L32" s="151"/>
      <c r="M32" s="151"/>
      <c r="N32" s="151"/>
      <c r="O32" s="151">
        <f t="shared" si="3"/>
        <v>64.429999999999993</v>
      </c>
      <c r="P32" s="129"/>
      <c r="Q32" s="129"/>
    </row>
    <row r="33" spans="1:17">
      <c r="A33" s="149" t="s">
        <v>391</v>
      </c>
      <c r="B33" s="126" t="s">
        <v>420</v>
      </c>
      <c r="C33" s="151">
        <f>[3]Enero!J33</f>
        <v>26.992372500000002</v>
      </c>
      <c r="D33" s="151">
        <f>[3]Febrero!J33</f>
        <v>93.034245990000016</v>
      </c>
      <c r="E33" s="151">
        <f>[3]Marzo!J33</f>
        <v>152.99052938999998</v>
      </c>
      <c r="F33" s="151">
        <f>[3]Abril!J33</f>
        <v>200.38265301999999</v>
      </c>
      <c r="G33" s="151">
        <f>[3]Mayo!J33</f>
        <v>182.95</v>
      </c>
      <c r="H33" s="151">
        <f>[3]Junio!J33</f>
        <v>170.66810165999996</v>
      </c>
      <c r="I33" s="151">
        <f>[3]Julio!J33</f>
        <v>180.46</v>
      </c>
      <c r="J33" s="151"/>
      <c r="K33" s="151"/>
      <c r="L33" s="151"/>
      <c r="M33" s="151"/>
      <c r="N33" s="151"/>
      <c r="O33" s="151">
        <f t="shared" si="3"/>
        <v>1007.47790256</v>
      </c>
      <c r="P33" s="129"/>
      <c r="Q33" s="129"/>
    </row>
    <row r="34" spans="1:17">
      <c r="A34" s="149" t="s">
        <v>391</v>
      </c>
      <c r="B34" s="126" t="s">
        <v>421</v>
      </c>
      <c r="C34" s="151">
        <f>[3]Enero!J34</f>
        <v>97.580054060000009</v>
      </c>
      <c r="D34" s="151">
        <f>[3]Febrero!J34</f>
        <v>188.10665082999998</v>
      </c>
      <c r="E34" s="151">
        <f>[3]Marzo!J34</f>
        <v>376.46145090999994</v>
      </c>
      <c r="F34" s="151">
        <f>[3]Abril!J34</f>
        <v>455.43229609999997</v>
      </c>
      <c r="G34" s="151">
        <f>[3]Mayo!J34</f>
        <v>564.43000000000006</v>
      </c>
      <c r="H34" s="151">
        <f>[3]Junio!J34</f>
        <v>458.48338567000002</v>
      </c>
      <c r="I34" s="151">
        <f>[3]Julio!J34</f>
        <v>472.06</v>
      </c>
      <c r="J34" s="151"/>
      <c r="K34" s="151"/>
      <c r="L34" s="151"/>
      <c r="M34" s="151"/>
      <c r="N34" s="151"/>
      <c r="O34" s="151">
        <f t="shared" si="3"/>
        <v>2612.5538375699998</v>
      </c>
      <c r="P34" s="129"/>
      <c r="Q34" s="129"/>
    </row>
    <row r="35" spans="1:17">
      <c r="A35" s="149" t="s">
        <v>391</v>
      </c>
      <c r="B35" s="153" t="s">
        <v>422</v>
      </c>
      <c r="C35" s="151">
        <f>[3]Enero!J35</f>
        <v>184.59</v>
      </c>
      <c r="D35" s="151">
        <f>[3]Febrero!J35</f>
        <v>188.82</v>
      </c>
      <c r="E35" s="151">
        <f>[3]Marzo!J35</f>
        <v>650.55999999999995</v>
      </c>
      <c r="F35" s="151">
        <f>[3]Abril!J35</f>
        <v>623.30999999999995</v>
      </c>
      <c r="G35" s="151">
        <f>[3]Mayo!J35</f>
        <v>336.88</v>
      </c>
      <c r="H35" s="151">
        <f>[3]Junio!J35</f>
        <v>582.78</v>
      </c>
      <c r="I35" s="151">
        <f>[3]Julio!J35</f>
        <v>378.63000000000005</v>
      </c>
      <c r="J35" s="151"/>
      <c r="K35" s="151"/>
      <c r="L35" s="151"/>
      <c r="M35" s="151"/>
      <c r="N35" s="151"/>
      <c r="O35" s="151">
        <f t="shared" si="3"/>
        <v>2945.5699999999997</v>
      </c>
      <c r="P35" s="129"/>
      <c r="Q35" s="129"/>
    </row>
    <row r="36" spans="1:17">
      <c r="A36" s="149" t="s">
        <v>391</v>
      </c>
      <c r="B36" s="126" t="s">
        <v>423</v>
      </c>
      <c r="C36" s="150">
        <f>[3]Enero!J36</f>
        <v>1058.9199999999998</v>
      </c>
      <c r="D36" s="150">
        <f>[3]Febrero!J36</f>
        <v>716.48</v>
      </c>
      <c r="E36" s="150">
        <f>[3]Marzo!J36</f>
        <v>1686.3999999999999</v>
      </c>
      <c r="F36" s="150">
        <f>[3]Abril!J36</f>
        <v>1745.45</v>
      </c>
      <c r="G36" s="150">
        <f>[3]Mayo!J36</f>
        <v>1471.25</v>
      </c>
      <c r="H36" s="150">
        <f>[3]Junio!J36</f>
        <v>1871.2019419799999</v>
      </c>
      <c r="I36" s="150">
        <f>[3]Julio!J36</f>
        <v>1858.62</v>
      </c>
      <c r="J36" s="150"/>
      <c r="K36" s="150"/>
      <c r="L36" s="150"/>
      <c r="M36" s="150"/>
      <c r="N36" s="150"/>
      <c r="O36" s="150">
        <f t="shared" ref="O36" si="7">SUM(O37:O40)</f>
        <v>10408</v>
      </c>
      <c r="P36" s="129"/>
      <c r="Q36" s="129"/>
    </row>
    <row r="37" spans="1:17">
      <c r="A37" s="149" t="s">
        <v>391</v>
      </c>
      <c r="B37" s="126" t="s">
        <v>424</v>
      </c>
      <c r="C37" s="151">
        <f>[3]Enero!J37</f>
        <v>762.05</v>
      </c>
      <c r="D37" s="151">
        <f>[3]Febrero!J37</f>
        <v>314.24</v>
      </c>
      <c r="E37" s="151">
        <f>[3]Marzo!J37</f>
        <v>1178.32</v>
      </c>
      <c r="F37" s="151">
        <f>[3]Abril!J37</f>
        <v>1160.0900000000001</v>
      </c>
      <c r="G37" s="151">
        <f>[3]Mayo!J37</f>
        <v>934.27</v>
      </c>
      <c r="H37" s="151">
        <f>[3]Junio!J37</f>
        <v>1202.44</v>
      </c>
      <c r="I37" s="151">
        <f>[3]Julio!J37</f>
        <v>1243.74</v>
      </c>
      <c r="J37" s="151"/>
      <c r="K37" s="151"/>
      <c r="L37" s="151"/>
      <c r="M37" s="151"/>
      <c r="N37" s="151"/>
      <c r="O37" s="151">
        <f t="shared" si="3"/>
        <v>6795.15</v>
      </c>
      <c r="P37" s="129"/>
      <c r="Q37" s="129"/>
    </row>
    <row r="38" spans="1:17">
      <c r="A38" s="149" t="s">
        <v>391</v>
      </c>
      <c r="B38" s="126" t="s">
        <v>425</v>
      </c>
      <c r="C38" s="151">
        <f>[3]Enero!J38</f>
        <v>0</v>
      </c>
      <c r="D38" s="151">
        <f>[3]Febrero!J38</f>
        <v>0.39</v>
      </c>
      <c r="E38" s="151">
        <f>[3]Marzo!J38</f>
        <v>0.99</v>
      </c>
      <c r="F38" s="151">
        <f>[3]Abril!J38</f>
        <v>29.83</v>
      </c>
      <c r="G38" s="151">
        <f>[3]Mayo!J38</f>
        <v>0.74</v>
      </c>
      <c r="H38" s="151">
        <f>[3]Junio!J38</f>
        <v>0.62</v>
      </c>
      <c r="I38" s="151">
        <f>[3]Julio!J38</f>
        <v>0</v>
      </c>
      <c r="J38" s="151"/>
      <c r="K38" s="151"/>
      <c r="L38" s="151"/>
      <c r="M38" s="151"/>
      <c r="N38" s="151"/>
      <c r="O38" s="151">
        <f t="shared" si="3"/>
        <v>32.569999999999993</v>
      </c>
      <c r="P38" s="129"/>
      <c r="Q38" s="129"/>
    </row>
    <row r="39" spans="1:17">
      <c r="A39" s="149" t="s">
        <v>391</v>
      </c>
      <c r="B39" s="126" t="s">
        <v>426</v>
      </c>
      <c r="C39" s="151">
        <f>[3]Enero!J39</f>
        <v>0</v>
      </c>
      <c r="D39" s="151">
        <f>[3]Febrero!J39</f>
        <v>0</v>
      </c>
      <c r="E39" s="151">
        <f>[3]Marzo!J39</f>
        <v>0</v>
      </c>
      <c r="F39" s="151">
        <f>[3]Abril!J39</f>
        <v>0</v>
      </c>
      <c r="G39" s="151">
        <f>[3]Mayo!J39</f>
        <v>0</v>
      </c>
      <c r="H39" s="151">
        <f>[3]Junio!J39</f>
        <v>0</v>
      </c>
      <c r="I39" s="151">
        <f>[3]Julio!J39</f>
        <v>0</v>
      </c>
      <c r="J39" s="151"/>
      <c r="K39" s="151"/>
      <c r="L39" s="151"/>
      <c r="M39" s="151"/>
      <c r="N39" s="151"/>
      <c r="O39" s="151">
        <f t="shared" si="3"/>
        <v>0</v>
      </c>
      <c r="P39" s="129"/>
      <c r="Q39" s="129"/>
    </row>
    <row r="40" spans="1:17">
      <c r="A40" s="149" t="s">
        <v>391</v>
      </c>
      <c r="B40" s="126" t="s">
        <v>427</v>
      </c>
      <c r="C40" s="151">
        <f>[3]Enero!J40</f>
        <v>296.87</v>
      </c>
      <c r="D40" s="151">
        <f>[3]Febrero!J40</f>
        <v>401.85</v>
      </c>
      <c r="E40" s="151">
        <f>[3]Marzo!J40</f>
        <v>507.09</v>
      </c>
      <c r="F40" s="151">
        <f>[3]Abril!J40</f>
        <v>555.53</v>
      </c>
      <c r="G40" s="151">
        <f>[3]Mayo!J40</f>
        <v>536.2399999999999</v>
      </c>
      <c r="H40" s="151">
        <f>[3]Junio!J40</f>
        <v>667.82</v>
      </c>
      <c r="I40" s="151">
        <f>[3]Julio!J40</f>
        <v>614.88</v>
      </c>
      <c r="J40" s="151"/>
      <c r="K40" s="151"/>
      <c r="L40" s="151"/>
      <c r="M40" s="151"/>
      <c r="N40" s="151"/>
      <c r="O40" s="151">
        <f t="shared" si="3"/>
        <v>3580.28</v>
      </c>
      <c r="P40" s="129"/>
      <c r="Q40" s="129"/>
    </row>
    <row r="41" spans="1:17">
      <c r="A41" s="149" t="s">
        <v>391</v>
      </c>
      <c r="B41" s="126" t="s">
        <v>428</v>
      </c>
      <c r="C41" s="151">
        <f>[3]Enero!J41</f>
        <v>142.43</v>
      </c>
      <c r="D41" s="151">
        <f>[3]Febrero!J41</f>
        <v>143.94999999999999</v>
      </c>
      <c r="E41" s="151">
        <f>[3]Marzo!J41</f>
        <v>163.58000000000001</v>
      </c>
      <c r="F41" s="151">
        <f>[3]Abril!J41</f>
        <v>168.66</v>
      </c>
      <c r="G41" s="151">
        <f>[3]Mayo!J41</f>
        <v>171.31</v>
      </c>
      <c r="H41" s="151">
        <f>[3]Junio!J41</f>
        <v>228.96</v>
      </c>
      <c r="I41" s="151">
        <f>[3]Julio!J41</f>
        <v>153.08000000000001</v>
      </c>
      <c r="J41" s="151"/>
      <c r="K41" s="151"/>
      <c r="L41" s="151"/>
      <c r="M41" s="151"/>
      <c r="N41" s="151"/>
      <c r="O41" s="151">
        <f t="shared" si="3"/>
        <v>1171.97</v>
      </c>
      <c r="P41" s="129"/>
      <c r="Q41" s="129"/>
    </row>
    <row r="42" spans="1:17">
      <c r="A42" s="149" t="s">
        <v>391</v>
      </c>
      <c r="B42" s="126" t="s">
        <v>429</v>
      </c>
      <c r="C42" s="151">
        <f>[3]Enero!J42</f>
        <v>154.44</v>
      </c>
      <c r="D42" s="151">
        <f>[3]Febrero!J42</f>
        <v>257.90000000000003</v>
      </c>
      <c r="E42" s="151">
        <f>[3]Marzo!J42</f>
        <v>343.50999999999993</v>
      </c>
      <c r="F42" s="151">
        <f>[3]Abril!J42</f>
        <v>386.87999999999994</v>
      </c>
      <c r="G42" s="151">
        <f>[3]Mayo!J42</f>
        <v>364.93000000000006</v>
      </c>
      <c r="H42" s="151">
        <f>[3]Junio!J42</f>
        <v>438.85999999999996</v>
      </c>
      <c r="I42" s="151">
        <f>[3]Julio!J42</f>
        <v>461.8</v>
      </c>
      <c r="J42" s="151"/>
      <c r="K42" s="151"/>
      <c r="L42" s="151"/>
      <c r="M42" s="151"/>
      <c r="N42" s="151"/>
      <c r="O42" s="151">
        <f t="shared" si="3"/>
        <v>2408.3199999999997</v>
      </c>
      <c r="P42" s="129"/>
      <c r="Q42" s="129"/>
    </row>
    <row r="43" spans="1:17">
      <c r="A43" s="149" t="s">
        <v>391</v>
      </c>
      <c r="B43" s="126" t="s">
        <v>430</v>
      </c>
      <c r="C43" s="151">
        <f>[3]Enero!J43</f>
        <v>0.92187317000000002</v>
      </c>
      <c r="D43" s="151">
        <f>[3]Febrero!J43</f>
        <v>0.92657358000000001</v>
      </c>
      <c r="E43" s="151">
        <f>[3]Marzo!J43</f>
        <v>1.7754900300000001</v>
      </c>
      <c r="F43" s="151">
        <f>[3]Abril!J43</f>
        <v>4.3391704999999998</v>
      </c>
      <c r="G43" s="151">
        <f>[3]Mayo!J43</f>
        <v>2</v>
      </c>
      <c r="H43" s="151">
        <f>[3]Junio!J43</f>
        <v>1.19194198</v>
      </c>
      <c r="I43" s="151">
        <f>[3]Julio!J43</f>
        <v>0.87</v>
      </c>
      <c r="J43" s="151"/>
      <c r="K43" s="151"/>
      <c r="L43" s="151"/>
      <c r="M43" s="151"/>
      <c r="N43" s="151"/>
      <c r="O43" s="151">
        <f t="shared" si="3"/>
        <v>12.025049259999998</v>
      </c>
      <c r="P43" s="129"/>
      <c r="Q43" s="129"/>
    </row>
    <row r="44" spans="1:17">
      <c r="A44" s="149" t="s">
        <v>391</v>
      </c>
      <c r="B44" s="126" t="s">
        <v>431</v>
      </c>
      <c r="C44" s="150">
        <f>[3]Enero!J44</f>
        <v>1714.2115802900007</v>
      </c>
      <c r="D44" s="150">
        <f>[3]Febrero!J44</f>
        <v>1735.8107397500005</v>
      </c>
      <c r="E44" s="150">
        <f>[3]Marzo!J44</f>
        <v>556.9052771100005</v>
      </c>
      <c r="F44" s="150">
        <f>[3]Abril!J44</f>
        <v>-132.40684502999963</v>
      </c>
      <c r="G44" s="150">
        <f>[3]Mayo!J44</f>
        <v>2215.3200000000002</v>
      </c>
      <c r="H44" s="150">
        <f>[3]Junio!J44</f>
        <v>-863.49955946000068</v>
      </c>
      <c r="I44" s="150">
        <f>[3]Julio!J44</f>
        <v>1878.5000000000005</v>
      </c>
      <c r="J44" s="150"/>
      <c r="K44" s="150"/>
      <c r="L44" s="150"/>
      <c r="M44" s="150"/>
      <c r="N44" s="150"/>
      <c r="O44" s="150">
        <f t="shared" ref="O44" si="8">O9-O28</f>
        <v>7104.8411926599947</v>
      </c>
      <c r="P44" s="129"/>
      <c r="Q44" s="129"/>
    </row>
    <row r="45" spans="1:17">
      <c r="A45" s="149" t="s">
        <v>391</v>
      </c>
      <c r="B45" s="126" t="s">
        <v>432</v>
      </c>
      <c r="C45" s="150">
        <f>[3]Enero!J45</f>
        <v>73.104157860000001</v>
      </c>
      <c r="D45" s="150">
        <f>[3]Febrero!J45</f>
        <v>48.735258709999997</v>
      </c>
      <c r="E45" s="150">
        <f>[3]Marzo!J45</f>
        <v>175.87792102000003</v>
      </c>
      <c r="F45" s="150">
        <f>[3]Abril!J45</f>
        <v>163.76701366</v>
      </c>
      <c r="G45" s="150">
        <f>[3]Mayo!J45</f>
        <v>313.71999999999997</v>
      </c>
      <c r="H45" s="150">
        <f>[3]Junio!J45</f>
        <v>270.82576581000001</v>
      </c>
      <c r="I45" s="150">
        <f>[3]Julio!J45</f>
        <v>285.85000000000002</v>
      </c>
      <c r="J45" s="150"/>
      <c r="K45" s="150"/>
      <c r="L45" s="150"/>
      <c r="M45" s="150"/>
      <c r="N45" s="150"/>
      <c r="O45" s="150">
        <f t="shared" ref="O45" si="9">SUM(O46:O48)</f>
        <v>1331.88011706</v>
      </c>
      <c r="P45" s="129"/>
      <c r="Q45" s="129"/>
    </row>
    <row r="46" spans="1:17">
      <c r="A46" s="149" t="s">
        <v>391</v>
      </c>
      <c r="B46" s="126" t="s">
        <v>433</v>
      </c>
      <c r="C46" s="151">
        <f>[3]Enero!J46</f>
        <v>0</v>
      </c>
      <c r="D46" s="151">
        <f>[3]Febrero!J46</f>
        <v>0</v>
      </c>
      <c r="E46" s="151">
        <f>[3]Marzo!J46</f>
        <v>3.53</v>
      </c>
      <c r="F46" s="151">
        <f>[3]Abril!J46</f>
        <v>0</v>
      </c>
      <c r="G46" s="151">
        <f>[3]Mayo!J46</f>
        <v>2.46</v>
      </c>
      <c r="H46" s="151">
        <f>[3]Junio!J46</f>
        <v>1.71</v>
      </c>
      <c r="I46" s="151">
        <f>[3]Julio!J46</f>
        <v>2.96</v>
      </c>
      <c r="J46" s="151"/>
      <c r="K46" s="151"/>
      <c r="L46" s="151"/>
      <c r="M46" s="151"/>
      <c r="N46" s="151"/>
      <c r="O46" s="151">
        <f t="shared" si="3"/>
        <v>10.66</v>
      </c>
      <c r="P46" s="129"/>
      <c r="Q46" s="129"/>
    </row>
    <row r="47" spans="1:17">
      <c r="A47" s="154" t="s">
        <v>391</v>
      </c>
      <c r="B47" s="126" t="s">
        <v>434</v>
      </c>
      <c r="C47" s="151">
        <f>[3]Enero!J47</f>
        <v>66.966536859999991</v>
      </c>
      <c r="D47" s="151">
        <f>[3]Febrero!J47</f>
        <v>44.855258710000001</v>
      </c>
      <c r="E47" s="151">
        <f>[3]Marzo!J47</f>
        <v>29.367921019999997</v>
      </c>
      <c r="F47" s="151">
        <f>[3]Abril!J47</f>
        <v>38.654501660000001</v>
      </c>
      <c r="G47" s="151">
        <f>[3]Mayo!J47</f>
        <v>63.94</v>
      </c>
      <c r="H47" s="151">
        <f>[3]Junio!J47</f>
        <v>53.748621710000002</v>
      </c>
      <c r="I47" s="151">
        <f>[3]Julio!J47</f>
        <v>68.899999999999991</v>
      </c>
      <c r="J47" s="151"/>
      <c r="K47" s="151"/>
      <c r="L47" s="151"/>
      <c r="M47" s="151"/>
      <c r="N47" s="151"/>
      <c r="O47" s="151">
        <f t="shared" si="3"/>
        <v>366.43283995999997</v>
      </c>
      <c r="P47" s="129"/>
      <c r="Q47" s="129"/>
    </row>
    <row r="48" spans="1:17">
      <c r="A48" s="154" t="s">
        <v>391</v>
      </c>
      <c r="B48" s="126" t="s">
        <v>435</v>
      </c>
      <c r="C48" s="150">
        <f>[3]Enero!J48</f>
        <v>6.1376209999999993</v>
      </c>
      <c r="D48" s="150">
        <f>[3]Febrero!J48</f>
        <v>3.88</v>
      </c>
      <c r="E48" s="150">
        <f>[3]Marzo!J48</f>
        <v>142.98000000000002</v>
      </c>
      <c r="F48" s="150">
        <f>[3]Abril!J48</f>
        <v>125.11251200000001</v>
      </c>
      <c r="G48" s="150">
        <f>[3]Mayo!J48</f>
        <v>247.31999999999996</v>
      </c>
      <c r="H48" s="150">
        <f>[3]Junio!J48</f>
        <v>215.36714410000002</v>
      </c>
      <c r="I48" s="150">
        <f>[3]Julio!J48</f>
        <v>213.99</v>
      </c>
      <c r="J48" s="150"/>
      <c r="K48" s="150"/>
      <c r="L48" s="150"/>
      <c r="M48" s="150"/>
      <c r="N48" s="150"/>
      <c r="O48" s="150">
        <f t="shared" ref="O48" si="10">SUM(O49:O51)</f>
        <v>954.7872771000001</v>
      </c>
      <c r="P48" s="129"/>
      <c r="Q48" s="129"/>
    </row>
    <row r="49" spans="1:17">
      <c r="A49" s="154" t="s">
        <v>391</v>
      </c>
      <c r="B49" s="126" t="s">
        <v>436</v>
      </c>
      <c r="C49" s="151">
        <f>[3]Enero!J49</f>
        <v>0</v>
      </c>
      <c r="D49" s="151">
        <f>[3]Febrero!J49</f>
        <v>0</v>
      </c>
      <c r="E49" s="151">
        <f>[3]Marzo!J49</f>
        <v>0</v>
      </c>
      <c r="F49" s="151">
        <f>[3]Abril!J49</f>
        <v>0</v>
      </c>
      <c r="G49" s="151">
        <f>[3]Mayo!J49</f>
        <v>0</v>
      </c>
      <c r="H49" s="151">
        <f>[3]Junio!J49</f>
        <v>0</v>
      </c>
      <c r="I49" s="151">
        <f>[3]Julio!J49</f>
        <v>0</v>
      </c>
      <c r="J49" s="151"/>
      <c r="K49" s="151"/>
      <c r="L49" s="151"/>
      <c r="M49" s="151"/>
      <c r="N49" s="151"/>
      <c r="O49" s="151">
        <f t="shared" si="3"/>
        <v>0</v>
      </c>
      <c r="P49" s="129"/>
      <c r="Q49" s="129"/>
    </row>
    <row r="50" spans="1:17">
      <c r="A50" s="154" t="s">
        <v>391</v>
      </c>
      <c r="B50" s="126" t="s">
        <v>437</v>
      </c>
      <c r="C50" s="155">
        <f>[3]Enero!J50</f>
        <v>0</v>
      </c>
      <c r="D50" s="155">
        <f>[3]Febrero!J50</f>
        <v>0.02</v>
      </c>
      <c r="E50" s="155">
        <f>[3]Marzo!J50</f>
        <v>0.08</v>
      </c>
      <c r="F50" s="155">
        <f>[3]Abril!J50</f>
        <v>0.12</v>
      </c>
      <c r="G50" s="155">
        <f>[3]Mayo!J50</f>
        <v>2.48</v>
      </c>
      <c r="H50" s="155">
        <f>[3]Junio!J50</f>
        <v>2.27</v>
      </c>
      <c r="I50" s="155">
        <f>[3]Julio!J50</f>
        <v>0.88</v>
      </c>
      <c r="J50" s="155"/>
      <c r="K50" s="155"/>
      <c r="L50" s="155"/>
      <c r="M50" s="155"/>
      <c r="N50" s="155"/>
      <c r="O50" s="155">
        <f t="shared" si="3"/>
        <v>5.8500000000000005</v>
      </c>
      <c r="P50" s="129"/>
      <c r="Q50" s="129"/>
    </row>
    <row r="51" spans="1:17">
      <c r="A51" s="154" t="s">
        <v>391</v>
      </c>
      <c r="B51" s="126" t="s">
        <v>438</v>
      </c>
      <c r="C51" s="151">
        <f>[3]Enero!J51</f>
        <v>6.1376209999999993</v>
      </c>
      <c r="D51" s="151">
        <f>[3]Febrero!J51</f>
        <v>3.86</v>
      </c>
      <c r="E51" s="151">
        <f>[3]Marzo!J51</f>
        <v>142.9</v>
      </c>
      <c r="F51" s="151">
        <f>[3]Abril!J51</f>
        <v>124.992512</v>
      </c>
      <c r="G51" s="151">
        <f>[3]Mayo!J51</f>
        <v>244.84</v>
      </c>
      <c r="H51" s="151">
        <f>[3]Junio!J51</f>
        <v>213.09714410000001</v>
      </c>
      <c r="I51" s="151">
        <f>[3]Julio!J51</f>
        <v>213.11</v>
      </c>
      <c r="J51" s="151"/>
      <c r="K51" s="151"/>
      <c r="L51" s="151"/>
      <c r="M51" s="151"/>
      <c r="N51" s="151"/>
      <c r="O51" s="151">
        <f t="shared" si="3"/>
        <v>948.93727710000007</v>
      </c>
      <c r="P51" s="129"/>
      <c r="Q51" s="129"/>
    </row>
    <row r="52" spans="1:17">
      <c r="A52" s="154" t="s">
        <v>391</v>
      </c>
      <c r="B52" s="126" t="s">
        <v>439</v>
      </c>
      <c r="C52" s="150">
        <f>[3]Enero!J52</f>
        <v>130.08263100000002</v>
      </c>
      <c r="D52" s="150">
        <f>[3]Febrero!J52</f>
        <v>435.35159099999998</v>
      </c>
      <c r="E52" s="150">
        <f>[3]Marzo!J52</f>
        <v>916.87234196000009</v>
      </c>
      <c r="F52" s="150">
        <f>[3]Abril!J52</f>
        <v>907.97587176000002</v>
      </c>
      <c r="G52" s="150">
        <f>[3]Mayo!J52</f>
        <v>831.73</v>
      </c>
      <c r="H52" s="150">
        <f>[3]Junio!J52</f>
        <v>663.43230590000007</v>
      </c>
      <c r="I52" s="150">
        <f>[3]Julio!J52</f>
        <v>741.56</v>
      </c>
      <c r="J52" s="150"/>
      <c r="K52" s="150"/>
      <c r="L52" s="150"/>
      <c r="M52" s="150"/>
      <c r="N52" s="150"/>
      <c r="O52" s="150">
        <f t="shared" ref="O52" si="11">O53+O54+O55+O59</f>
        <v>4627.0047416199995</v>
      </c>
      <c r="P52" s="129"/>
      <c r="Q52" s="129"/>
    </row>
    <row r="53" spans="1:17">
      <c r="A53" s="154" t="s">
        <v>391</v>
      </c>
      <c r="B53" s="126" t="s">
        <v>440</v>
      </c>
      <c r="C53" s="151">
        <f>[3]Enero!J53</f>
        <v>0.57000000000000006</v>
      </c>
      <c r="D53" s="151">
        <f>[3]Febrero!J53</f>
        <v>4.8199999999999994</v>
      </c>
      <c r="E53" s="151">
        <f>[3]Marzo!J53</f>
        <v>26.976129999999998</v>
      </c>
      <c r="F53" s="151">
        <f>[3]Abril!J53</f>
        <v>37.270000000000003</v>
      </c>
      <c r="G53" s="151">
        <f>[3]Mayo!J53</f>
        <v>78.05</v>
      </c>
      <c r="H53" s="151">
        <f>[3]Junio!J53</f>
        <v>62.177462399999996</v>
      </c>
      <c r="I53" s="151">
        <f>[3]Julio!J53</f>
        <v>44.13</v>
      </c>
      <c r="J53" s="151"/>
      <c r="K53" s="151"/>
      <c r="L53" s="151"/>
      <c r="M53" s="151"/>
      <c r="N53" s="151"/>
      <c r="O53" s="151">
        <f t="shared" si="3"/>
        <v>253.99359239999998</v>
      </c>
      <c r="P53" s="129"/>
      <c r="Q53" s="129"/>
    </row>
    <row r="54" spans="1:17">
      <c r="A54" s="154" t="s">
        <v>391</v>
      </c>
      <c r="B54" s="126" t="s">
        <v>441</v>
      </c>
      <c r="C54" s="151">
        <f>[3]Enero!J54</f>
        <v>85.04</v>
      </c>
      <c r="D54" s="151">
        <f>[3]Febrero!J54</f>
        <v>273.23</v>
      </c>
      <c r="E54" s="151">
        <f>[3]Marzo!J54</f>
        <v>723.57999999999993</v>
      </c>
      <c r="F54" s="151">
        <f>[3]Abril!J54</f>
        <v>471.12</v>
      </c>
      <c r="G54" s="151">
        <f>[3]Mayo!J54</f>
        <v>576.41</v>
      </c>
      <c r="H54" s="151">
        <f>[3]Junio!J54</f>
        <v>483.93</v>
      </c>
      <c r="I54" s="151">
        <f>[3]Julio!J54</f>
        <v>608.65</v>
      </c>
      <c r="J54" s="151"/>
      <c r="K54" s="151"/>
      <c r="L54" s="151"/>
      <c r="M54" s="151"/>
      <c r="N54" s="151"/>
      <c r="O54" s="151">
        <f t="shared" si="3"/>
        <v>3221.9599999999996</v>
      </c>
      <c r="P54" s="129"/>
      <c r="Q54" s="129"/>
    </row>
    <row r="55" spans="1:17">
      <c r="A55" s="154" t="s">
        <v>391</v>
      </c>
      <c r="B55" s="126" t="s">
        <v>442</v>
      </c>
      <c r="C55" s="150">
        <f>[3]Enero!J55</f>
        <v>40.412631000000005</v>
      </c>
      <c r="D55" s="150">
        <f>[3]Febrero!J55</f>
        <v>142.361591</v>
      </c>
      <c r="E55" s="150">
        <f>[3]Marzo!J55</f>
        <v>105.48621195999999</v>
      </c>
      <c r="F55" s="150">
        <f>[3]Abril!J55</f>
        <v>246.29587176000001</v>
      </c>
      <c r="G55" s="150">
        <f>[3]Mayo!J55</f>
        <v>123.75</v>
      </c>
      <c r="H55" s="150">
        <f>[3]Junio!J55</f>
        <v>64.254843500000007</v>
      </c>
      <c r="I55" s="150">
        <f>[3]Julio!J55</f>
        <v>15.75</v>
      </c>
      <c r="J55" s="150"/>
      <c r="K55" s="150"/>
      <c r="L55" s="150"/>
      <c r="M55" s="150"/>
      <c r="N55" s="150"/>
      <c r="O55" s="150">
        <f t="shared" ref="O55" si="12">SUM(O56:O58)</f>
        <v>738.31114922000006</v>
      </c>
      <c r="P55" s="129"/>
      <c r="Q55" s="129"/>
    </row>
    <row r="56" spans="1:17">
      <c r="A56" s="154" t="s">
        <v>391</v>
      </c>
      <c r="B56" s="126" t="s">
        <v>443</v>
      </c>
      <c r="C56" s="151">
        <f>[3]Enero!J56</f>
        <v>40.412631000000005</v>
      </c>
      <c r="D56" s="151">
        <f>[3]Febrero!J56</f>
        <v>24.361590999999997</v>
      </c>
      <c r="E56" s="151">
        <f>[3]Marzo!J56</f>
        <v>102.65621196000001</v>
      </c>
      <c r="F56" s="151">
        <f>[3]Abril!J56</f>
        <v>240.29587176000001</v>
      </c>
      <c r="G56" s="151">
        <f>[3]Mayo!J56</f>
        <v>123.75</v>
      </c>
      <c r="H56" s="151">
        <f>[3]Junio!J56</f>
        <v>39.7548435</v>
      </c>
      <c r="I56" s="151">
        <f>[3]Julio!J56</f>
        <v>15.75</v>
      </c>
      <c r="J56" s="151"/>
      <c r="K56" s="151"/>
      <c r="L56" s="151"/>
      <c r="M56" s="151"/>
      <c r="N56" s="151"/>
      <c r="O56" s="151">
        <f t="shared" si="3"/>
        <v>586.98114922000002</v>
      </c>
      <c r="P56" s="129"/>
      <c r="Q56" s="129"/>
    </row>
    <row r="57" spans="1:17">
      <c r="A57" s="154" t="s">
        <v>391</v>
      </c>
      <c r="B57" s="126" t="s">
        <v>444</v>
      </c>
      <c r="C57" s="151">
        <f>[3]Enero!J57</f>
        <v>0</v>
      </c>
      <c r="D57" s="151">
        <f>[3]Febrero!J57</f>
        <v>118</v>
      </c>
      <c r="E57" s="151">
        <f>[3]Marzo!J57</f>
        <v>2.83</v>
      </c>
      <c r="F57" s="151">
        <f>[3]Abril!J57</f>
        <v>6</v>
      </c>
      <c r="G57" s="151">
        <f>[3]Mayo!J57</f>
        <v>0</v>
      </c>
      <c r="H57" s="151">
        <f>[3]Junio!J57</f>
        <v>24.5</v>
      </c>
      <c r="I57" s="151">
        <f>[3]Julio!J57</f>
        <v>0</v>
      </c>
      <c r="J57" s="151"/>
      <c r="K57" s="151"/>
      <c r="L57" s="151"/>
      <c r="M57" s="151"/>
      <c r="N57" s="151"/>
      <c r="O57" s="151">
        <f t="shared" si="3"/>
        <v>151.32999999999998</v>
      </c>
      <c r="P57" s="129"/>
      <c r="Q57" s="129"/>
    </row>
    <row r="58" spans="1:17">
      <c r="A58" s="154" t="s">
        <v>391</v>
      </c>
      <c r="B58" s="126" t="s">
        <v>445</v>
      </c>
      <c r="C58" s="151">
        <f>[3]Enero!J58</f>
        <v>0</v>
      </c>
      <c r="D58" s="151">
        <f>[3]Febrero!J58</f>
        <v>0</v>
      </c>
      <c r="E58" s="151">
        <f>[3]Marzo!J58</f>
        <v>0</v>
      </c>
      <c r="F58" s="151">
        <f>[3]Abril!J58</f>
        <v>0</v>
      </c>
      <c r="G58" s="151">
        <f>[3]Mayo!J58</f>
        <v>0</v>
      </c>
      <c r="H58" s="151">
        <f>[3]Junio!J58</f>
        <v>0</v>
      </c>
      <c r="I58" s="151">
        <f>[3]Julio!J58</f>
        <v>0</v>
      </c>
      <c r="J58" s="151"/>
      <c r="K58" s="151"/>
      <c r="L58" s="151"/>
      <c r="M58" s="151"/>
      <c r="N58" s="151"/>
      <c r="O58" s="151">
        <f t="shared" si="3"/>
        <v>0</v>
      </c>
      <c r="P58" s="129"/>
      <c r="Q58" s="129"/>
    </row>
    <row r="59" spans="1:17">
      <c r="A59" s="154" t="s">
        <v>391</v>
      </c>
      <c r="B59" s="126" t="s">
        <v>446</v>
      </c>
      <c r="C59" s="150">
        <f>[3]Enero!J59</f>
        <v>4.0600000000000005</v>
      </c>
      <c r="D59" s="150">
        <f>[3]Febrero!J59</f>
        <v>14.940000000000001</v>
      </c>
      <c r="E59" s="150">
        <f>[3]Marzo!J59</f>
        <v>60.83</v>
      </c>
      <c r="F59" s="150">
        <f>[3]Abril!J59</f>
        <v>153.29</v>
      </c>
      <c r="G59" s="150">
        <f>[3]Mayo!J59</f>
        <v>53.52</v>
      </c>
      <c r="H59" s="150">
        <f>[3]Junio!J59</f>
        <v>53.07</v>
      </c>
      <c r="I59" s="150">
        <f>[3]Julio!J59</f>
        <v>73.03</v>
      </c>
      <c r="J59" s="150"/>
      <c r="K59" s="150"/>
      <c r="L59" s="150"/>
      <c r="M59" s="150"/>
      <c r="N59" s="150"/>
      <c r="O59" s="150">
        <f t="shared" ref="O59" si="13">SUM(O60:O62)</f>
        <v>412.74</v>
      </c>
      <c r="P59" s="129"/>
      <c r="Q59" s="129"/>
    </row>
    <row r="60" spans="1:17">
      <c r="A60" s="154" t="s">
        <v>391</v>
      </c>
      <c r="B60" s="126" t="s">
        <v>447</v>
      </c>
      <c r="C60" s="151">
        <f>[3]Enero!J60</f>
        <v>1.63</v>
      </c>
      <c r="D60" s="151">
        <f>[3]Febrero!J60</f>
        <v>2.44</v>
      </c>
      <c r="E60" s="151">
        <f>[3]Marzo!J60</f>
        <v>57.25</v>
      </c>
      <c r="F60" s="151">
        <f>[3]Abril!J60</f>
        <v>32.659999999999997</v>
      </c>
      <c r="G60" s="151">
        <f>[3]Mayo!J60</f>
        <v>51.660000000000004</v>
      </c>
      <c r="H60" s="151">
        <f>[3]Junio!J60</f>
        <v>39.819999999999993</v>
      </c>
      <c r="I60" s="151">
        <f>[3]Julio!J60</f>
        <v>64.38</v>
      </c>
      <c r="J60" s="151"/>
      <c r="K60" s="151"/>
      <c r="L60" s="151"/>
      <c r="M60" s="151"/>
      <c r="N60" s="151"/>
      <c r="O60" s="151">
        <f t="shared" si="3"/>
        <v>249.83999999999997</v>
      </c>
      <c r="P60" s="129"/>
      <c r="Q60" s="129"/>
    </row>
    <row r="61" spans="1:17">
      <c r="A61" s="154" t="s">
        <v>391</v>
      </c>
      <c r="B61" s="156" t="s">
        <v>448</v>
      </c>
      <c r="C61" s="151">
        <f>[3]Enero!J61</f>
        <v>2.4300000000000002</v>
      </c>
      <c r="D61" s="151">
        <f>[3]Febrero!J61</f>
        <v>12.5</v>
      </c>
      <c r="E61" s="151">
        <f>[3]Marzo!J61</f>
        <v>3.58</v>
      </c>
      <c r="F61" s="151">
        <f>[3]Abril!J61</f>
        <v>120.63</v>
      </c>
      <c r="G61" s="151">
        <f>[3]Mayo!J61</f>
        <v>1.8599999999999999</v>
      </c>
      <c r="H61" s="151">
        <f>[3]Junio!J61</f>
        <v>13.25</v>
      </c>
      <c r="I61" s="151">
        <f>[3]Julio!J61</f>
        <v>8.6499999999999986</v>
      </c>
      <c r="J61" s="151"/>
      <c r="K61" s="151"/>
      <c r="L61" s="151"/>
      <c r="M61" s="151"/>
      <c r="N61" s="151"/>
      <c r="O61" s="151">
        <f t="shared" si="3"/>
        <v>162.9</v>
      </c>
      <c r="P61" s="129"/>
      <c r="Q61" s="129"/>
    </row>
    <row r="62" spans="1:17">
      <c r="A62" s="154" t="s">
        <v>391</v>
      </c>
      <c r="B62" s="126" t="s">
        <v>449</v>
      </c>
      <c r="C62" s="151">
        <f>[3]Enero!J62</f>
        <v>0</v>
      </c>
      <c r="D62" s="151">
        <f>[3]Febrero!J62</f>
        <v>0</v>
      </c>
      <c r="E62" s="151">
        <f>[3]Marzo!J62</f>
        <v>0</v>
      </c>
      <c r="F62" s="151">
        <f>[3]Abril!J62</f>
        <v>0</v>
      </c>
      <c r="G62" s="151">
        <f>[3]Mayo!J62</f>
        <v>0</v>
      </c>
      <c r="H62" s="151">
        <f>[3]Junio!J62</f>
        <v>0</v>
      </c>
      <c r="I62" s="151">
        <f>[3]Julio!J62</f>
        <v>0</v>
      </c>
      <c r="J62" s="151"/>
      <c r="K62" s="151"/>
      <c r="L62" s="151"/>
      <c r="M62" s="151"/>
      <c r="N62" s="151"/>
      <c r="O62" s="151">
        <f t="shared" si="3"/>
        <v>0</v>
      </c>
      <c r="P62" s="129"/>
      <c r="Q62" s="129"/>
    </row>
    <row r="63" spans="1:17">
      <c r="A63" s="154" t="s">
        <v>391</v>
      </c>
      <c r="B63" s="126" t="s">
        <v>450</v>
      </c>
      <c r="C63" s="150">
        <f>[3]Enero!J63</f>
        <v>5674.5300069100012</v>
      </c>
      <c r="D63" s="150">
        <f>[3]Febrero!J63</f>
        <v>5981.7537494800008</v>
      </c>
      <c r="E63" s="150">
        <f>[3]Marzo!J63</f>
        <v>6644.5824393299999</v>
      </c>
      <c r="F63" s="150">
        <f>[3]Abril!J63</f>
        <v>6442.6248655299996</v>
      </c>
      <c r="G63" s="150">
        <f>[3]Mayo!J63</f>
        <v>8237.4600000000009</v>
      </c>
      <c r="H63" s="150">
        <f>[3]Junio!J63</f>
        <v>7000.4562996799996</v>
      </c>
      <c r="I63" s="150">
        <f>[3]Julio!J63</f>
        <v>8347.0300000000007</v>
      </c>
      <c r="J63" s="150"/>
      <c r="K63" s="150"/>
      <c r="L63" s="150"/>
      <c r="M63" s="150"/>
      <c r="N63" s="150"/>
      <c r="O63" s="150">
        <f t="shared" ref="O63" si="14">O45+O9</f>
        <v>48328.437360929995</v>
      </c>
      <c r="P63" s="129"/>
      <c r="Q63" s="129"/>
    </row>
    <row r="64" spans="1:17">
      <c r="A64" s="154" t="s">
        <v>391</v>
      </c>
      <c r="B64" s="126" t="s">
        <v>451</v>
      </c>
      <c r="C64" s="150">
        <f>[3]Enero!J64</f>
        <v>4017.2968997600005</v>
      </c>
      <c r="D64" s="150">
        <f>[3]Febrero!J64</f>
        <v>4632.5593420199993</v>
      </c>
      <c r="E64" s="150">
        <f>[3]Marzo!J64</f>
        <v>6828.6715831600013</v>
      </c>
      <c r="F64" s="150">
        <f>[3]Abril!J64</f>
        <v>7319.2405686599996</v>
      </c>
      <c r="G64" s="150">
        <f>[3]Mayo!J64</f>
        <v>6540.1500000000005</v>
      </c>
      <c r="H64" s="150">
        <f>[3]Junio!J64</f>
        <v>8256.5623992299988</v>
      </c>
      <c r="I64" s="150">
        <f>[3]Julio!J64</f>
        <v>6924.24</v>
      </c>
      <c r="J64" s="150"/>
      <c r="K64" s="150"/>
      <c r="L64" s="150"/>
      <c r="M64" s="150"/>
      <c r="N64" s="150"/>
      <c r="O64" s="150">
        <f t="shared" ref="O64" si="15">O52+O28</f>
        <v>44518.720792830005</v>
      </c>
      <c r="P64" s="129"/>
      <c r="Q64" s="129"/>
    </row>
    <row r="65" spans="1:17">
      <c r="A65" s="154" t="s">
        <v>391</v>
      </c>
      <c r="B65" s="126" t="s">
        <v>452</v>
      </c>
      <c r="C65" s="150">
        <f>[3]Enero!J65</f>
        <v>1657.2331071500009</v>
      </c>
      <c r="D65" s="150">
        <f>[3]Febrero!J65</f>
        <v>1349.1944074600012</v>
      </c>
      <c r="E65" s="150">
        <f>[3]Marzo!J65</f>
        <v>-184.08914383000038</v>
      </c>
      <c r="F65" s="150">
        <f>[3]Abril!J65</f>
        <v>-876.61570313000016</v>
      </c>
      <c r="G65" s="150">
        <f>[3]Mayo!J65</f>
        <v>1697.31</v>
      </c>
      <c r="H65" s="150">
        <f>[3]Junio!J65</f>
        <v>-1256.1060995500013</v>
      </c>
      <c r="I65" s="150">
        <f>[3]Julio!J65</f>
        <v>1422.7899999999997</v>
      </c>
      <c r="J65" s="150"/>
      <c r="K65" s="150"/>
      <c r="L65" s="150"/>
      <c r="M65" s="150"/>
      <c r="N65" s="150"/>
      <c r="O65" s="150">
        <f t="shared" ref="O65" si="16">O63-O64</f>
        <v>3809.7165680999897</v>
      </c>
      <c r="P65" s="129"/>
      <c r="Q65" s="129"/>
    </row>
    <row r="66" spans="1:17">
      <c r="A66" s="154" t="s">
        <v>391</v>
      </c>
      <c r="B66" s="157" t="s">
        <v>453</v>
      </c>
      <c r="C66" s="151">
        <f>[3]Enero!J66</f>
        <v>957.09</v>
      </c>
      <c r="D66" s="151">
        <f>[3]Febrero!J66</f>
        <v>1733.7599999999998</v>
      </c>
      <c r="E66" s="151">
        <f>[3]Marzo!J66</f>
        <v>1993.51</v>
      </c>
      <c r="F66" s="151">
        <f>[3]Abril!J66</f>
        <v>1148.2699999999998</v>
      </c>
      <c r="G66" s="151">
        <f>[3]Mayo!J66</f>
        <v>3529.2400000000007</v>
      </c>
      <c r="H66" s="151">
        <f>[3]Junio!J66</f>
        <v>2686.8700000000003</v>
      </c>
      <c r="I66" s="151">
        <f>[3]Julio!J66</f>
        <v>2627.23</v>
      </c>
      <c r="J66" s="151"/>
      <c r="K66" s="151"/>
      <c r="L66" s="151"/>
      <c r="M66" s="151"/>
      <c r="N66" s="151"/>
      <c r="O66" s="151">
        <f t="shared" si="3"/>
        <v>14675.97</v>
      </c>
      <c r="P66" s="129"/>
      <c r="Q66" s="129"/>
    </row>
    <row r="67" spans="1:17">
      <c r="A67" s="154" t="s">
        <v>391</v>
      </c>
      <c r="B67" s="157" t="s">
        <v>454</v>
      </c>
      <c r="C67" s="151">
        <f>[3]Enero!J67</f>
        <v>957.09</v>
      </c>
      <c r="D67" s="151">
        <f>[3]Febrero!J67</f>
        <v>1733.7599999999998</v>
      </c>
      <c r="E67" s="151">
        <f>[3]Marzo!J67</f>
        <v>1993.51</v>
      </c>
      <c r="F67" s="151">
        <f>[3]Abril!J67</f>
        <v>1148.2699999999998</v>
      </c>
      <c r="G67" s="151">
        <f>[3]Mayo!J67</f>
        <v>3529.2400000000007</v>
      </c>
      <c r="H67" s="151">
        <f>[3]Junio!J67</f>
        <v>2686.8700000000003</v>
      </c>
      <c r="I67" s="151">
        <f>[3]Julio!J67</f>
        <v>2627.23</v>
      </c>
      <c r="J67" s="151"/>
      <c r="K67" s="151"/>
      <c r="L67" s="151"/>
      <c r="M67" s="151"/>
      <c r="N67" s="151"/>
      <c r="O67" s="151">
        <f t="shared" si="3"/>
        <v>14675.97</v>
      </c>
      <c r="P67" s="129"/>
      <c r="Q67" s="129"/>
    </row>
    <row r="68" spans="1:17">
      <c r="A68" s="154" t="s">
        <v>391</v>
      </c>
      <c r="B68" s="126" t="s">
        <v>455</v>
      </c>
      <c r="C68" s="150">
        <f>[3]Enero!J68</f>
        <v>1657.2331071500005</v>
      </c>
      <c r="D68" s="150">
        <f>[3]Febrero!J68</f>
        <v>1349.1944074600012</v>
      </c>
      <c r="E68" s="150">
        <f>[3]Marzo!J68</f>
        <v>-184.08914383000038</v>
      </c>
      <c r="F68" s="150">
        <f>[3]Abril!J68</f>
        <v>-876.61570312999982</v>
      </c>
      <c r="G68" s="150">
        <f>[3]Mayo!J68</f>
        <v>1697.3099999999995</v>
      </c>
      <c r="H68" s="150">
        <f>[3]Junio!J68</f>
        <v>-1256.1060995500013</v>
      </c>
      <c r="I68" s="150">
        <f>[3]Julio!J68</f>
        <v>1422.7899999999995</v>
      </c>
      <c r="J68" s="150"/>
      <c r="K68" s="150"/>
      <c r="L68" s="150"/>
      <c r="M68" s="150"/>
      <c r="N68" s="150"/>
      <c r="O68" s="150">
        <f t="shared" ref="O68" si="17">O65+O66-O67</f>
        <v>3809.7165680999915</v>
      </c>
      <c r="P68" s="129"/>
      <c r="Q68" s="129"/>
    </row>
    <row r="69" spans="1:17">
      <c r="A69" s="154" t="s">
        <v>391</v>
      </c>
      <c r="B69" s="126" t="s">
        <v>456</v>
      </c>
      <c r="C69" s="150">
        <f>[3]Enero!J69</f>
        <v>2151.2073457799993</v>
      </c>
      <c r="D69" s="150">
        <f>[3]Febrero!J69</f>
        <v>1086.7705497799998</v>
      </c>
      <c r="E69" s="150">
        <f>[3]Marzo!J69</f>
        <v>3180.9922411400012</v>
      </c>
      <c r="F69" s="150">
        <f>[3]Abril!J69</f>
        <v>1573.7852649199995</v>
      </c>
      <c r="G69" s="150">
        <f>[3]Mayo!J69</f>
        <v>-1886.5800000000002</v>
      </c>
      <c r="H69" s="150">
        <f>[3]Junio!J69</f>
        <v>-48.214104419999877</v>
      </c>
      <c r="I69" s="150">
        <f>[3]Julio!J69</f>
        <v>914.44000000000051</v>
      </c>
      <c r="J69" s="150"/>
      <c r="K69" s="150"/>
      <c r="L69" s="150"/>
      <c r="M69" s="150"/>
      <c r="N69" s="150"/>
      <c r="O69" s="150">
        <f t="shared" ref="O69" si="18">O70+O74+O79</f>
        <v>6972.401297200001</v>
      </c>
      <c r="P69" s="129"/>
      <c r="Q69" s="129"/>
    </row>
    <row r="70" spans="1:17">
      <c r="A70" s="154" t="s">
        <v>391</v>
      </c>
      <c r="B70" s="126" t="s">
        <v>457</v>
      </c>
      <c r="C70" s="150">
        <f>[3]Enero!J70</f>
        <v>0</v>
      </c>
      <c r="D70" s="150">
        <f>[3]Febrero!J70</f>
        <v>0</v>
      </c>
      <c r="E70" s="150">
        <f>[3]Marzo!J70</f>
        <v>29.24</v>
      </c>
      <c r="F70" s="150">
        <f>[3]Abril!J70</f>
        <v>47.86</v>
      </c>
      <c r="G70" s="150">
        <f>[3]Mayo!J70</f>
        <v>54.71</v>
      </c>
      <c r="H70" s="150">
        <f>[3]Junio!J70</f>
        <v>0</v>
      </c>
      <c r="I70" s="150">
        <f>[3]Julio!J70</f>
        <v>0</v>
      </c>
      <c r="J70" s="150"/>
      <c r="K70" s="150"/>
      <c r="L70" s="150"/>
      <c r="M70" s="150"/>
      <c r="N70" s="150"/>
      <c r="O70" s="150">
        <f t="shared" ref="O70" si="19">SUM(O71:O72)</f>
        <v>131.81</v>
      </c>
      <c r="P70" s="129"/>
      <c r="Q70" s="129"/>
    </row>
    <row r="71" spans="1:17">
      <c r="A71" s="154" t="s">
        <v>391</v>
      </c>
      <c r="B71" s="126" t="s">
        <v>458</v>
      </c>
      <c r="C71" s="151">
        <f>[3]Enero!J71</f>
        <v>0</v>
      </c>
      <c r="D71" s="151">
        <f>[3]Febrero!J71</f>
        <v>0</v>
      </c>
      <c r="E71" s="151">
        <f>[3]Marzo!J71</f>
        <v>0</v>
      </c>
      <c r="F71" s="151">
        <f>[3]Abril!J71</f>
        <v>0</v>
      </c>
      <c r="G71" s="151">
        <f>[3]Mayo!J71</f>
        <v>0</v>
      </c>
      <c r="H71" s="151">
        <f>[3]Junio!J71</f>
        <v>0</v>
      </c>
      <c r="I71" s="151">
        <f>[3]Julio!J71</f>
        <v>0</v>
      </c>
      <c r="J71" s="151"/>
      <c r="K71" s="151"/>
      <c r="L71" s="151"/>
      <c r="M71" s="151"/>
      <c r="N71" s="151"/>
      <c r="O71" s="151">
        <f t="shared" si="3"/>
        <v>0</v>
      </c>
      <c r="P71" s="129"/>
      <c r="Q71" s="129"/>
    </row>
    <row r="72" spans="1:17">
      <c r="A72" s="154" t="s">
        <v>391</v>
      </c>
      <c r="B72" s="126" t="s">
        <v>459</v>
      </c>
      <c r="C72" s="151">
        <f>[3]Enero!J72</f>
        <v>0</v>
      </c>
      <c r="D72" s="151">
        <f>[3]Febrero!J72</f>
        <v>0</v>
      </c>
      <c r="E72" s="151">
        <f>[3]Marzo!J72</f>
        <v>29.24</v>
      </c>
      <c r="F72" s="151">
        <f>[3]Abril!J72</f>
        <v>47.86</v>
      </c>
      <c r="G72" s="151">
        <f>[3]Mayo!J72</f>
        <v>54.71</v>
      </c>
      <c r="H72" s="151">
        <f>[3]Junio!J72</f>
        <v>0</v>
      </c>
      <c r="I72" s="151">
        <f>[3]Julio!J72</f>
        <v>0</v>
      </c>
      <c r="J72" s="151"/>
      <c r="K72" s="151"/>
      <c r="L72" s="151"/>
      <c r="M72" s="151"/>
      <c r="N72" s="151"/>
      <c r="O72" s="151">
        <f t="shared" si="3"/>
        <v>131.81</v>
      </c>
      <c r="P72" s="129"/>
      <c r="Q72" s="129"/>
    </row>
    <row r="73" spans="1:17">
      <c r="A73" s="154" t="s">
        <v>391</v>
      </c>
      <c r="B73" s="126" t="s">
        <v>460</v>
      </c>
      <c r="C73" s="151">
        <f>[3]Enero!J73</f>
        <v>0</v>
      </c>
      <c r="D73" s="151">
        <f>[3]Febrero!J73</f>
        <v>0</v>
      </c>
      <c r="E73" s="151">
        <f>[3]Marzo!J73</f>
        <v>0</v>
      </c>
      <c r="F73" s="151">
        <f>[3]Abril!J73</f>
        <v>0</v>
      </c>
      <c r="G73" s="151">
        <f>[3]Mayo!J73</f>
        <v>0</v>
      </c>
      <c r="H73" s="151">
        <f>[3]Junio!J73</f>
        <v>0</v>
      </c>
      <c r="I73" s="151">
        <f>[3]Julio!J73</f>
        <v>0</v>
      </c>
      <c r="J73" s="151"/>
      <c r="K73" s="151"/>
      <c r="L73" s="151"/>
      <c r="M73" s="151"/>
      <c r="N73" s="151"/>
      <c r="O73" s="151">
        <f t="shared" si="3"/>
        <v>0</v>
      </c>
      <c r="P73" s="129"/>
      <c r="Q73" s="129"/>
    </row>
    <row r="74" spans="1:17">
      <c r="A74" s="154" t="s">
        <v>391</v>
      </c>
      <c r="B74" s="126" t="s">
        <v>461</v>
      </c>
      <c r="C74" s="150">
        <f>[3]Enero!J74</f>
        <v>2151.2073457799993</v>
      </c>
      <c r="D74" s="150">
        <f>[3]Febrero!J74</f>
        <v>1086.7705497799998</v>
      </c>
      <c r="E74" s="150">
        <f>[3]Marzo!J74</f>
        <v>3151.7522411400009</v>
      </c>
      <c r="F74" s="150">
        <f>[3]Abril!J74</f>
        <v>1525.9252649199996</v>
      </c>
      <c r="G74" s="150">
        <f>[3]Mayo!J74</f>
        <v>-1941.2900000000002</v>
      </c>
      <c r="H74" s="150">
        <f>[3]Junio!J74</f>
        <v>-48.214104419999877</v>
      </c>
      <c r="I74" s="150">
        <f>[3]Julio!J74</f>
        <v>914.44000000000051</v>
      </c>
      <c r="J74" s="150"/>
      <c r="K74" s="150"/>
      <c r="L74" s="150"/>
      <c r="M74" s="150"/>
      <c r="N74" s="150"/>
      <c r="O74" s="150">
        <f t="shared" ref="O74" si="20">SUM(O75:O78)</f>
        <v>6840.5912972000006</v>
      </c>
      <c r="P74" s="129"/>
      <c r="Q74" s="129"/>
    </row>
    <row r="75" spans="1:17">
      <c r="A75" s="154" t="s">
        <v>391</v>
      </c>
      <c r="B75" s="153" t="s">
        <v>462</v>
      </c>
      <c r="C75" s="151">
        <f>[3]Enero!J75</f>
        <v>0</v>
      </c>
      <c r="D75" s="151">
        <f>[3]Febrero!J75</f>
        <v>0</v>
      </c>
      <c r="E75" s="151">
        <f>[3]Marzo!J75</f>
        <v>0</v>
      </c>
      <c r="F75" s="151">
        <f>[3]Abril!J75</f>
        <v>0</v>
      </c>
      <c r="G75" s="151">
        <f>[3]Mayo!J75</f>
        <v>0</v>
      </c>
      <c r="H75" s="151">
        <f>[3]Junio!J75</f>
        <v>0</v>
      </c>
      <c r="I75" s="151">
        <f>[3]Julio!J75</f>
        <v>0</v>
      </c>
      <c r="J75" s="151"/>
      <c r="K75" s="151"/>
      <c r="L75" s="151"/>
      <c r="M75" s="151"/>
      <c r="N75" s="151"/>
      <c r="O75" s="151">
        <f t="shared" ref="O75:O91" si="21">SUM(C75:N75)</f>
        <v>0</v>
      </c>
      <c r="P75" s="129"/>
      <c r="Q75" s="129"/>
    </row>
    <row r="76" spans="1:17">
      <c r="A76" s="154" t="s">
        <v>391</v>
      </c>
      <c r="B76" s="153" t="s">
        <v>504</v>
      </c>
      <c r="C76" s="151">
        <f>[3]Enero!J76</f>
        <v>0</v>
      </c>
      <c r="D76" s="151">
        <f>[3]Febrero!J76</f>
        <v>0</v>
      </c>
      <c r="E76" s="151">
        <f>[3]Marzo!J76</f>
        <v>0</v>
      </c>
      <c r="F76" s="151">
        <f>[3]Abril!J76</f>
        <v>0</v>
      </c>
      <c r="G76" s="151">
        <f>[3]Mayo!J76</f>
        <v>0</v>
      </c>
      <c r="H76" s="151">
        <f>[3]Junio!J76</f>
        <v>0</v>
      </c>
      <c r="I76" s="151">
        <f>[3]Julio!J76</f>
        <v>122.85</v>
      </c>
      <c r="J76" s="151"/>
      <c r="K76" s="151"/>
      <c r="L76" s="151"/>
      <c r="M76" s="151"/>
      <c r="N76" s="151"/>
      <c r="O76" s="151">
        <f t="shared" si="21"/>
        <v>122.85</v>
      </c>
      <c r="P76" s="129"/>
      <c r="Q76" s="129"/>
    </row>
    <row r="77" spans="1:17">
      <c r="A77" s="154" t="s">
        <v>391</v>
      </c>
      <c r="B77" s="153" t="s">
        <v>463</v>
      </c>
      <c r="C77" s="151">
        <f>[3]Enero!J77</f>
        <v>933.35</v>
      </c>
      <c r="D77" s="151">
        <f>[3]Febrero!J77</f>
        <v>1007.1500000000001</v>
      </c>
      <c r="E77" s="151">
        <f>[3]Marzo!J77</f>
        <v>1763.31</v>
      </c>
      <c r="F77" s="151">
        <f>[3]Abril!J77</f>
        <v>-220.51</v>
      </c>
      <c r="G77" s="151">
        <f>[3]Mayo!J77</f>
        <v>18.100000000000001</v>
      </c>
      <c r="H77" s="151">
        <f>[3]Junio!J77</f>
        <v>20.689999999999998</v>
      </c>
      <c r="I77" s="151">
        <f>[3]Julio!J77</f>
        <v>1040.6400000000001</v>
      </c>
      <c r="J77" s="151"/>
      <c r="K77" s="151"/>
      <c r="L77" s="151"/>
      <c r="M77" s="151"/>
      <c r="N77" s="151"/>
      <c r="O77" s="151">
        <f t="shared" si="21"/>
        <v>4562.7300000000005</v>
      </c>
      <c r="P77" s="129"/>
      <c r="Q77" s="129"/>
    </row>
    <row r="78" spans="1:17">
      <c r="A78" s="154" t="s">
        <v>391</v>
      </c>
      <c r="B78" s="156" t="s">
        <v>464</v>
      </c>
      <c r="C78" s="151">
        <f>[3]Enero!J78</f>
        <v>1217.8573457799996</v>
      </c>
      <c r="D78" s="151">
        <f>[3]Febrero!J78</f>
        <v>79.620549779999493</v>
      </c>
      <c r="E78" s="151">
        <f>[3]Marzo!J78</f>
        <v>1388.4422411400003</v>
      </c>
      <c r="F78" s="151">
        <f>[3]Abril!J78</f>
        <v>1746.4352649199996</v>
      </c>
      <c r="G78" s="151">
        <f>[3]Mayo!J78</f>
        <v>-1959.3900000000003</v>
      </c>
      <c r="H78" s="151">
        <f>[3]Junio!J78</f>
        <v>-68.904104419999896</v>
      </c>
      <c r="I78" s="151">
        <f>[3]Julio!J78</f>
        <v>-249.04999999999959</v>
      </c>
      <c r="J78" s="151"/>
      <c r="K78" s="151"/>
      <c r="L78" s="151"/>
      <c r="M78" s="151"/>
      <c r="N78" s="151"/>
      <c r="O78" s="151">
        <f t="shared" si="21"/>
        <v>2155.0112971999997</v>
      </c>
      <c r="P78" s="129"/>
      <c r="Q78" s="129"/>
    </row>
    <row r="79" spans="1:17">
      <c r="A79" s="154" t="s">
        <v>391</v>
      </c>
      <c r="B79" s="126" t="s">
        <v>465</v>
      </c>
      <c r="C79" s="151">
        <f>[3]Enero!J79</f>
        <v>0</v>
      </c>
      <c r="D79" s="151">
        <f>[3]Febrero!J79</f>
        <v>0</v>
      </c>
      <c r="E79" s="151">
        <f>[3]Marzo!J79</f>
        <v>0</v>
      </c>
      <c r="F79" s="151">
        <f>[3]Abril!J79</f>
        <v>0</v>
      </c>
      <c r="G79" s="151">
        <f>[3]Mayo!J79</f>
        <v>0</v>
      </c>
      <c r="H79" s="151">
        <f>[3]Junio!J79</f>
        <v>0</v>
      </c>
      <c r="I79" s="151">
        <f>[3]Julio!J79</f>
        <v>0</v>
      </c>
      <c r="J79" s="151"/>
      <c r="K79" s="151"/>
      <c r="L79" s="151"/>
      <c r="M79" s="151"/>
      <c r="N79" s="151"/>
      <c r="O79" s="151">
        <f t="shared" si="21"/>
        <v>0</v>
      </c>
      <c r="P79" s="129"/>
      <c r="Q79" s="129"/>
    </row>
    <row r="80" spans="1:17">
      <c r="A80" s="154" t="s">
        <v>391</v>
      </c>
      <c r="B80" s="156" t="s">
        <v>466</v>
      </c>
      <c r="C80" s="150">
        <f>[3]Enero!J80</f>
        <v>3808.4404529300004</v>
      </c>
      <c r="D80" s="150">
        <f>[3]Febrero!J80</f>
        <v>2435.9649572400012</v>
      </c>
      <c r="E80" s="150">
        <f>[3]Marzo!J80</f>
        <v>2996.9030973100002</v>
      </c>
      <c r="F80" s="150">
        <f>[3]Abril!J80</f>
        <v>697.16956178999988</v>
      </c>
      <c r="G80" s="150">
        <f>[3]Mayo!J80</f>
        <v>-189.27000000000089</v>
      </c>
      <c r="H80" s="150">
        <f>[3]Junio!J80</f>
        <v>-1304.3200000000011</v>
      </c>
      <c r="I80" s="150">
        <f>[3]Julio!J80</f>
        <v>2337.23</v>
      </c>
      <c r="J80" s="150"/>
      <c r="K80" s="150"/>
      <c r="L80" s="150"/>
      <c r="M80" s="150"/>
      <c r="N80" s="150"/>
      <c r="O80" s="150">
        <f t="shared" ref="O80" si="22">O81+O85+O90+O91</f>
        <v>10782.11806927</v>
      </c>
      <c r="P80" s="129"/>
      <c r="Q80" s="129"/>
    </row>
    <row r="81" spans="1:17">
      <c r="A81" s="154" t="s">
        <v>391</v>
      </c>
      <c r="B81" s="126" t="s">
        <v>467</v>
      </c>
      <c r="C81" s="150">
        <f>[3]Enero!J81</f>
        <v>2092.0844121900004</v>
      </c>
      <c r="D81" s="150">
        <f>[3]Febrero!J81</f>
        <v>1057.3649572400011</v>
      </c>
      <c r="E81" s="150">
        <f>[3]Marzo!J81</f>
        <v>2111.9130973100005</v>
      </c>
      <c r="F81" s="150">
        <f>[3]Abril!J81</f>
        <v>-219.2504382100002</v>
      </c>
      <c r="G81" s="150">
        <f>[3]Mayo!J81</f>
        <v>-911.04000000000087</v>
      </c>
      <c r="H81" s="150">
        <f>[3]Junio!J81</f>
        <v>-1721.2400000000011</v>
      </c>
      <c r="I81" s="150">
        <f>[3]Julio!J81</f>
        <v>2066.3900000000003</v>
      </c>
      <c r="J81" s="150"/>
      <c r="K81" s="150"/>
      <c r="L81" s="150"/>
      <c r="M81" s="150"/>
      <c r="N81" s="150"/>
      <c r="O81" s="150">
        <f t="shared" ref="O81" si="23">SUM(O82:O84)</f>
        <v>4476.2220285299991</v>
      </c>
      <c r="P81" s="129"/>
      <c r="Q81" s="129"/>
    </row>
    <row r="82" spans="1:17">
      <c r="A82" s="154" t="s">
        <v>391</v>
      </c>
      <c r="B82" s="126" t="s">
        <v>468</v>
      </c>
      <c r="C82" s="151">
        <f>[3]Enero!J82</f>
        <v>0</v>
      </c>
      <c r="D82" s="151">
        <f>[3]Febrero!J82</f>
        <v>0</v>
      </c>
      <c r="E82" s="151">
        <f>[3]Marzo!J82</f>
        <v>0</v>
      </c>
      <c r="F82" s="151">
        <f>[3]Abril!J82</f>
        <v>0</v>
      </c>
      <c r="G82" s="151">
        <f>[3]Mayo!J82</f>
        <v>0</v>
      </c>
      <c r="H82" s="151">
        <f>[3]Junio!J82</f>
        <v>0</v>
      </c>
      <c r="I82" s="151">
        <f>[3]Julio!J82</f>
        <v>0</v>
      </c>
      <c r="J82" s="151"/>
      <c r="K82" s="151"/>
      <c r="L82" s="151"/>
      <c r="M82" s="151"/>
      <c r="N82" s="151"/>
      <c r="O82" s="151">
        <f t="shared" si="21"/>
        <v>0</v>
      </c>
      <c r="P82" s="129"/>
      <c r="Q82" s="129"/>
    </row>
    <row r="83" spans="1:17">
      <c r="A83" s="154" t="s">
        <v>391</v>
      </c>
      <c r="B83" s="158" t="s">
        <v>469</v>
      </c>
      <c r="C83" s="151">
        <f>[3]Enero!J83</f>
        <v>2092.0844121900004</v>
      </c>
      <c r="D83" s="151">
        <f>[3]Febrero!J83</f>
        <v>1057.3649572400011</v>
      </c>
      <c r="E83" s="151">
        <f>[3]Marzo!J83</f>
        <v>2111.9130973100005</v>
      </c>
      <c r="F83" s="151">
        <f>[3]Abril!J83</f>
        <v>-219.2504382100002</v>
      </c>
      <c r="G83" s="151">
        <f>[3]Mayo!J83</f>
        <v>-911.04000000000087</v>
      </c>
      <c r="H83" s="151">
        <f>[3]Junio!J83</f>
        <v>-1721.2400000000011</v>
      </c>
      <c r="I83" s="151">
        <f>[3]Julio!J83</f>
        <v>2066.3900000000003</v>
      </c>
      <c r="J83" s="151"/>
      <c r="K83" s="151"/>
      <c r="L83" s="151"/>
      <c r="M83" s="151"/>
      <c r="N83" s="151"/>
      <c r="O83" s="151">
        <f t="shared" si="21"/>
        <v>4476.2220285299991</v>
      </c>
      <c r="P83" s="129"/>
      <c r="Q83" s="129"/>
    </row>
    <row r="84" spans="1:17">
      <c r="A84" s="154" t="s">
        <v>391</v>
      </c>
      <c r="B84" s="156" t="s">
        <v>460</v>
      </c>
      <c r="C84" s="151">
        <f>[3]Enero!J84</f>
        <v>0</v>
      </c>
      <c r="D84" s="151">
        <f>[3]Febrero!J84</f>
        <v>0</v>
      </c>
      <c r="E84" s="151">
        <f>[3]Marzo!J84</f>
        <v>0</v>
      </c>
      <c r="F84" s="151">
        <f>[3]Abril!J84</f>
        <v>0</v>
      </c>
      <c r="G84" s="151">
        <f>[3]Mayo!J84</f>
        <v>0</v>
      </c>
      <c r="H84" s="151">
        <f>[3]Junio!J84</f>
        <v>0</v>
      </c>
      <c r="I84" s="151">
        <f>[3]Julio!J84</f>
        <v>0</v>
      </c>
      <c r="J84" s="151"/>
      <c r="K84" s="151"/>
      <c r="L84" s="151"/>
      <c r="M84" s="151"/>
      <c r="N84" s="151"/>
      <c r="O84" s="151">
        <f t="shared" si="21"/>
        <v>0</v>
      </c>
      <c r="P84" s="129"/>
      <c r="Q84" s="129"/>
    </row>
    <row r="85" spans="1:17">
      <c r="A85" s="154" t="s">
        <v>391</v>
      </c>
      <c r="B85" s="156" t="s">
        <v>470</v>
      </c>
      <c r="C85" s="150">
        <f>[3]Enero!J85</f>
        <v>1716.35604074</v>
      </c>
      <c r="D85" s="150">
        <f>[3]Febrero!J85</f>
        <v>1378.6000000000001</v>
      </c>
      <c r="E85" s="150">
        <f>[3]Marzo!J85</f>
        <v>884.9899999999999</v>
      </c>
      <c r="F85" s="150">
        <f>[3]Abril!J85</f>
        <v>916.42</v>
      </c>
      <c r="G85" s="150">
        <f>[3]Mayo!J85</f>
        <v>721.7700000000001</v>
      </c>
      <c r="H85" s="150">
        <f>[3]Junio!J85</f>
        <v>416.91999999999996</v>
      </c>
      <c r="I85" s="150">
        <f>[3]Julio!J85</f>
        <v>270.83999999999997</v>
      </c>
      <c r="J85" s="150"/>
      <c r="K85" s="150"/>
      <c r="L85" s="150"/>
      <c r="M85" s="150"/>
      <c r="N85" s="150"/>
      <c r="O85" s="150">
        <f t="shared" ref="O85" si="24">SUM(O86:O89)</f>
        <v>6305.8960407400009</v>
      </c>
      <c r="P85" s="129"/>
      <c r="Q85" s="129"/>
    </row>
    <row r="86" spans="1:17">
      <c r="A86" s="154" t="s">
        <v>391</v>
      </c>
      <c r="B86" s="153" t="s">
        <v>471</v>
      </c>
      <c r="C86" s="151">
        <f>[3]Enero!J86</f>
        <v>0</v>
      </c>
      <c r="D86" s="151">
        <f>[3]Febrero!J86</f>
        <v>0</v>
      </c>
      <c r="E86" s="151">
        <f>[3]Marzo!J86</f>
        <v>0</v>
      </c>
      <c r="F86" s="151">
        <f>[3]Abril!J86</f>
        <v>0</v>
      </c>
      <c r="G86" s="151">
        <f>[3]Mayo!J86</f>
        <v>0</v>
      </c>
      <c r="H86" s="151">
        <f>[3]Junio!J86</f>
        <v>0</v>
      </c>
      <c r="I86" s="151">
        <f>[3]Julio!J86</f>
        <v>0</v>
      </c>
      <c r="J86" s="151"/>
      <c r="K86" s="151"/>
      <c r="L86" s="151"/>
      <c r="M86" s="151"/>
      <c r="N86" s="151"/>
      <c r="O86" s="151">
        <f t="shared" si="21"/>
        <v>0</v>
      </c>
      <c r="P86" s="129"/>
      <c r="Q86" s="129"/>
    </row>
    <row r="87" spans="1:17">
      <c r="A87" s="154" t="s">
        <v>391</v>
      </c>
      <c r="B87" s="153" t="s">
        <v>505</v>
      </c>
      <c r="C87" s="151">
        <f>[3]Enero!J87</f>
        <v>0</v>
      </c>
      <c r="D87" s="151">
        <f>[3]Febrero!J87</f>
        <v>0</v>
      </c>
      <c r="E87" s="151">
        <f>[3]Marzo!J87</f>
        <v>0</v>
      </c>
      <c r="F87" s="151">
        <f>[3]Abril!J87</f>
        <v>0</v>
      </c>
      <c r="G87" s="151">
        <f>[3]Mayo!J87</f>
        <v>0</v>
      </c>
      <c r="H87" s="151">
        <f>[3]Junio!J87</f>
        <v>0</v>
      </c>
      <c r="I87" s="151">
        <f>[3]Julio!J87</f>
        <v>0</v>
      </c>
      <c r="J87" s="151"/>
      <c r="K87" s="151"/>
      <c r="L87" s="151"/>
      <c r="M87" s="151"/>
      <c r="N87" s="151"/>
      <c r="O87" s="151">
        <f t="shared" si="21"/>
        <v>0</v>
      </c>
      <c r="P87" s="129"/>
      <c r="Q87" s="129"/>
    </row>
    <row r="88" spans="1:17">
      <c r="A88" s="154" t="s">
        <v>391</v>
      </c>
      <c r="B88" s="153" t="s">
        <v>472</v>
      </c>
      <c r="C88" s="151">
        <f>[3]Enero!J88</f>
        <v>78.02</v>
      </c>
      <c r="D88" s="151">
        <f>[3]Febrero!J88</f>
        <v>508.66</v>
      </c>
      <c r="E88" s="151">
        <f>[3]Marzo!J88</f>
        <v>172.89</v>
      </c>
      <c r="F88" s="151">
        <f>[3]Abril!J88</f>
        <v>123.71</v>
      </c>
      <c r="G88" s="151">
        <f>[3]Mayo!J88</f>
        <v>359.45</v>
      </c>
      <c r="H88" s="151">
        <f>[3]Junio!J88</f>
        <v>143.66</v>
      </c>
      <c r="I88" s="151">
        <f>[3]Julio!J88</f>
        <v>215.49</v>
      </c>
      <c r="J88" s="151"/>
      <c r="K88" s="151"/>
      <c r="L88" s="151"/>
      <c r="M88" s="151"/>
      <c r="N88" s="151"/>
      <c r="O88" s="151">
        <f t="shared" si="21"/>
        <v>1601.88</v>
      </c>
      <c r="P88" s="129"/>
      <c r="Q88" s="129"/>
    </row>
    <row r="89" spans="1:17">
      <c r="A89" s="154" t="s">
        <v>391</v>
      </c>
      <c r="B89" s="123" t="s">
        <v>473</v>
      </c>
      <c r="C89" s="151">
        <f>[3]Enero!J89</f>
        <v>1638.33604074</v>
      </c>
      <c r="D89" s="151">
        <f>[3]Febrero!J89</f>
        <v>869.94</v>
      </c>
      <c r="E89" s="151">
        <f>[3]Marzo!J89</f>
        <v>712.09999999999991</v>
      </c>
      <c r="F89" s="151">
        <f>[3]Abril!J89</f>
        <v>792.71</v>
      </c>
      <c r="G89" s="151">
        <f>[3]Mayo!J89</f>
        <v>362.32</v>
      </c>
      <c r="H89" s="151">
        <f>[3]Junio!J89</f>
        <v>273.25999999999993</v>
      </c>
      <c r="I89" s="151">
        <f>[3]Julio!J89</f>
        <v>55.350000000000009</v>
      </c>
      <c r="J89" s="151"/>
      <c r="K89" s="151"/>
      <c r="L89" s="151"/>
      <c r="M89" s="151"/>
      <c r="N89" s="151"/>
      <c r="O89" s="151">
        <f t="shared" si="21"/>
        <v>4704.0160407400008</v>
      </c>
      <c r="P89" s="129"/>
      <c r="Q89" s="129"/>
    </row>
    <row r="90" spans="1:17">
      <c r="A90" s="154" t="s">
        <v>391</v>
      </c>
      <c r="B90" s="123" t="s">
        <v>474</v>
      </c>
      <c r="C90" s="151">
        <f>[3]Enero!J90</f>
        <v>0</v>
      </c>
      <c r="D90" s="151">
        <f>[3]Febrero!J90</f>
        <v>0</v>
      </c>
      <c r="E90" s="151">
        <f>[3]Marzo!J90</f>
        <v>0</v>
      </c>
      <c r="F90" s="151">
        <f>[3]Abril!J90</f>
        <v>0</v>
      </c>
      <c r="G90" s="151">
        <f>[3]Mayo!J90</f>
        <v>0</v>
      </c>
      <c r="H90" s="151">
        <f>[3]Junio!J90</f>
        <v>0</v>
      </c>
      <c r="I90" s="151">
        <f>[3]Julio!J90</f>
        <v>0</v>
      </c>
      <c r="J90" s="151"/>
      <c r="K90" s="151"/>
      <c r="L90" s="151"/>
      <c r="M90" s="151"/>
      <c r="N90" s="151"/>
      <c r="O90" s="151">
        <f t="shared" si="21"/>
        <v>0</v>
      </c>
      <c r="P90" s="129"/>
      <c r="Q90" s="129"/>
    </row>
    <row r="91" spans="1:17">
      <c r="A91" s="154" t="s">
        <v>391</v>
      </c>
      <c r="B91" s="123" t="s">
        <v>475</v>
      </c>
      <c r="C91" s="151">
        <f>[3]Enero!J91</f>
        <v>0</v>
      </c>
      <c r="D91" s="151">
        <f>[3]Febrero!J91</f>
        <v>0</v>
      </c>
      <c r="E91" s="151">
        <f>[3]Marzo!J91</f>
        <v>0</v>
      </c>
      <c r="F91" s="151">
        <f>[3]Abril!J91</f>
        <v>0</v>
      </c>
      <c r="G91" s="151">
        <f>[3]Mayo!J91</f>
        <v>0</v>
      </c>
      <c r="H91" s="151">
        <f>[3]Junio!J91</f>
        <v>0</v>
      </c>
      <c r="I91" s="151">
        <f>[3]Julio!J91</f>
        <v>0</v>
      </c>
      <c r="J91" s="151"/>
      <c r="K91" s="151"/>
      <c r="L91" s="151"/>
      <c r="M91" s="151"/>
      <c r="N91" s="151"/>
      <c r="O91" s="151">
        <f t="shared" si="21"/>
        <v>0</v>
      </c>
      <c r="P91" s="129"/>
      <c r="Q91" s="129"/>
    </row>
    <row r="92" spans="1:17">
      <c r="A92" s="154" t="s">
        <v>391</v>
      </c>
      <c r="B92" s="131" t="s">
        <v>476</v>
      </c>
      <c r="C92" s="150">
        <f>[3]Enero!J92</f>
        <v>4.4408920985006262E-16</v>
      </c>
      <c r="D92" s="150">
        <f>[3]Febrero!J92</f>
        <v>0</v>
      </c>
      <c r="E92" s="150">
        <f>[3]Marzo!J92</f>
        <v>0</v>
      </c>
      <c r="F92" s="150">
        <f>[3]Abril!J92</f>
        <v>0</v>
      </c>
      <c r="G92" s="150">
        <f>[3]Mayo!J92</f>
        <v>0</v>
      </c>
      <c r="H92" s="150">
        <f>[3]Junio!J92</f>
        <v>-2.0397000000649257E-4</v>
      </c>
      <c r="I92" s="150">
        <f>[3]Julio!J92</f>
        <v>0</v>
      </c>
      <c r="J92" s="150"/>
      <c r="K92" s="150"/>
      <c r="L92" s="150"/>
      <c r="M92" s="150"/>
      <c r="N92" s="150"/>
      <c r="O92" s="150">
        <f t="shared" ref="O92" si="25">O68+O69-O80</f>
        <v>-2.039700084424112E-4</v>
      </c>
      <c r="P92" s="129"/>
      <c r="Q92" s="129"/>
    </row>
    <row r="93" spans="1:17">
      <c r="A93" s="154" t="s">
        <v>391</v>
      </c>
      <c r="B93" s="126"/>
      <c r="C93" s="126"/>
      <c r="D93" s="126"/>
      <c r="E93" s="126"/>
      <c r="F93" s="126"/>
      <c r="G93" s="126"/>
      <c r="H93" s="126"/>
      <c r="I93" s="126"/>
      <c r="J93" s="126"/>
      <c r="K93" s="126"/>
      <c r="L93" s="126"/>
      <c r="M93" s="126"/>
      <c r="N93" s="126"/>
      <c r="O93" s="126"/>
      <c r="P93" s="129"/>
      <c r="Q93" s="129"/>
    </row>
    <row r="94" spans="1:17">
      <c r="A94" s="154" t="s">
        <v>391</v>
      </c>
      <c r="B94" s="126"/>
      <c r="C94" s="126"/>
      <c r="D94" s="126"/>
      <c r="E94" s="126"/>
      <c r="F94" s="126"/>
      <c r="G94" s="126"/>
      <c r="H94" s="126"/>
      <c r="I94" s="126"/>
      <c r="J94" s="126"/>
      <c r="K94" s="126"/>
      <c r="L94" s="126"/>
      <c r="M94" s="126"/>
      <c r="N94" s="126"/>
      <c r="O94" s="126"/>
      <c r="P94" s="129"/>
      <c r="Q94" s="129"/>
    </row>
    <row r="95" spans="1:17">
      <c r="A95" s="121" t="s">
        <v>390</v>
      </c>
      <c r="B95" s="122"/>
      <c r="C95" s="126"/>
      <c r="D95" s="126"/>
      <c r="E95" s="126"/>
      <c r="F95" s="126"/>
      <c r="G95" s="126"/>
      <c r="H95" s="126"/>
      <c r="I95" s="126"/>
      <c r="J95" s="126"/>
      <c r="K95" s="126"/>
      <c r="L95" s="126"/>
      <c r="M95" s="126"/>
      <c r="N95" s="126"/>
      <c r="O95" s="126"/>
      <c r="P95" s="129"/>
      <c r="Q95" s="129"/>
    </row>
    <row r="96" spans="1:17" ht="12.75" customHeight="1">
      <c r="A96" s="189" t="s">
        <v>477</v>
      </c>
      <c r="B96" s="190"/>
      <c r="C96" s="126"/>
      <c r="D96" s="126"/>
      <c r="E96" s="126"/>
      <c r="F96" s="126"/>
      <c r="G96" s="126"/>
      <c r="H96" s="126"/>
      <c r="I96" s="126"/>
      <c r="J96" s="126"/>
      <c r="K96" s="126"/>
      <c r="L96" s="126"/>
      <c r="M96" s="126"/>
      <c r="N96" s="126"/>
      <c r="O96" s="126"/>
      <c r="P96" s="129"/>
      <c r="Q96" s="129"/>
    </row>
    <row r="97" spans="1:17">
      <c r="A97" s="190"/>
      <c r="B97" s="190"/>
      <c r="C97" s="126"/>
      <c r="D97" s="126"/>
      <c r="E97" s="126"/>
      <c r="F97" s="126"/>
      <c r="G97" s="126"/>
      <c r="H97" s="126"/>
      <c r="I97" s="126"/>
      <c r="J97" s="126"/>
      <c r="K97" s="126"/>
      <c r="L97" s="126"/>
      <c r="M97" s="126"/>
      <c r="N97" s="126"/>
      <c r="O97" s="126"/>
      <c r="P97" s="129"/>
      <c r="Q97" s="129"/>
    </row>
    <row r="98" spans="1:17">
      <c r="A98" s="121" t="s">
        <v>392</v>
      </c>
      <c r="B98" s="122"/>
      <c r="P98" s="129"/>
      <c r="Q98" s="129"/>
    </row>
    <row r="99" spans="1:17" ht="12.75" customHeight="1">
      <c r="A99" s="191" t="s">
        <v>478</v>
      </c>
      <c r="B99" s="190"/>
      <c r="P99" s="129"/>
      <c r="Q99" s="129"/>
    </row>
    <row r="100" spans="1:17">
      <c r="A100" s="190"/>
      <c r="B100" s="190"/>
      <c r="P100" s="129"/>
      <c r="Q100" s="129"/>
    </row>
    <row r="101" spans="1:17">
      <c r="A101" s="141" t="s">
        <v>479</v>
      </c>
      <c r="B101" s="126"/>
      <c r="P101" s="129"/>
      <c r="Q101" s="129"/>
    </row>
    <row r="102" spans="1:17" ht="12.75" customHeight="1">
      <c r="A102" s="191" t="s">
        <v>480</v>
      </c>
      <c r="B102" s="190"/>
      <c r="P102" s="129"/>
      <c r="Q102" s="129"/>
    </row>
    <row r="103" spans="1:17">
      <c r="A103" s="190"/>
      <c r="B103" s="190"/>
      <c r="P103" s="129"/>
      <c r="Q103" s="129"/>
    </row>
  </sheetData>
  <mergeCells count="3">
    <mergeCell ref="A96:B97"/>
    <mergeCell ref="A99:B100"/>
    <mergeCell ref="A102:B103"/>
  </mergeCell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41"/>
  <sheetViews>
    <sheetView topLeftCell="A62" zoomScale="85" zoomScaleNormal="85" workbookViewId="0">
      <selection activeCell="P115" sqref="P115"/>
    </sheetView>
  </sheetViews>
  <sheetFormatPr baseColWidth="10" defaultRowHeight="12.75"/>
  <cols>
    <col min="1" max="1" width="6.140625" customWidth="1"/>
    <col min="2" max="2" width="45.140625" bestFit="1" customWidth="1"/>
    <col min="3" max="16" width="12" customWidth="1"/>
  </cols>
  <sheetData>
    <row r="1" spans="1:16" ht="15.75">
      <c r="A1" s="125" t="s">
        <v>300</v>
      </c>
      <c r="B1" s="126"/>
      <c r="C1" s="130"/>
      <c r="D1" s="130"/>
      <c r="E1" s="131" t="s">
        <v>484</v>
      </c>
      <c r="F1" s="130"/>
      <c r="G1" s="130"/>
      <c r="H1" s="130"/>
      <c r="I1" s="130"/>
      <c r="J1" s="130"/>
      <c r="K1" s="130"/>
      <c r="L1" s="130"/>
      <c r="M1" s="130"/>
      <c r="N1" s="130"/>
      <c r="O1" s="130"/>
      <c r="P1" s="130"/>
    </row>
    <row r="2" spans="1:16">
      <c r="A2" s="128" t="s">
        <v>301</v>
      </c>
      <c r="B2" s="126"/>
      <c r="C2" s="130"/>
      <c r="D2" s="130"/>
      <c r="E2" s="130"/>
      <c r="F2" s="130"/>
      <c r="G2" s="130"/>
      <c r="H2" s="130"/>
      <c r="I2" s="130"/>
      <c r="J2" s="130"/>
      <c r="K2" s="130"/>
      <c r="L2" s="130"/>
      <c r="M2" s="130"/>
      <c r="N2" s="130"/>
      <c r="O2" s="130"/>
      <c r="P2" s="130"/>
    </row>
    <row r="3" spans="1:16">
      <c r="A3" s="128" t="s">
        <v>302</v>
      </c>
      <c r="B3" s="127"/>
      <c r="C3" s="130"/>
      <c r="D3" s="130"/>
      <c r="E3" s="130"/>
      <c r="F3" s="130"/>
      <c r="G3" s="130"/>
      <c r="H3" s="130"/>
      <c r="I3" s="130"/>
      <c r="J3" s="130"/>
      <c r="K3" s="130"/>
      <c r="L3" s="130"/>
      <c r="M3" s="130"/>
      <c r="N3" s="130"/>
      <c r="O3" s="130"/>
      <c r="P3" s="130"/>
    </row>
    <row r="4" spans="1:16" ht="15.75">
      <c r="A4" s="125" t="s">
        <v>303</v>
      </c>
      <c r="B4" s="127"/>
      <c r="C4" s="130"/>
      <c r="D4" s="130"/>
      <c r="E4" s="130"/>
      <c r="F4" s="130"/>
      <c r="G4" s="130"/>
      <c r="H4" s="130"/>
      <c r="I4" s="130"/>
      <c r="J4" s="130"/>
      <c r="K4" s="130"/>
      <c r="L4" s="130"/>
      <c r="M4" s="130"/>
      <c r="N4" s="130"/>
      <c r="O4" s="130"/>
      <c r="P4" s="130"/>
    </row>
    <row r="5" spans="1:16" ht="13.5" thickBot="1">
      <c r="A5" s="128"/>
      <c r="B5" s="127"/>
    </row>
    <row r="6" spans="1:16" ht="13.5" thickBot="1">
      <c r="A6" s="192" t="s">
        <v>485</v>
      </c>
      <c r="B6" s="193"/>
      <c r="C6" s="193"/>
      <c r="D6" s="193"/>
      <c r="E6" s="193"/>
      <c r="F6" s="193"/>
      <c r="G6" s="132"/>
      <c r="H6" s="132"/>
      <c r="I6" s="132"/>
      <c r="J6" s="132"/>
      <c r="K6" s="132"/>
      <c r="L6" s="132"/>
      <c r="M6" s="132"/>
      <c r="N6" s="132"/>
      <c r="O6" s="132"/>
      <c r="P6" s="132"/>
    </row>
    <row r="7" spans="1:16" ht="38.25">
      <c r="A7" s="133" t="s">
        <v>304</v>
      </c>
      <c r="B7" s="133" t="s">
        <v>305</v>
      </c>
      <c r="C7" s="134" t="s">
        <v>306</v>
      </c>
      <c r="D7" s="134" t="s">
        <v>307</v>
      </c>
      <c r="E7" s="134" t="s">
        <v>308</v>
      </c>
      <c r="F7" s="134" t="s">
        <v>309</v>
      </c>
      <c r="G7" s="134" t="s">
        <v>310</v>
      </c>
      <c r="H7" s="134" t="s">
        <v>311</v>
      </c>
      <c r="I7" s="134" t="s">
        <v>312</v>
      </c>
      <c r="J7" s="134" t="s">
        <v>313</v>
      </c>
      <c r="K7" s="134" t="s">
        <v>314</v>
      </c>
      <c r="L7" s="134" t="s">
        <v>315</v>
      </c>
      <c r="M7" s="134" t="s">
        <v>316</v>
      </c>
      <c r="N7" s="134" t="s">
        <v>317</v>
      </c>
      <c r="O7" s="134" t="s">
        <v>318</v>
      </c>
      <c r="P7" s="134" t="s">
        <v>289</v>
      </c>
    </row>
    <row r="8" spans="1:16">
      <c r="A8" s="135" t="s">
        <v>319</v>
      </c>
      <c r="B8" s="135" t="s">
        <v>320</v>
      </c>
      <c r="C8" s="136">
        <f t="shared" ref="C8:P8" si="0">SUM(C9:C15)</f>
        <v>31253.950000000004</v>
      </c>
      <c r="D8" s="136">
        <f t="shared" si="0"/>
        <v>14640.09</v>
      </c>
      <c r="E8" s="136">
        <f t="shared" si="0"/>
        <v>12059.82</v>
      </c>
      <c r="F8" s="136">
        <f t="shared" si="0"/>
        <v>2580.2600000000002</v>
      </c>
      <c r="G8" s="136">
        <f t="shared" si="0"/>
        <v>0</v>
      </c>
      <c r="H8" s="136">
        <f t="shared" si="0"/>
        <v>0</v>
      </c>
      <c r="I8" s="136">
        <f t="shared" si="0"/>
        <v>0</v>
      </c>
      <c r="J8" s="136">
        <f t="shared" si="0"/>
        <v>16613.86</v>
      </c>
      <c r="K8" s="136">
        <f t="shared" si="0"/>
        <v>1062.92</v>
      </c>
      <c r="L8" s="136">
        <f t="shared" si="0"/>
        <v>504.97</v>
      </c>
      <c r="M8" s="136">
        <f t="shared" si="0"/>
        <v>402.64</v>
      </c>
      <c r="N8" s="136">
        <f t="shared" si="0"/>
        <v>155.30000000000001</v>
      </c>
      <c r="O8" s="136">
        <f t="shared" si="0"/>
        <v>0</v>
      </c>
      <c r="P8" s="136">
        <f t="shared" si="0"/>
        <v>32316.870000000003</v>
      </c>
    </row>
    <row r="9" spans="1:16">
      <c r="A9" s="127" t="s">
        <v>321</v>
      </c>
      <c r="B9" s="127" t="s">
        <v>322</v>
      </c>
      <c r="C9" s="130">
        <v>6757.9800000000005</v>
      </c>
      <c r="D9" s="130">
        <v>2767.23</v>
      </c>
      <c r="E9" s="130">
        <v>1785.78</v>
      </c>
      <c r="F9" s="130">
        <v>981.45</v>
      </c>
      <c r="G9" s="130">
        <v>0</v>
      </c>
      <c r="H9" s="130">
        <v>0</v>
      </c>
      <c r="I9" s="130">
        <v>0</v>
      </c>
      <c r="J9" s="130">
        <v>3990.75</v>
      </c>
      <c r="K9" s="130">
        <v>598.66999999999996</v>
      </c>
      <c r="L9" s="130">
        <v>366.64</v>
      </c>
      <c r="M9" s="130">
        <v>79.03</v>
      </c>
      <c r="N9" s="130">
        <v>153</v>
      </c>
      <c r="O9" s="130">
        <v>0</v>
      </c>
      <c r="P9" s="137">
        <f>C9+K9</f>
        <v>7356.6500000000005</v>
      </c>
    </row>
    <row r="10" spans="1:16">
      <c r="A10" s="127" t="s">
        <v>323</v>
      </c>
      <c r="B10" s="127" t="s">
        <v>324</v>
      </c>
      <c r="C10" s="130">
        <v>918.35</v>
      </c>
      <c r="D10" s="130">
        <v>918.32</v>
      </c>
      <c r="E10" s="130">
        <v>812.06</v>
      </c>
      <c r="F10" s="130">
        <v>106.26</v>
      </c>
      <c r="G10" s="130">
        <v>0</v>
      </c>
      <c r="H10" s="130">
        <v>0</v>
      </c>
      <c r="I10" s="130">
        <v>0</v>
      </c>
      <c r="J10" s="130">
        <v>0.03</v>
      </c>
      <c r="K10" s="130">
        <v>79.72</v>
      </c>
      <c r="L10" s="130">
        <v>79.72</v>
      </c>
      <c r="M10" s="130">
        <v>0</v>
      </c>
      <c r="N10" s="130">
        <v>0</v>
      </c>
      <c r="O10" s="130">
        <v>0</v>
      </c>
      <c r="P10" s="137">
        <f t="shared" ref="P10:P15" si="1">C10+K10</f>
        <v>998.07</v>
      </c>
    </row>
    <row r="11" spans="1:16">
      <c r="A11" s="127" t="s">
        <v>325</v>
      </c>
      <c r="B11" s="127" t="s">
        <v>326</v>
      </c>
      <c r="C11" s="130">
        <v>4253.93</v>
      </c>
      <c r="D11" s="130">
        <v>4251.99</v>
      </c>
      <c r="E11" s="130">
        <v>4102.43</v>
      </c>
      <c r="F11" s="130">
        <v>149.56</v>
      </c>
      <c r="G11" s="130">
        <v>0</v>
      </c>
      <c r="H11" s="130">
        <v>0</v>
      </c>
      <c r="I11" s="130">
        <v>0</v>
      </c>
      <c r="J11" s="130">
        <v>1.94</v>
      </c>
      <c r="K11" s="130">
        <v>40.06</v>
      </c>
      <c r="L11" s="130">
        <v>40.06</v>
      </c>
      <c r="M11" s="130">
        <v>0</v>
      </c>
      <c r="N11" s="130">
        <v>0</v>
      </c>
      <c r="O11" s="130">
        <v>0</v>
      </c>
      <c r="P11" s="137">
        <f t="shared" si="1"/>
        <v>4293.9900000000007</v>
      </c>
    </row>
    <row r="12" spans="1:16">
      <c r="A12" s="127" t="s">
        <v>327</v>
      </c>
      <c r="B12" s="127" t="s">
        <v>328</v>
      </c>
      <c r="C12" s="130">
        <v>12344.94</v>
      </c>
      <c r="D12" s="130">
        <v>140.61000000000001</v>
      </c>
      <c r="E12" s="130">
        <v>15.88</v>
      </c>
      <c r="F12" s="130">
        <v>124.72</v>
      </c>
      <c r="G12" s="130">
        <v>0</v>
      </c>
      <c r="H12" s="130">
        <v>0</v>
      </c>
      <c r="I12" s="130">
        <v>0</v>
      </c>
      <c r="J12" s="130">
        <v>12204.33</v>
      </c>
      <c r="K12" s="130">
        <v>283.49</v>
      </c>
      <c r="L12" s="130">
        <v>0</v>
      </c>
      <c r="M12" s="130">
        <v>283.49</v>
      </c>
      <c r="N12" s="130">
        <v>0</v>
      </c>
      <c r="O12" s="130">
        <v>0</v>
      </c>
      <c r="P12" s="137">
        <f t="shared" si="1"/>
        <v>12628.43</v>
      </c>
    </row>
    <row r="13" spans="1:16">
      <c r="A13" s="127" t="s">
        <v>329</v>
      </c>
      <c r="B13" s="127" t="s">
        <v>330</v>
      </c>
      <c r="C13" s="130">
        <v>6787.68</v>
      </c>
      <c r="D13" s="130">
        <v>6413.19</v>
      </c>
      <c r="E13" s="130">
        <v>5282.17</v>
      </c>
      <c r="F13" s="130">
        <v>1131.02</v>
      </c>
      <c r="G13" s="130">
        <v>0</v>
      </c>
      <c r="H13" s="130">
        <v>0</v>
      </c>
      <c r="I13" s="130">
        <v>0</v>
      </c>
      <c r="J13" s="130">
        <v>374.49</v>
      </c>
      <c r="K13" s="130">
        <v>60.29</v>
      </c>
      <c r="L13" s="130">
        <v>17.86</v>
      </c>
      <c r="M13" s="130">
        <v>40.119999999999997</v>
      </c>
      <c r="N13" s="130">
        <v>2.2999999999999998</v>
      </c>
      <c r="O13" s="130">
        <v>0</v>
      </c>
      <c r="P13" s="137">
        <f t="shared" si="1"/>
        <v>6847.97</v>
      </c>
    </row>
    <row r="14" spans="1:16">
      <c r="A14" s="127" t="s">
        <v>331</v>
      </c>
      <c r="B14" s="127" t="s">
        <v>332</v>
      </c>
      <c r="C14" s="130">
        <v>141.63</v>
      </c>
      <c r="D14" s="130">
        <v>99.31</v>
      </c>
      <c r="E14" s="130">
        <v>21.31</v>
      </c>
      <c r="F14" s="130">
        <v>78</v>
      </c>
      <c r="G14" s="130">
        <v>0</v>
      </c>
      <c r="H14" s="130">
        <v>0</v>
      </c>
      <c r="I14" s="130">
        <v>0</v>
      </c>
      <c r="J14" s="130">
        <v>42.32</v>
      </c>
      <c r="K14" s="130">
        <v>0.4</v>
      </c>
      <c r="L14" s="130">
        <v>0.4</v>
      </c>
      <c r="M14" s="130">
        <v>0</v>
      </c>
      <c r="N14" s="130">
        <v>0</v>
      </c>
      <c r="O14" s="130">
        <v>0</v>
      </c>
      <c r="P14" s="137">
        <f t="shared" si="1"/>
        <v>142.03</v>
      </c>
    </row>
    <row r="15" spans="1:16">
      <c r="A15" s="127" t="s">
        <v>333</v>
      </c>
      <c r="B15" s="127" t="s">
        <v>334</v>
      </c>
      <c r="C15" s="130">
        <v>49.44</v>
      </c>
      <c r="D15" s="130">
        <v>49.44</v>
      </c>
      <c r="E15" s="130">
        <v>40.19</v>
      </c>
      <c r="F15" s="130">
        <v>9.25</v>
      </c>
      <c r="G15" s="130">
        <v>0</v>
      </c>
      <c r="H15" s="130">
        <v>0</v>
      </c>
      <c r="I15" s="130">
        <v>0</v>
      </c>
      <c r="J15" s="130">
        <v>0</v>
      </c>
      <c r="K15" s="130">
        <v>0.28999999999999998</v>
      </c>
      <c r="L15" s="130">
        <v>0.28999999999999998</v>
      </c>
      <c r="M15" s="130">
        <v>0</v>
      </c>
      <c r="N15" s="130">
        <v>0</v>
      </c>
      <c r="O15" s="130">
        <v>0</v>
      </c>
      <c r="P15" s="137">
        <f t="shared" si="1"/>
        <v>49.73</v>
      </c>
    </row>
    <row r="16" spans="1:16">
      <c r="A16" s="135" t="s">
        <v>335</v>
      </c>
      <c r="B16" s="135" t="s">
        <v>320</v>
      </c>
      <c r="C16" s="136">
        <f t="shared" ref="C16:P16" si="2">SUM(C17:C19)</f>
        <v>7512.17</v>
      </c>
      <c r="D16" s="136">
        <f t="shared" si="2"/>
        <v>7507.83</v>
      </c>
      <c r="E16" s="136">
        <f t="shared" si="2"/>
        <v>6589.88</v>
      </c>
      <c r="F16" s="136">
        <f t="shared" si="2"/>
        <v>907.55</v>
      </c>
      <c r="G16" s="136">
        <f t="shared" si="2"/>
        <v>10.41</v>
      </c>
      <c r="H16" s="136">
        <f t="shared" si="2"/>
        <v>0</v>
      </c>
      <c r="I16" s="136">
        <f t="shared" si="2"/>
        <v>0</v>
      </c>
      <c r="J16" s="136">
        <f t="shared" si="2"/>
        <v>4.34</v>
      </c>
      <c r="K16" s="136">
        <f t="shared" si="2"/>
        <v>982.54</v>
      </c>
      <c r="L16" s="136">
        <f t="shared" si="2"/>
        <v>934.03</v>
      </c>
      <c r="M16" s="136">
        <f t="shared" si="2"/>
        <v>48.51</v>
      </c>
      <c r="N16" s="136">
        <f t="shared" si="2"/>
        <v>0</v>
      </c>
      <c r="O16" s="136">
        <f t="shared" si="2"/>
        <v>0</v>
      </c>
      <c r="P16" s="136">
        <f t="shared" si="2"/>
        <v>8494.7099999999991</v>
      </c>
    </row>
    <row r="17" spans="1:16">
      <c r="A17" s="127" t="s">
        <v>336</v>
      </c>
      <c r="B17" s="127" t="s">
        <v>337</v>
      </c>
      <c r="C17" s="130">
        <v>404.2</v>
      </c>
      <c r="D17" s="130">
        <v>399.86</v>
      </c>
      <c r="E17" s="130">
        <v>295.33999999999997</v>
      </c>
      <c r="F17" s="130">
        <v>94.11</v>
      </c>
      <c r="G17" s="130">
        <v>10.41</v>
      </c>
      <c r="H17" s="130">
        <v>0</v>
      </c>
      <c r="I17" s="130">
        <v>0</v>
      </c>
      <c r="J17" s="130">
        <v>4.34</v>
      </c>
      <c r="K17" s="130">
        <v>102.13</v>
      </c>
      <c r="L17" s="130">
        <v>53.62</v>
      </c>
      <c r="M17" s="130">
        <v>48.51</v>
      </c>
      <c r="N17" s="130">
        <v>0</v>
      </c>
      <c r="O17" s="130">
        <v>0</v>
      </c>
      <c r="P17" s="137">
        <f t="shared" ref="P17:P19" si="3">C17+K17</f>
        <v>506.33</v>
      </c>
    </row>
    <row r="18" spans="1:16">
      <c r="A18" s="127" t="s">
        <v>338</v>
      </c>
      <c r="B18" s="127" t="s">
        <v>339</v>
      </c>
      <c r="C18" s="130">
        <v>5415.33</v>
      </c>
      <c r="D18" s="130">
        <v>5415.33</v>
      </c>
      <c r="E18" s="130">
        <v>4986.75</v>
      </c>
      <c r="F18" s="130">
        <v>428.58</v>
      </c>
      <c r="G18" s="130">
        <v>0</v>
      </c>
      <c r="H18" s="130">
        <v>0</v>
      </c>
      <c r="I18" s="130">
        <v>0</v>
      </c>
      <c r="J18" s="130">
        <v>0</v>
      </c>
      <c r="K18" s="130">
        <v>275.39</v>
      </c>
      <c r="L18" s="130">
        <v>275.39</v>
      </c>
      <c r="M18" s="130">
        <v>0</v>
      </c>
      <c r="N18" s="130">
        <v>0</v>
      </c>
      <c r="O18" s="130">
        <v>0</v>
      </c>
      <c r="P18" s="137">
        <f t="shared" si="3"/>
        <v>5690.72</v>
      </c>
    </row>
    <row r="19" spans="1:16">
      <c r="A19" s="127" t="s">
        <v>340</v>
      </c>
      <c r="B19" s="127" t="s">
        <v>341</v>
      </c>
      <c r="C19" s="130">
        <v>1692.64</v>
      </c>
      <c r="D19" s="130">
        <v>1692.64</v>
      </c>
      <c r="E19" s="130">
        <v>1307.79</v>
      </c>
      <c r="F19" s="130">
        <v>384.86</v>
      </c>
      <c r="G19" s="130">
        <v>0</v>
      </c>
      <c r="H19" s="130">
        <v>0</v>
      </c>
      <c r="I19" s="130">
        <v>0</v>
      </c>
      <c r="J19" s="130">
        <v>0</v>
      </c>
      <c r="K19" s="130">
        <v>605.02</v>
      </c>
      <c r="L19" s="130">
        <v>605.02</v>
      </c>
      <c r="M19" s="130">
        <v>0</v>
      </c>
      <c r="N19" s="130">
        <v>0</v>
      </c>
      <c r="O19" s="130">
        <v>0</v>
      </c>
      <c r="P19" s="137">
        <f t="shared" si="3"/>
        <v>2297.66</v>
      </c>
    </row>
    <row r="20" spans="1:16">
      <c r="A20" s="135" t="s">
        <v>342</v>
      </c>
      <c r="B20" s="135" t="s">
        <v>320</v>
      </c>
      <c r="C20" s="136">
        <f t="shared" ref="C20:P20" si="4">SUM(C21:C33)</f>
        <v>30204.49</v>
      </c>
      <c r="D20" s="136">
        <f t="shared" si="4"/>
        <v>26738.880000000001</v>
      </c>
      <c r="E20" s="136">
        <f t="shared" si="4"/>
        <v>23108.240000000002</v>
      </c>
      <c r="F20" s="136">
        <f t="shared" si="4"/>
        <v>3630.6400000000003</v>
      </c>
      <c r="G20" s="136">
        <f t="shared" si="4"/>
        <v>0</v>
      </c>
      <c r="H20" s="136">
        <f t="shared" si="4"/>
        <v>54.08</v>
      </c>
      <c r="I20" s="136">
        <f t="shared" si="4"/>
        <v>0</v>
      </c>
      <c r="J20" s="136">
        <f t="shared" si="4"/>
        <v>3411.5400000000004</v>
      </c>
      <c r="K20" s="136">
        <f t="shared" si="4"/>
        <v>3556.1100000000006</v>
      </c>
      <c r="L20" s="136">
        <f t="shared" si="4"/>
        <v>3241.5200000000009</v>
      </c>
      <c r="M20" s="136">
        <f t="shared" si="4"/>
        <v>98.66</v>
      </c>
      <c r="N20" s="136">
        <f t="shared" si="4"/>
        <v>215.93</v>
      </c>
      <c r="O20" s="136">
        <f t="shared" si="4"/>
        <v>0</v>
      </c>
      <c r="P20" s="136">
        <f t="shared" si="4"/>
        <v>33760.6</v>
      </c>
    </row>
    <row r="21" spans="1:16">
      <c r="A21" s="127" t="s">
        <v>343</v>
      </c>
      <c r="B21" s="127" t="s">
        <v>344</v>
      </c>
      <c r="C21" s="130">
        <v>6484.24</v>
      </c>
      <c r="D21" s="130">
        <v>6476.59</v>
      </c>
      <c r="E21" s="130">
        <v>4511.2</v>
      </c>
      <c r="F21" s="130">
        <v>1965.39</v>
      </c>
      <c r="G21" s="130">
        <v>0</v>
      </c>
      <c r="H21" s="130">
        <v>0</v>
      </c>
      <c r="I21" s="130">
        <v>0</v>
      </c>
      <c r="J21" s="130">
        <v>7.65</v>
      </c>
      <c r="K21" s="130">
        <v>843.75</v>
      </c>
      <c r="L21" s="130">
        <v>843.75</v>
      </c>
      <c r="M21" s="130">
        <v>0</v>
      </c>
      <c r="N21" s="130">
        <v>0</v>
      </c>
      <c r="O21" s="130">
        <v>0</v>
      </c>
      <c r="P21" s="137">
        <f t="shared" ref="P21:P33" si="5">C21+K21</f>
        <v>7327.99</v>
      </c>
    </row>
    <row r="22" spans="1:16">
      <c r="A22" s="127" t="s">
        <v>345</v>
      </c>
      <c r="B22" s="127" t="s">
        <v>346</v>
      </c>
      <c r="C22" s="130">
        <v>3597.67</v>
      </c>
      <c r="D22" s="130">
        <v>2637.73</v>
      </c>
      <c r="E22" s="130">
        <v>1913.97</v>
      </c>
      <c r="F22" s="130">
        <v>723.77</v>
      </c>
      <c r="G22" s="130">
        <v>0</v>
      </c>
      <c r="H22" s="130">
        <v>0</v>
      </c>
      <c r="I22" s="130">
        <v>0</v>
      </c>
      <c r="J22" s="130">
        <v>959.94</v>
      </c>
      <c r="K22" s="130">
        <v>230.36</v>
      </c>
      <c r="L22" s="130">
        <v>210.42</v>
      </c>
      <c r="M22" s="130">
        <v>19.940000000000001</v>
      </c>
      <c r="N22" s="130">
        <v>0</v>
      </c>
      <c r="O22" s="130">
        <v>0</v>
      </c>
      <c r="P22" s="137">
        <f t="shared" si="5"/>
        <v>3828.03</v>
      </c>
    </row>
    <row r="23" spans="1:16">
      <c r="A23" s="127" t="s">
        <v>347</v>
      </c>
      <c r="B23" s="127" t="s">
        <v>348</v>
      </c>
      <c r="C23" s="130">
        <v>86.95</v>
      </c>
      <c r="D23" s="130">
        <v>22.82</v>
      </c>
      <c r="E23" s="130">
        <v>21.98</v>
      </c>
      <c r="F23" s="130">
        <v>0.85</v>
      </c>
      <c r="G23" s="130">
        <v>0</v>
      </c>
      <c r="H23" s="130">
        <v>0</v>
      </c>
      <c r="I23" s="130">
        <v>0</v>
      </c>
      <c r="J23" s="130">
        <v>64.13</v>
      </c>
      <c r="K23" s="130">
        <v>76.42</v>
      </c>
      <c r="L23" s="130">
        <v>0.15</v>
      </c>
      <c r="M23" s="130">
        <v>0</v>
      </c>
      <c r="N23" s="130">
        <v>76.27</v>
      </c>
      <c r="O23" s="130">
        <v>0</v>
      </c>
      <c r="P23" s="137">
        <f t="shared" si="5"/>
        <v>163.37</v>
      </c>
    </row>
    <row r="24" spans="1:16">
      <c r="A24" s="127" t="s">
        <v>349</v>
      </c>
      <c r="B24" s="127" t="s">
        <v>350</v>
      </c>
      <c r="C24" s="130">
        <v>431.92</v>
      </c>
      <c r="D24" s="130">
        <v>416.02</v>
      </c>
      <c r="E24" s="130">
        <v>320.14</v>
      </c>
      <c r="F24" s="130">
        <v>95.88</v>
      </c>
      <c r="G24" s="130">
        <v>0</v>
      </c>
      <c r="H24" s="130">
        <v>0</v>
      </c>
      <c r="I24" s="130">
        <v>0</v>
      </c>
      <c r="J24" s="130">
        <v>15.9</v>
      </c>
      <c r="K24" s="130">
        <v>554.21</v>
      </c>
      <c r="L24" s="130">
        <v>554.21</v>
      </c>
      <c r="M24" s="130">
        <v>0</v>
      </c>
      <c r="N24" s="130">
        <v>0</v>
      </c>
      <c r="O24" s="130">
        <v>0</v>
      </c>
      <c r="P24" s="137">
        <f t="shared" si="5"/>
        <v>986.13000000000011</v>
      </c>
    </row>
    <row r="25" spans="1:16">
      <c r="A25" s="127" t="s">
        <v>351</v>
      </c>
      <c r="B25" s="127" t="s">
        <v>352</v>
      </c>
      <c r="C25" s="130">
        <v>9882.2199999999993</v>
      </c>
      <c r="D25" s="130">
        <v>8489.81</v>
      </c>
      <c r="E25" s="130">
        <v>8245.6200000000008</v>
      </c>
      <c r="F25" s="130">
        <v>244.19</v>
      </c>
      <c r="G25" s="130">
        <v>0</v>
      </c>
      <c r="H25" s="130">
        <v>0</v>
      </c>
      <c r="I25" s="130">
        <v>0</v>
      </c>
      <c r="J25" s="130">
        <v>1392.41</v>
      </c>
      <c r="K25" s="130">
        <v>115.19</v>
      </c>
      <c r="L25" s="130">
        <v>115.19</v>
      </c>
      <c r="M25" s="130">
        <v>0</v>
      </c>
      <c r="N25" s="130">
        <v>0</v>
      </c>
      <c r="O25" s="130">
        <v>0</v>
      </c>
      <c r="P25" s="137">
        <f t="shared" si="5"/>
        <v>9997.41</v>
      </c>
    </row>
    <row r="26" spans="1:16">
      <c r="A26" s="127" t="s">
        <v>353</v>
      </c>
      <c r="B26" s="127" t="s">
        <v>354</v>
      </c>
      <c r="C26" s="130">
        <v>7579.56</v>
      </c>
      <c r="D26" s="130">
        <v>6807.31</v>
      </c>
      <c r="E26" s="130">
        <v>6704.62</v>
      </c>
      <c r="F26" s="130">
        <v>102.69</v>
      </c>
      <c r="G26" s="130">
        <v>0</v>
      </c>
      <c r="H26" s="130">
        <v>0</v>
      </c>
      <c r="I26" s="130">
        <v>0</v>
      </c>
      <c r="J26" s="130">
        <v>772.25</v>
      </c>
      <c r="K26" s="130">
        <v>62</v>
      </c>
      <c r="L26" s="130">
        <v>58</v>
      </c>
      <c r="M26" s="130">
        <v>4</v>
      </c>
      <c r="N26" s="130">
        <v>0</v>
      </c>
      <c r="O26" s="130">
        <v>0</v>
      </c>
      <c r="P26" s="137">
        <f t="shared" si="5"/>
        <v>7641.56</v>
      </c>
    </row>
    <row r="27" spans="1:16">
      <c r="A27" s="127" t="s">
        <v>355</v>
      </c>
      <c r="B27" s="127" t="s">
        <v>356</v>
      </c>
      <c r="C27" s="130">
        <v>1116.03</v>
      </c>
      <c r="D27" s="130">
        <v>975.57</v>
      </c>
      <c r="E27" s="130">
        <v>967.67</v>
      </c>
      <c r="F27" s="130">
        <v>7.9</v>
      </c>
      <c r="G27" s="130">
        <v>0</v>
      </c>
      <c r="H27" s="130">
        <v>0</v>
      </c>
      <c r="I27" s="130">
        <v>0</v>
      </c>
      <c r="J27" s="130">
        <v>140.46</v>
      </c>
      <c r="K27" s="130">
        <v>0</v>
      </c>
      <c r="L27" s="130">
        <v>0</v>
      </c>
      <c r="M27" s="130">
        <v>0</v>
      </c>
      <c r="N27" s="130">
        <v>0</v>
      </c>
      <c r="O27" s="130">
        <v>0</v>
      </c>
      <c r="P27" s="137">
        <f t="shared" si="5"/>
        <v>1116.03</v>
      </c>
    </row>
    <row r="28" spans="1:16">
      <c r="A28" s="127" t="s">
        <v>357</v>
      </c>
      <c r="B28" s="127" t="s">
        <v>358</v>
      </c>
      <c r="C28" s="130">
        <v>421.34</v>
      </c>
      <c r="D28" s="130">
        <v>406.93</v>
      </c>
      <c r="E28" s="130">
        <v>92.2</v>
      </c>
      <c r="F28" s="130">
        <v>314.72000000000003</v>
      </c>
      <c r="G28" s="130">
        <v>0</v>
      </c>
      <c r="H28" s="130">
        <v>0</v>
      </c>
      <c r="I28" s="130">
        <v>0</v>
      </c>
      <c r="J28" s="130">
        <v>14.42</v>
      </c>
      <c r="K28" s="130">
        <v>14.93</v>
      </c>
      <c r="L28" s="130">
        <v>14.93</v>
      </c>
      <c r="M28" s="130">
        <v>0</v>
      </c>
      <c r="N28" s="130">
        <v>0</v>
      </c>
      <c r="O28" s="130">
        <v>0</v>
      </c>
      <c r="P28" s="137">
        <f t="shared" si="5"/>
        <v>436.27</v>
      </c>
    </row>
    <row r="29" spans="1:16">
      <c r="A29" s="127" t="s">
        <v>359</v>
      </c>
      <c r="B29" s="127" t="s">
        <v>360</v>
      </c>
      <c r="C29" s="130">
        <v>166.27</v>
      </c>
      <c r="D29" s="130">
        <v>123.85</v>
      </c>
      <c r="E29" s="130">
        <v>54.52</v>
      </c>
      <c r="F29" s="130">
        <v>69.319999999999993</v>
      </c>
      <c r="G29" s="130">
        <v>0</v>
      </c>
      <c r="H29" s="130">
        <v>0</v>
      </c>
      <c r="I29" s="130">
        <v>0</v>
      </c>
      <c r="J29" s="130">
        <v>42.42</v>
      </c>
      <c r="K29" s="130">
        <v>26.09</v>
      </c>
      <c r="L29" s="130">
        <v>21.44</v>
      </c>
      <c r="M29" s="130">
        <v>4.6500000000000004</v>
      </c>
      <c r="N29" s="130">
        <v>0</v>
      </c>
      <c r="O29" s="130">
        <v>0</v>
      </c>
      <c r="P29" s="137">
        <f t="shared" si="5"/>
        <v>192.36</v>
      </c>
    </row>
    <row r="30" spans="1:16">
      <c r="A30" s="127" t="s">
        <v>361</v>
      </c>
      <c r="B30" s="127" t="s">
        <v>362</v>
      </c>
      <c r="C30" s="130">
        <v>1.1499999999999999</v>
      </c>
      <c r="D30" s="130">
        <v>1.1499999999999999</v>
      </c>
      <c r="E30" s="130">
        <v>1.1499999999999999</v>
      </c>
      <c r="F30" s="130">
        <v>0</v>
      </c>
      <c r="G30" s="130">
        <v>0</v>
      </c>
      <c r="H30" s="130">
        <v>0</v>
      </c>
      <c r="I30" s="130">
        <v>0</v>
      </c>
      <c r="J30" s="130">
        <v>0</v>
      </c>
      <c r="K30" s="130">
        <v>0</v>
      </c>
      <c r="L30" s="130">
        <v>0</v>
      </c>
      <c r="M30" s="130">
        <v>0</v>
      </c>
      <c r="N30" s="130">
        <v>0</v>
      </c>
      <c r="O30" s="130">
        <v>0</v>
      </c>
      <c r="P30" s="137">
        <f t="shared" si="5"/>
        <v>1.1499999999999999</v>
      </c>
    </row>
    <row r="31" spans="1:16">
      <c r="A31" s="127" t="s">
        <v>363</v>
      </c>
      <c r="B31" s="127" t="s">
        <v>364</v>
      </c>
      <c r="C31" s="130">
        <v>77.62</v>
      </c>
      <c r="D31" s="130">
        <v>77.62</v>
      </c>
      <c r="E31" s="130">
        <v>57.58</v>
      </c>
      <c r="F31" s="130">
        <v>20.04</v>
      </c>
      <c r="G31" s="130">
        <v>0</v>
      </c>
      <c r="H31" s="130">
        <v>0</v>
      </c>
      <c r="I31" s="130">
        <v>0</v>
      </c>
      <c r="J31" s="130">
        <v>0</v>
      </c>
      <c r="K31" s="130">
        <v>0</v>
      </c>
      <c r="L31" s="130">
        <v>0</v>
      </c>
      <c r="M31" s="130">
        <v>0</v>
      </c>
      <c r="N31" s="130">
        <v>0</v>
      </c>
      <c r="O31" s="130">
        <v>0</v>
      </c>
      <c r="P31" s="137">
        <f t="shared" si="5"/>
        <v>77.62</v>
      </c>
    </row>
    <row r="32" spans="1:16">
      <c r="A32" s="138" t="s">
        <v>365</v>
      </c>
      <c r="B32" s="127" t="s">
        <v>366</v>
      </c>
      <c r="C32" s="130">
        <v>359.52</v>
      </c>
      <c r="D32" s="130">
        <v>303.48</v>
      </c>
      <c r="E32" s="130">
        <v>217.59</v>
      </c>
      <c r="F32" s="130">
        <v>85.89</v>
      </c>
      <c r="G32" s="130">
        <v>0</v>
      </c>
      <c r="H32" s="130">
        <v>54.08</v>
      </c>
      <c r="I32" s="130">
        <v>0</v>
      </c>
      <c r="J32" s="130">
        <v>1.96</v>
      </c>
      <c r="K32" s="130">
        <v>1619.13</v>
      </c>
      <c r="L32" s="130">
        <v>1409.4</v>
      </c>
      <c r="M32" s="130">
        <v>70.069999999999993</v>
      </c>
      <c r="N32" s="130">
        <v>139.66</v>
      </c>
      <c r="O32" s="130">
        <v>0</v>
      </c>
      <c r="P32" s="137">
        <f t="shared" si="5"/>
        <v>1978.65</v>
      </c>
    </row>
    <row r="33" spans="1:16">
      <c r="A33" s="127" t="s">
        <v>367</v>
      </c>
      <c r="B33" s="127" t="s">
        <v>368</v>
      </c>
      <c r="C33" s="130">
        <v>0</v>
      </c>
      <c r="D33" s="130">
        <v>0</v>
      </c>
      <c r="E33" s="130">
        <v>0</v>
      </c>
      <c r="F33" s="130">
        <v>0</v>
      </c>
      <c r="G33" s="130">
        <v>0</v>
      </c>
      <c r="H33" s="130">
        <v>0</v>
      </c>
      <c r="I33" s="130">
        <v>0</v>
      </c>
      <c r="J33" s="130">
        <v>0</v>
      </c>
      <c r="K33" s="130">
        <v>14.03</v>
      </c>
      <c r="L33" s="130">
        <v>14.03</v>
      </c>
      <c r="M33" s="130">
        <v>0</v>
      </c>
      <c r="N33" s="130">
        <v>0</v>
      </c>
      <c r="O33" s="130">
        <v>0</v>
      </c>
      <c r="P33" s="137">
        <f t="shared" si="5"/>
        <v>14.03</v>
      </c>
    </row>
    <row r="34" spans="1:16">
      <c r="A34" s="135" t="s">
        <v>369</v>
      </c>
      <c r="B34" s="135" t="s">
        <v>320</v>
      </c>
      <c r="C34" s="136">
        <f t="shared" ref="C34:P34" si="6">SUM(C35:C42)</f>
        <v>3094.25</v>
      </c>
      <c r="D34" s="136">
        <f t="shared" si="6"/>
        <v>2958.9700000000003</v>
      </c>
      <c r="E34" s="136">
        <f t="shared" si="6"/>
        <v>1167.6000000000001</v>
      </c>
      <c r="F34" s="136">
        <f t="shared" si="6"/>
        <v>1791.36</v>
      </c>
      <c r="G34" s="136">
        <f t="shared" si="6"/>
        <v>0</v>
      </c>
      <c r="H34" s="136">
        <f t="shared" si="6"/>
        <v>0</v>
      </c>
      <c r="I34" s="136">
        <f t="shared" si="6"/>
        <v>0</v>
      </c>
      <c r="J34" s="136">
        <f t="shared" si="6"/>
        <v>135.27000000000001</v>
      </c>
      <c r="K34" s="136">
        <f t="shared" si="6"/>
        <v>4220.45</v>
      </c>
      <c r="L34" s="136">
        <f t="shared" si="6"/>
        <v>2400.77</v>
      </c>
      <c r="M34" s="136">
        <f t="shared" si="6"/>
        <v>1423.17</v>
      </c>
      <c r="N34" s="136">
        <f t="shared" si="6"/>
        <v>342.45</v>
      </c>
      <c r="O34" s="136">
        <f t="shared" si="6"/>
        <v>0</v>
      </c>
      <c r="P34" s="136">
        <f t="shared" si="6"/>
        <v>7314.7000000000007</v>
      </c>
    </row>
    <row r="35" spans="1:16">
      <c r="A35" s="127" t="s">
        <v>370</v>
      </c>
      <c r="B35" s="127" t="s">
        <v>371</v>
      </c>
      <c r="C35" s="130">
        <v>385.79</v>
      </c>
      <c r="D35" s="130">
        <v>292.61</v>
      </c>
      <c r="E35" s="130">
        <v>107.97</v>
      </c>
      <c r="F35" s="130">
        <v>184.64</v>
      </c>
      <c r="G35" s="130">
        <v>0</v>
      </c>
      <c r="H35" s="130">
        <v>0</v>
      </c>
      <c r="I35" s="130">
        <v>0</v>
      </c>
      <c r="J35" s="130">
        <v>93.18</v>
      </c>
      <c r="K35" s="130">
        <v>2374.71</v>
      </c>
      <c r="L35" s="130">
        <v>673.65</v>
      </c>
      <c r="M35" s="130">
        <v>1390.73</v>
      </c>
      <c r="N35" s="130">
        <v>310.33</v>
      </c>
      <c r="O35" s="130">
        <v>0</v>
      </c>
      <c r="P35" s="137">
        <f t="shared" ref="P35:P42" si="7">C35+K35</f>
        <v>2760.5</v>
      </c>
    </row>
    <row r="36" spans="1:16">
      <c r="A36" s="127" t="s">
        <v>372</v>
      </c>
      <c r="B36" s="127" t="s">
        <v>373</v>
      </c>
      <c r="C36" s="130">
        <v>143.22</v>
      </c>
      <c r="D36" s="130">
        <v>143.22</v>
      </c>
      <c r="E36" s="130">
        <v>22.49</v>
      </c>
      <c r="F36" s="130">
        <v>120.72</v>
      </c>
      <c r="G36" s="130">
        <v>0</v>
      </c>
      <c r="H36" s="130">
        <v>0</v>
      </c>
      <c r="I36" s="130">
        <v>0</v>
      </c>
      <c r="J36" s="130">
        <v>0</v>
      </c>
      <c r="K36" s="130">
        <v>25.62</v>
      </c>
      <c r="L36" s="130">
        <v>25.62</v>
      </c>
      <c r="M36" s="130">
        <v>0</v>
      </c>
      <c r="N36" s="130">
        <v>0</v>
      </c>
      <c r="O36" s="130">
        <v>0</v>
      </c>
      <c r="P36" s="137">
        <f t="shared" si="7"/>
        <v>168.84</v>
      </c>
    </row>
    <row r="37" spans="1:16">
      <c r="A37" s="127" t="s">
        <v>374</v>
      </c>
      <c r="B37" s="127" t="s">
        <v>375</v>
      </c>
      <c r="C37" s="130">
        <v>836.03</v>
      </c>
      <c r="D37" s="130">
        <v>836.03</v>
      </c>
      <c r="E37" s="130">
        <v>532.98</v>
      </c>
      <c r="F37" s="130">
        <v>303.05</v>
      </c>
      <c r="G37" s="130">
        <v>0</v>
      </c>
      <c r="H37" s="130">
        <v>0</v>
      </c>
      <c r="I37" s="130">
        <v>0</v>
      </c>
      <c r="J37" s="130">
        <v>0</v>
      </c>
      <c r="K37" s="130">
        <v>1325.59</v>
      </c>
      <c r="L37" s="130">
        <v>1241.53</v>
      </c>
      <c r="M37" s="130">
        <v>30</v>
      </c>
      <c r="N37" s="130">
        <v>0</v>
      </c>
      <c r="O37" s="130">
        <v>0</v>
      </c>
      <c r="P37" s="137">
        <f t="shared" si="7"/>
        <v>2161.62</v>
      </c>
    </row>
    <row r="38" spans="1:16">
      <c r="A38" s="127" t="s">
        <v>376</v>
      </c>
      <c r="B38" s="127" t="s">
        <v>377</v>
      </c>
      <c r="C38" s="130">
        <v>33.71</v>
      </c>
      <c r="D38" s="130">
        <v>33.71</v>
      </c>
      <c r="E38" s="130">
        <v>33.340000000000003</v>
      </c>
      <c r="F38" s="130">
        <v>0.36</v>
      </c>
      <c r="G38" s="130">
        <v>0</v>
      </c>
      <c r="H38" s="130">
        <v>0</v>
      </c>
      <c r="I38" s="130">
        <v>0</v>
      </c>
      <c r="J38" s="130">
        <v>0</v>
      </c>
      <c r="K38" s="130">
        <v>53.67</v>
      </c>
      <c r="L38" s="130">
        <v>53.07</v>
      </c>
      <c r="M38" s="130">
        <v>0</v>
      </c>
      <c r="N38" s="130">
        <v>0.6</v>
      </c>
      <c r="O38" s="130">
        <v>0</v>
      </c>
      <c r="P38" s="137">
        <f t="shared" si="7"/>
        <v>87.38</v>
      </c>
    </row>
    <row r="39" spans="1:16">
      <c r="A39" s="127" t="s">
        <v>378</v>
      </c>
      <c r="B39" s="127" t="s">
        <v>379</v>
      </c>
      <c r="C39" s="130">
        <v>425.78</v>
      </c>
      <c r="D39" s="130">
        <v>415.17</v>
      </c>
      <c r="E39" s="130">
        <v>232.89</v>
      </c>
      <c r="F39" s="130">
        <v>182.29</v>
      </c>
      <c r="G39" s="130">
        <v>0</v>
      </c>
      <c r="H39" s="130">
        <v>0</v>
      </c>
      <c r="I39" s="130">
        <v>0</v>
      </c>
      <c r="J39" s="130">
        <v>10.6</v>
      </c>
      <c r="K39" s="130">
        <v>374.74</v>
      </c>
      <c r="L39" s="130">
        <v>372.3</v>
      </c>
      <c r="M39" s="130">
        <v>2.44</v>
      </c>
      <c r="N39" s="130">
        <v>0</v>
      </c>
      <c r="O39" s="130">
        <v>0</v>
      </c>
      <c r="P39" s="137">
        <f t="shared" si="7"/>
        <v>800.52</v>
      </c>
    </row>
    <row r="40" spans="1:16">
      <c r="A40" s="127" t="s">
        <v>380</v>
      </c>
      <c r="B40" s="127" t="s">
        <v>381</v>
      </c>
      <c r="C40" s="130">
        <v>963.83</v>
      </c>
      <c r="D40" s="130">
        <v>958.88</v>
      </c>
      <c r="E40" s="130">
        <v>195.61</v>
      </c>
      <c r="F40" s="130">
        <v>763.27</v>
      </c>
      <c r="G40" s="130">
        <v>0</v>
      </c>
      <c r="H40" s="130">
        <v>0</v>
      </c>
      <c r="I40" s="130">
        <v>0</v>
      </c>
      <c r="J40" s="130">
        <v>4.95</v>
      </c>
      <c r="K40" s="130">
        <v>66.12</v>
      </c>
      <c r="L40" s="130">
        <v>34.6</v>
      </c>
      <c r="M40" s="130">
        <v>0</v>
      </c>
      <c r="N40" s="130">
        <v>31.52</v>
      </c>
      <c r="O40" s="130">
        <v>0</v>
      </c>
      <c r="P40" s="137">
        <f t="shared" si="7"/>
        <v>1029.95</v>
      </c>
    </row>
    <row r="41" spans="1:16">
      <c r="A41" s="127" t="s">
        <v>382</v>
      </c>
      <c r="B41" s="127" t="s">
        <v>383</v>
      </c>
      <c r="C41" s="130">
        <v>1.1000000000000001</v>
      </c>
      <c r="D41" s="130">
        <v>1.1000000000000001</v>
      </c>
      <c r="E41" s="130">
        <v>0</v>
      </c>
      <c r="F41" s="130">
        <v>1.1000000000000001</v>
      </c>
      <c r="G41" s="130">
        <v>0</v>
      </c>
      <c r="H41" s="130">
        <v>0</v>
      </c>
      <c r="I41" s="130">
        <v>0</v>
      </c>
      <c r="J41" s="130">
        <v>0</v>
      </c>
      <c r="K41" s="130">
        <v>0</v>
      </c>
      <c r="L41" s="130">
        <v>0</v>
      </c>
      <c r="M41" s="130">
        <v>0</v>
      </c>
      <c r="N41" s="130">
        <v>0</v>
      </c>
      <c r="O41" s="130">
        <v>0</v>
      </c>
      <c r="P41" s="137">
        <f t="shared" si="7"/>
        <v>1.1000000000000001</v>
      </c>
    </row>
    <row r="42" spans="1:16">
      <c r="A42" s="127" t="s">
        <v>384</v>
      </c>
      <c r="B42" s="127" t="s">
        <v>385</v>
      </c>
      <c r="C42" s="130">
        <v>304.79000000000002</v>
      </c>
      <c r="D42" s="130">
        <v>278.25</v>
      </c>
      <c r="E42" s="130">
        <v>42.32</v>
      </c>
      <c r="F42" s="130">
        <v>235.93</v>
      </c>
      <c r="G42" s="130">
        <v>0</v>
      </c>
      <c r="H42" s="130">
        <v>0</v>
      </c>
      <c r="I42" s="130">
        <v>0</v>
      </c>
      <c r="J42" s="130">
        <v>26.54</v>
      </c>
      <c r="K42" s="130">
        <v>0</v>
      </c>
      <c r="L42" s="130">
        <v>0</v>
      </c>
      <c r="M42" s="130">
        <v>0</v>
      </c>
      <c r="N42" s="130">
        <v>0</v>
      </c>
      <c r="O42" s="130">
        <v>0</v>
      </c>
      <c r="P42" s="137">
        <f t="shared" si="7"/>
        <v>304.79000000000002</v>
      </c>
    </row>
    <row r="43" spans="1:16">
      <c r="A43" s="135" t="s">
        <v>386</v>
      </c>
      <c r="B43" s="135" t="s">
        <v>320</v>
      </c>
      <c r="C43" s="136">
        <f t="shared" ref="C43:P43" si="8">SUM(C44)</f>
        <v>4211.72</v>
      </c>
      <c r="D43" s="136">
        <f t="shared" si="8"/>
        <v>0.42</v>
      </c>
      <c r="E43" s="136">
        <f t="shared" si="8"/>
        <v>0</v>
      </c>
      <c r="F43" s="136">
        <f t="shared" si="8"/>
        <v>0.42</v>
      </c>
      <c r="G43" s="136">
        <f t="shared" si="8"/>
        <v>0</v>
      </c>
      <c r="H43" s="136">
        <f t="shared" si="8"/>
        <v>4211.3</v>
      </c>
      <c r="I43" s="136">
        <f t="shared" si="8"/>
        <v>0</v>
      </c>
      <c r="J43" s="136">
        <f t="shared" si="8"/>
        <v>0</v>
      </c>
      <c r="K43" s="136">
        <f t="shared" si="8"/>
        <v>0</v>
      </c>
      <c r="L43" s="136">
        <f t="shared" si="8"/>
        <v>0</v>
      </c>
      <c r="M43" s="136">
        <f t="shared" si="8"/>
        <v>0</v>
      </c>
      <c r="N43" s="136">
        <f t="shared" si="8"/>
        <v>0</v>
      </c>
      <c r="O43" s="136">
        <f t="shared" si="8"/>
        <v>0</v>
      </c>
      <c r="P43" s="136">
        <f t="shared" si="8"/>
        <v>4211.72</v>
      </c>
    </row>
    <row r="44" spans="1:16">
      <c r="A44" s="127" t="s">
        <v>387</v>
      </c>
      <c r="B44" s="127" t="s">
        <v>388</v>
      </c>
      <c r="C44" s="130">
        <v>4211.72</v>
      </c>
      <c r="D44" s="130">
        <v>0.42</v>
      </c>
      <c r="E44" s="130">
        <v>0</v>
      </c>
      <c r="F44" s="130">
        <v>0.42</v>
      </c>
      <c r="G44" s="130">
        <v>0</v>
      </c>
      <c r="H44" s="130">
        <v>4211.3</v>
      </c>
      <c r="I44" s="130">
        <v>0</v>
      </c>
      <c r="J44" s="130">
        <v>0</v>
      </c>
      <c r="K44" s="130">
        <v>0</v>
      </c>
      <c r="L44" s="130">
        <v>0</v>
      </c>
      <c r="M44" s="130">
        <v>0</v>
      </c>
      <c r="N44" s="130">
        <v>0</v>
      </c>
      <c r="O44" s="130">
        <v>0</v>
      </c>
      <c r="P44" s="137">
        <f>C44+K44</f>
        <v>4211.72</v>
      </c>
    </row>
    <row r="45" spans="1:16">
      <c r="A45" s="139"/>
      <c r="B45" s="139" t="s">
        <v>389</v>
      </c>
      <c r="C45" s="140">
        <f t="shared" ref="C45:P45" si="9">C43+C34+C20+C16+C8</f>
        <v>76276.58</v>
      </c>
      <c r="D45" s="140">
        <f t="shared" si="9"/>
        <v>51846.19</v>
      </c>
      <c r="E45" s="140">
        <f t="shared" si="9"/>
        <v>42925.54</v>
      </c>
      <c r="F45" s="140">
        <f t="shared" si="9"/>
        <v>8910.23</v>
      </c>
      <c r="G45" s="140">
        <f t="shared" si="9"/>
        <v>10.41</v>
      </c>
      <c r="H45" s="140">
        <f t="shared" si="9"/>
        <v>4265.38</v>
      </c>
      <c r="I45" s="140">
        <f t="shared" si="9"/>
        <v>0</v>
      </c>
      <c r="J45" s="140">
        <f t="shared" si="9"/>
        <v>20165.010000000002</v>
      </c>
      <c r="K45" s="140">
        <f t="shared" si="9"/>
        <v>9822.02</v>
      </c>
      <c r="L45" s="140">
        <f t="shared" si="9"/>
        <v>7081.2900000000009</v>
      </c>
      <c r="M45" s="140">
        <f t="shared" si="9"/>
        <v>1972.98</v>
      </c>
      <c r="N45" s="140">
        <f t="shared" si="9"/>
        <v>713.68000000000006</v>
      </c>
      <c r="O45" s="140">
        <f t="shared" si="9"/>
        <v>0</v>
      </c>
      <c r="P45" s="140">
        <f t="shared" si="9"/>
        <v>86098.6</v>
      </c>
    </row>
    <row r="46" spans="1:16">
      <c r="A46" s="121" t="s">
        <v>390</v>
      </c>
      <c r="B46" s="122"/>
      <c r="C46" s="130"/>
      <c r="D46" s="130"/>
      <c r="E46" s="130" t="s">
        <v>391</v>
      </c>
      <c r="F46" s="130" t="s">
        <v>391</v>
      </c>
      <c r="G46" s="130"/>
      <c r="H46" s="130"/>
      <c r="I46" s="130"/>
      <c r="J46" s="130" t="s">
        <v>391</v>
      </c>
      <c r="K46" s="130"/>
      <c r="L46" s="130" t="s">
        <v>391</v>
      </c>
      <c r="M46" s="130" t="s">
        <v>391</v>
      </c>
      <c r="N46" s="130" t="s">
        <v>391</v>
      </c>
      <c r="O46" s="130"/>
      <c r="P46" s="130" t="s">
        <v>391</v>
      </c>
    </row>
    <row r="47" spans="1:16" ht="12.75" customHeight="1">
      <c r="A47" s="189" t="s">
        <v>486</v>
      </c>
      <c r="B47" s="190"/>
      <c r="C47" s="130"/>
      <c r="D47" s="130"/>
      <c r="E47" s="130"/>
      <c r="F47" s="130"/>
      <c r="G47" s="130"/>
      <c r="H47" s="130"/>
      <c r="I47" s="130"/>
      <c r="J47" s="130"/>
      <c r="K47" s="130"/>
      <c r="L47" s="130"/>
      <c r="M47" s="130"/>
      <c r="N47" s="130"/>
      <c r="O47" s="130"/>
      <c r="P47" s="130"/>
    </row>
    <row r="48" spans="1:16">
      <c r="A48" s="190"/>
      <c r="B48" s="190"/>
      <c r="C48" s="130"/>
      <c r="D48" s="130"/>
      <c r="E48" s="130"/>
      <c r="F48" s="130"/>
      <c r="G48" s="130"/>
      <c r="H48" s="130"/>
      <c r="I48" s="130"/>
      <c r="J48" s="130"/>
      <c r="K48" s="130"/>
      <c r="L48" s="130"/>
      <c r="M48" s="130"/>
      <c r="N48" s="130"/>
      <c r="O48" s="130"/>
      <c r="P48" s="130"/>
    </row>
    <row r="49" spans="1:16">
      <c r="A49" s="121" t="s">
        <v>392</v>
      </c>
      <c r="B49" s="122"/>
      <c r="C49" s="130"/>
      <c r="D49" s="130"/>
      <c r="E49" s="130"/>
      <c r="F49" s="130"/>
      <c r="G49" s="130"/>
      <c r="H49" s="130"/>
      <c r="I49" s="130"/>
      <c r="J49" s="130"/>
      <c r="K49" s="130"/>
      <c r="L49" s="130"/>
      <c r="M49" s="130"/>
      <c r="N49" s="130"/>
      <c r="O49" s="130"/>
      <c r="P49" s="130"/>
    </row>
    <row r="50" spans="1:16">
      <c r="A50" s="141" t="s">
        <v>393</v>
      </c>
      <c r="B50" s="126"/>
      <c r="C50" s="130"/>
      <c r="D50" s="130"/>
      <c r="E50" s="130"/>
      <c r="F50" s="130"/>
      <c r="G50" s="130"/>
      <c r="H50" s="130"/>
      <c r="I50" s="130"/>
      <c r="J50" s="130"/>
      <c r="K50" s="130"/>
      <c r="L50" s="130"/>
      <c r="M50" s="130"/>
      <c r="N50" s="130"/>
      <c r="O50" s="130"/>
      <c r="P50" s="130"/>
    </row>
    <row r="51" spans="1:16">
      <c r="A51" s="127"/>
      <c r="B51" s="127"/>
      <c r="C51" s="130"/>
      <c r="D51" s="130"/>
      <c r="E51" s="130"/>
      <c r="F51" s="130"/>
      <c r="G51" s="130"/>
      <c r="H51" s="130"/>
      <c r="I51" s="130"/>
      <c r="J51" s="130"/>
      <c r="K51" s="130"/>
      <c r="L51" s="130"/>
      <c r="M51" s="130"/>
      <c r="N51" s="130"/>
      <c r="O51" s="130"/>
      <c r="P51" s="130"/>
    </row>
    <row r="52" spans="1:16" ht="13.5" thickBot="1"/>
    <row r="53" spans="1:16" ht="13.5" thickBot="1">
      <c r="A53" s="194" t="s">
        <v>510</v>
      </c>
      <c r="B53" s="195"/>
      <c r="C53" s="195"/>
      <c r="D53" s="195"/>
      <c r="E53" s="195"/>
      <c r="F53" s="195"/>
      <c r="G53" s="142"/>
      <c r="H53" s="142"/>
      <c r="I53" s="142"/>
      <c r="J53" s="142"/>
      <c r="K53" s="142"/>
      <c r="L53" s="142"/>
      <c r="M53" s="142"/>
      <c r="N53" s="142"/>
      <c r="O53" s="142"/>
      <c r="P53" s="142"/>
    </row>
    <row r="54" spans="1:16" ht="38.25">
      <c r="A54" s="133" t="s">
        <v>304</v>
      </c>
      <c r="B54" s="133" t="s">
        <v>305</v>
      </c>
      <c r="C54" s="134" t="s">
        <v>306</v>
      </c>
      <c r="D54" s="134" t="s">
        <v>307</v>
      </c>
      <c r="E54" s="134" t="s">
        <v>308</v>
      </c>
      <c r="F54" s="134" t="s">
        <v>309</v>
      </c>
      <c r="G54" s="134" t="s">
        <v>310</v>
      </c>
      <c r="H54" s="134" t="s">
        <v>311</v>
      </c>
      <c r="I54" s="134" t="s">
        <v>312</v>
      </c>
      <c r="J54" s="134" t="s">
        <v>313</v>
      </c>
      <c r="K54" s="134" t="s">
        <v>314</v>
      </c>
      <c r="L54" s="134" t="s">
        <v>315</v>
      </c>
      <c r="M54" s="134" t="s">
        <v>316</v>
      </c>
      <c r="N54" s="134" t="s">
        <v>317</v>
      </c>
      <c r="O54" s="134" t="s">
        <v>318</v>
      </c>
      <c r="P54" s="134" t="s">
        <v>289</v>
      </c>
    </row>
    <row r="55" spans="1:16">
      <c r="A55" s="135" t="s">
        <v>319</v>
      </c>
      <c r="B55" s="135" t="s">
        <v>320</v>
      </c>
      <c r="C55" s="136">
        <f t="shared" ref="C55:P55" si="10">SUM(C56:C62)</f>
        <v>4307.1100000000006</v>
      </c>
      <c r="D55" s="136">
        <f t="shared" si="10"/>
        <v>1930.29</v>
      </c>
      <c r="E55" s="136">
        <f t="shared" si="10"/>
        <v>1757.6499999999999</v>
      </c>
      <c r="F55" s="136">
        <f t="shared" si="10"/>
        <v>172.63000000000005</v>
      </c>
      <c r="G55" s="136">
        <f t="shared" si="10"/>
        <v>0</v>
      </c>
      <c r="H55" s="136">
        <f t="shared" si="10"/>
        <v>0</v>
      </c>
      <c r="I55" s="136">
        <f t="shared" si="10"/>
        <v>0</v>
      </c>
      <c r="J55" s="136">
        <f t="shared" si="10"/>
        <v>2376.81</v>
      </c>
      <c r="K55" s="136">
        <f t="shared" si="10"/>
        <v>137.68</v>
      </c>
      <c r="L55" s="136">
        <f t="shared" si="10"/>
        <v>44.199999999999996</v>
      </c>
      <c r="M55" s="136">
        <f t="shared" si="10"/>
        <v>38.89</v>
      </c>
      <c r="N55" s="136">
        <f t="shared" si="10"/>
        <v>54.6</v>
      </c>
      <c r="O55" s="136">
        <f t="shared" si="10"/>
        <v>0</v>
      </c>
      <c r="P55" s="136">
        <f t="shared" si="10"/>
        <v>4444.79</v>
      </c>
    </row>
    <row r="56" spans="1:16">
      <c r="A56" s="127" t="s">
        <v>321</v>
      </c>
      <c r="B56" s="127" t="s">
        <v>322</v>
      </c>
      <c r="C56" s="130">
        <v>646.66</v>
      </c>
      <c r="D56" s="130">
        <v>507.89</v>
      </c>
      <c r="E56" s="130">
        <v>411.6</v>
      </c>
      <c r="F56" s="130">
        <v>96.29</v>
      </c>
      <c r="G56" s="130">
        <v>0</v>
      </c>
      <c r="H56" s="130">
        <v>0</v>
      </c>
      <c r="I56" s="130">
        <v>0</v>
      </c>
      <c r="J56" s="130">
        <v>138.76</v>
      </c>
      <c r="K56" s="130">
        <v>34.51</v>
      </c>
      <c r="L56" s="130">
        <v>16.510000000000002</v>
      </c>
      <c r="M56" s="130">
        <v>0</v>
      </c>
      <c r="N56" s="130">
        <v>18</v>
      </c>
      <c r="O56" s="130">
        <v>0</v>
      </c>
      <c r="P56" s="137">
        <f>C56+K56</f>
        <v>681.17</v>
      </c>
    </row>
    <row r="57" spans="1:16">
      <c r="A57" s="127" t="s">
        <v>323</v>
      </c>
      <c r="B57" s="127" t="s">
        <v>324</v>
      </c>
      <c r="C57" s="130">
        <v>172.78</v>
      </c>
      <c r="D57" s="130">
        <v>172.78</v>
      </c>
      <c r="E57" s="130">
        <v>160.69999999999999</v>
      </c>
      <c r="F57" s="130">
        <v>12.09</v>
      </c>
      <c r="G57" s="130">
        <v>0</v>
      </c>
      <c r="H57" s="130">
        <v>0</v>
      </c>
      <c r="I57" s="130">
        <v>0</v>
      </c>
      <c r="J57" s="130">
        <v>0</v>
      </c>
      <c r="K57" s="130">
        <v>0.24</v>
      </c>
      <c r="L57" s="130">
        <v>0.24</v>
      </c>
      <c r="M57" s="130">
        <v>0</v>
      </c>
      <c r="N57" s="130">
        <v>0</v>
      </c>
      <c r="O57" s="130">
        <v>0</v>
      </c>
      <c r="P57" s="137">
        <f t="shared" ref="P57:P62" si="11">C57+K57</f>
        <v>173.02</v>
      </c>
    </row>
    <row r="58" spans="1:16">
      <c r="A58" s="127" t="s">
        <v>325</v>
      </c>
      <c r="B58" s="127" t="s">
        <v>326</v>
      </c>
      <c r="C58" s="130">
        <v>975.34</v>
      </c>
      <c r="D58" s="130">
        <v>975.14</v>
      </c>
      <c r="E58" s="130">
        <v>955.11</v>
      </c>
      <c r="F58" s="130">
        <v>20.03</v>
      </c>
      <c r="G58" s="130">
        <v>0</v>
      </c>
      <c r="H58" s="130">
        <v>0</v>
      </c>
      <c r="I58" s="130">
        <v>0</v>
      </c>
      <c r="J58" s="130">
        <v>0.2</v>
      </c>
      <c r="K58" s="130">
        <v>1.6</v>
      </c>
      <c r="L58" s="130">
        <v>1.6</v>
      </c>
      <c r="M58" s="130">
        <v>0</v>
      </c>
      <c r="N58" s="130">
        <v>0</v>
      </c>
      <c r="O58" s="130">
        <v>0</v>
      </c>
      <c r="P58" s="137">
        <f t="shared" si="11"/>
        <v>976.94</v>
      </c>
    </row>
    <row r="59" spans="1:16">
      <c r="A59" s="127" t="s">
        <v>327</v>
      </c>
      <c r="B59" s="127" t="s">
        <v>328</v>
      </c>
      <c r="C59" s="130">
        <v>2234.63</v>
      </c>
      <c r="D59" s="130">
        <v>5.19</v>
      </c>
      <c r="E59" s="130">
        <v>3.83</v>
      </c>
      <c r="F59" s="130">
        <v>1.36</v>
      </c>
      <c r="G59" s="130">
        <v>0</v>
      </c>
      <c r="H59" s="130">
        <v>0</v>
      </c>
      <c r="I59" s="130">
        <v>0</v>
      </c>
      <c r="J59" s="130">
        <v>2229.44</v>
      </c>
      <c r="K59" s="130">
        <v>75.48</v>
      </c>
      <c r="L59" s="130">
        <v>0</v>
      </c>
      <c r="M59" s="130">
        <v>38.89</v>
      </c>
      <c r="N59" s="130">
        <v>36.6</v>
      </c>
      <c r="O59" s="130">
        <v>0</v>
      </c>
      <c r="P59" s="137">
        <f t="shared" si="11"/>
        <v>2310.11</v>
      </c>
    </row>
    <row r="60" spans="1:16">
      <c r="A60" s="127" t="s">
        <v>329</v>
      </c>
      <c r="B60" s="127" t="s">
        <v>330</v>
      </c>
      <c r="C60" s="130">
        <v>235.1</v>
      </c>
      <c r="D60" s="130">
        <v>235.1</v>
      </c>
      <c r="E60" s="130">
        <v>208.5</v>
      </c>
      <c r="F60" s="130">
        <v>26.6</v>
      </c>
      <c r="G60" s="130">
        <v>0</v>
      </c>
      <c r="H60" s="130">
        <v>0</v>
      </c>
      <c r="I60" s="130">
        <v>0</v>
      </c>
      <c r="J60" s="130">
        <v>0</v>
      </c>
      <c r="K60" s="130">
        <v>25.81</v>
      </c>
      <c r="L60" s="130">
        <v>25.81</v>
      </c>
      <c r="M60" s="130">
        <v>0</v>
      </c>
      <c r="N60" s="130">
        <v>0</v>
      </c>
      <c r="O60" s="130">
        <v>0</v>
      </c>
      <c r="P60" s="137">
        <f t="shared" si="11"/>
        <v>260.90999999999997</v>
      </c>
    </row>
    <row r="61" spans="1:16">
      <c r="A61" s="127" t="s">
        <v>331</v>
      </c>
      <c r="B61" s="127" t="s">
        <v>332</v>
      </c>
      <c r="C61" s="130">
        <v>29.56</v>
      </c>
      <c r="D61" s="130">
        <v>21.15</v>
      </c>
      <c r="E61" s="130">
        <v>5.18</v>
      </c>
      <c r="F61" s="130">
        <v>15.96</v>
      </c>
      <c r="G61" s="130">
        <v>0</v>
      </c>
      <c r="H61" s="130">
        <v>0</v>
      </c>
      <c r="I61" s="130">
        <v>0</v>
      </c>
      <c r="J61" s="130">
        <v>8.41</v>
      </c>
      <c r="K61" s="130">
        <v>0.04</v>
      </c>
      <c r="L61" s="130">
        <v>0.04</v>
      </c>
      <c r="M61" s="130">
        <v>0</v>
      </c>
      <c r="N61" s="130">
        <v>0</v>
      </c>
      <c r="O61" s="130">
        <v>0</v>
      </c>
      <c r="P61" s="137">
        <f t="shared" si="11"/>
        <v>29.599999999999998</v>
      </c>
    </row>
    <row r="62" spans="1:16">
      <c r="A62" s="127" t="s">
        <v>333</v>
      </c>
      <c r="B62" s="127" t="s">
        <v>334</v>
      </c>
      <c r="C62" s="130">
        <v>13.04</v>
      </c>
      <c r="D62" s="130">
        <v>13.04</v>
      </c>
      <c r="E62" s="130">
        <v>12.73</v>
      </c>
      <c r="F62" s="130">
        <v>0.3</v>
      </c>
      <c r="G62" s="130">
        <v>0</v>
      </c>
      <c r="H62" s="130">
        <v>0</v>
      </c>
      <c r="I62" s="130">
        <v>0</v>
      </c>
      <c r="J62" s="130">
        <v>0</v>
      </c>
      <c r="K62" s="130">
        <v>0</v>
      </c>
      <c r="L62" s="130">
        <v>0</v>
      </c>
      <c r="M62" s="130">
        <v>0</v>
      </c>
      <c r="N62" s="130">
        <v>0</v>
      </c>
      <c r="O62" s="130">
        <v>0</v>
      </c>
      <c r="P62" s="137">
        <f t="shared" si="11"/>
        <v>13.04</v>
      </c>
    </row>
    <row r="63" spans="1:16">
      <c r="A63" s="135" t="s">
        <v>335</v>
      </c>
      <c r="B63" s="135" t="s">
        <v>320</v>
      </c>
      <c r="C63" s="136">
        <f t="shared" ref="C63:P63" si="12">SUM(C64:C66)</f>
        <v>1608.76</v>
      </c>
      <c r="D63" s="136">
        <f t="shared" si="12"/>
        <v>1608.76</v>
      </c>
      <c r="E63" s="136">
        <f t="shared" si="12"/>
        <v>1503.6799999999998</v>
      </c>
      <c r="F63" s="136">
        <f t="shared" si="12"/>
        <v>103.35</v>
      </c>
      <c r="G63" s="136">
        <f t="shared" si="12"/>
        <v>1.73</v>
      </c>
      <c r="H63" s="136">
        <f t="shared" si="12"/>
        <v>0</v>
      </c>
      <c r="I63" s="136">
        <f t="shared" si="12"/>
        <v>0</v>
      </c>
      <c r="J63" s="136">
        <f t="shared" si="12"/>
        <v>0</v>
      </c>
      <c r="K63" s="136">
        <f t="shared" si="12"/>
        <v>330.3</v>
      </c>
      <c r="L63" s="136">
        <f t="shared" si="12"/>
        <v>330.3</v>
      </c>
      <c r="M63" s="136">
        <f t="shared" si="12"/>
        <v>0</v>
      </c>
      <c r="N63" s="136">
        <f t="shared" si="12"/>
        <v>0</v>
      </c>
      <c r="O63" s="136">
        <f t="shared" si="12"/>
        <v>0</v>
      </c>
      <c r="P63" s="136">
        <f t="shared" si="12"/>
        <v>1939.0600000000002</v>
      </c>
    </row>
    <row r="64" spans="1:16">
      <c r="A64" s="127" t="s">
        <v>336</v>
      </c>
      <c r="B64" s="127" t="s">
        <v>337</v>
      </c>
      <c r="C64" s="130">
        <v>96.31</v>
      </c>
      <c r="D64" s="130">
        <v>96.31</v>
      </c>
      <c r="E64" s="130">
        <v>79.819999999999993</v>
      </c>
      <c r="F64" s="130">
        <v>14.76</v>
      </c>
      <c r="G64" s="130">
        <v>1.73</v>
      </c>
      <c r="H64" s="130">
        <v>0</v>
      </c>
      <c r="I64" s="130">
        <v>0</v>
      </c>
      <c r="J64" s="130">
        <v>0</v>
      </c>
      <c r="K64" s="130">
        <v>24.46</v>
      </c>
      <c r="L64" s="130">
        <v>24.46</v>
      </c>
      <c r="M64" s="130">
        <v>0</v>
      </c>
      <c r="N64" s="130">
        <v>0</v>
      </c>
      <c r="O64" s="130">
        <v>0</v>
      </c>
      <c r="P64" s="137">
        <f t="shared" ref="P64:P66" si="13">C64+K64</f>
        <v>120.77000000000001</v>
      </c>
    </row>
    <row r="65" spans="1:16">
      <c r="A65" s="127" t="s">
        <v>338</v>
      </c>
      <c r="B65" s="127" t="s">
        <v>339</v>
      </c>
      <c r="C65" s="130">
        <v>1129.71</v>
      </c>
      <c r="D65" s="130">
        <v>1129.71</v>
      </c>
      <c r="E65" s="130">
        <v>1092.49</v>
      </c>
      <c r="F65" s="130">
        <v>37.22</v>
      </c>
      <c r="G65" s="130">
        <v>0</v>
      </c>
      <c r="H65" s="130">
        <v>0</v>
      </c>
      <c r="I65" s="130">
        <v>0</v>
      </c>
      <c r="J65" s="130">
        <v>0</v>
      </c>
      <c r="K65" s="130">
        <v>1.89</v>
      </c>
      <c r="L65" s="130">
        <v>1.89</v>
      </c>
      <c r="M65" s="130">
        <v>0</v>
      </c>
      <c r="N65" s="130">
        <v>0</v>
      </c>
      <c r="O65" s="130">
        <v>0</v>
      </c>
      <c r="P65" s="137">
        <f t="shared" si="13"/>
        <v>1131.6000000000001</v>
      </c>
    </row>
    <row r="66" spans="1:16">
      <c r="A66" s="127" t="s">
        <v>340</v>
      </c>
      <c r="B66" s="127" t="s">
        <v>341</v>
      </c>
      <c r="C66" s="130">
        <v>382.74</v>
      </c>
      <c r="D66" s="130">
        <v>382.74</v>
      </c>
      <c r="E66" s="130">
        <v>331.37</v>
      </c>
      <c r="F66" s="130">
        <v>51.37</v>
      </c>
      <c r="G66" s="130">
        <v>0</v>
      </c>
      <c r="H66" s="130">
        <v>0</v>
      </c>
      <c r="I66" s="130">
        <v>0</v>
      </c>
      <c r="J66" s="130">
        <v>0</v>
      </c>
      <c r="K66" s="130">
        <v>303.95</v>
      </c>
      <c r="L66" s="130">
        <v>303.95</v>
      </c>
      <c r="M66" s="130">
        <v>0</v>
      </c>
      <c r="N66" s="130">
        <v>0</v>
      </c>
      <c r="O66" s="130">
        <v>0</v>
      </c>
      <c r="P66" s="137">
        <f t="shared" si="13"/>
        <v>686.69</v>
      </c>
    </row>
    <row r="67" spans="1:16">
      <c r="A67" s="135" t="s">
        <v>342</v>
      </c>
      <c r="B67" s="135" t="s">
        <v>320</v>
      </c>
      <c r="C67" s="136">
        <f t="shared" ref="C67:P67" si="14">SUM(C68:C80)</f>
        <v>5909.66</v>
      </c>
      <c r="D67" s="136">
        <f t="shared" si="14"/>
        <v>5371.59</v>
      </c>
      <c r="E67" s="136">
        <f t="shared" si="14"/>
        <v>4917.82</v>
      </c>
      <c r="F67" s="136">
        <f t="shared" si="14"/>
        <v>453.75000000000006</v>
      </c>
      <c r="G67" s="136">
        <f t="shared" si="14"/>
        <v>0</v>
      </c>
      <c r="H67" s="136">
        <f t="shared" si="14"/>
        <v>1.38</v>
      </c>
      <c r="I67" s="136">
        <f t="shared" si="14"/>
        <v>0</v>
      </c>
      <c r="J67" s="136">
        <f t="shared" si="14"/>
        <v>536.72</v>
      </c>
      <c r="K67" s="136">
        <f t="shared" si="14"/>
        <v>599.24</v>
      </c>
      <c r="L67" s="136">
        <f t="shared" si="14"/>
        <v>558.16999999999996</v>
      </c>
      <c r="M67" s="136">
        <f t="shared" si="14"/>
        <v>6.4799999999999995</v>
      </c>
      <c r="N67" s="136">
        <f t="shared" si="14"/>
        <v>22.09</v>
      </c>
      <c r="O67" s="136">
        <f t="shared" si="14"/>
        <v>12.5</v>
      </c>
      <c r="P67" s="136">
        <f t="shared" si="14"/>
        <v>6508.9000000000005</v>
      </c>
    </row>
    <row r="68" spans="1:16">
      <c r="A68" s="127" t="s">
        <v>343</v>
      </c>
      <c r="B68" s="127" t="s">
        <v>344</v>
      </c>
      <c r="C68" s="130">
        <v>1393.82</v>
      </c>
      <c r="D68" s="130">
        <v>1391.14</v>
      </c>
      <c r="E68" s="130">
        <v>1121.8499999999999</v>
      </c>
      <c r="F68" s="130">
        <v>269.29000000000002</v>
      </c>
      <c r="G68" s="130">
        <v>0</v>
      </c>
      <c r="H68" s="130">
        <v>0</v>
      </c>
      <c r="I68" s="130">
        <v>0</v>
      </c>
      <c r="J68" s="130">
        <v>2.68</v>
      </c>
      <c r="K68" s="130">
        <v>47.87</v>
      </c>
      <c r="L68" s="130">
        <v>35.369999999999997</v>
      </c>
      <c r="M68" s="130">
        <v>0</v>
      </c>
      <c r="N68" s="130">
        <v>0</v>
      </c>
      <c r="O68" s="130">
        <v>12.5</v>
      </c>
      <c r="P68" s="137">
        <f t="shared" ref="P68:P80" si="15">C68+K68</f>
        <v>1441.6899999999998</v>
      </c>
    </row>
    <row r="69" spans="1:16">
      <c r="A69" s="127" t="s">
        <v>345</v>
      </c>
      <c r="B69" s="127" t="s">
        <v>346</v>
      </c>
      <c r="C69" s="130">
        <v>541.22</v>
      </c>
      <c r="D69" s="130">
        <v>502.47</v>
      </c>
      <c r="E69" s="130">
        <v>459.44</v>
      </c>
      <c r="F69" s="130">
        <v>43.03</v>
      </c>
      <c r="G69" s="130">
        <v>0</v>
      </c>
      <c r="H69" s="130">
        <v>0</v>
      </c>
      <c r="I69" s="130">
        <v>0</v>
      </c>
      <c r="J69" s="130">
        <v>38.75</v>
      </c>
      <c r="K69" s="130">
        <v>14.45</v>
      </c>
      <c r="L69" s="130">
        <v>14.45</v>
      </c>
      <c r="M69" s="130">
        <v>0</v>
      </c>
      <c r="N69" s="130">
        <v>0</v>
      </c>
      <c r="O69" s="130">
        <v>0</v>
      </c>
      <c r="P69" s="137">
        <f t="shared" si="15"/>
        <v>555.67000000000007</v>
      </c>
    </row>
    <row r="70" spans="1:16">
      <c r="A70" s="127" t="s">
        <v>347</v>
      </c>
      <c r="B70" s="127" t="s">
        <v>348</v>
      </c>
      <c r="C70" s="130">
        <v>18.670000000000002</v>
      </c>
      <c r="D70" s="130">
        <v>5.34</v>
      </c>
      <c r="E70" s="130">
        <v>5.26</v>
      </c>
      <c r="F70" s="130">
        <v>7.0000000000000007E-2</v>
      </c>
      <c r="G70" s="130">
        <v>0</v>
      </c>
      <c r="H70" s="130">
        <v>0</v>
      </c>
      <c r="I70" s="130">
        <v>0</v>
      </c>
      <c r="J70" s="130">
        <v>13.33</v>
      </c>
      <c r="K70" s="130">
        <v>9.7200000000000006</v>
      </c>
      <c r="L70" s="130">
        <v>0</v>
      </c>
      <c r="M70" s="130">
        <v>0</v>
      </c>
      <c r="N70" s="130">
        <v>9.7200000000000006</v>
      </c>
      <c r="O70" s="130">
        <v>0</v>
      </c>
      <c r="P70" s="137">
        <f t="shared" si="15"/>
        <v>28.39</v>
      </c>
    </row>
    <row r="71" spans="1:16">
      <c r="A71" s="127" t="s">
        <v>349</v>
      </c>
      <c r="B71" s="127" t="s">
        <v>350</v>
      </c>
      <c r="C71" s="130">
        <v>92.29</v>
      </c>
      <c r="D71" s="130">
        <v>92.23</v>
      </c>
      <c r="E71" s="130">
        <v>78.89</v>
      </c>
      <c r="F71" s="130">
        <v>13.34</v>
      </c>
      <c r="G71" s="130">
        <v>0</v>
      </c>
      <c r="H71" s="130">
        <v>0</v>
      </c>
      <c r="I71" s="130">
        <v>0</v>
      </c>
      <c r="J71" s="130">
        <v>0.06</v>
      </c>
      <c r="K71" s="130">
        <v>29.27</v>
      </c>
      <c r="L71" s="130">
        <v>29.27</v>
      </c>
      <c r="M71" s="130">
        <v>0</v>
      </c>
      <c r="N71" s="130">
        <v>0</v>
      </c>
      <c r="O71" s="130">
        <v>0</v>
      </c>
      <c r="P71" s="137">
        <f t="shared" si="15"/>
        <v>121.56</v>
      </c>
    </row>
    <row r="72" spans="1:16">
      <c r="A72" s="127" t="s">
        <v>351</v>
      </c>
      <c r="B72" s="127" t="s">
        <v>352</v>
      </c>
      <c r="C72" s="130">
        <v>1985.48</v>
      </c>
      <c r="D72" s="130">
        <v>1691.59</v>
      </c>
      <c r="E72" s="130">
        <v>1656.1</v>
      </c>
      <c r="F72" s="130">
        <v>35.49</v>
      </c>
      <c r="G72" s="130">
        <v>0</v>
      </c>
      <c r="H72" s="130">
        <v>0</v>
      </c>
      <c r="I72" s="130">
        <v>0</v>
      </c>
      <c r="J72" s="130">
        <v>293.89</v>
      </c>
      <c r="K72" s="130">
        <v>6.73</v>
      </c>
      <c r="L72" s="130">
        <v>6.73</v>
      </c>
      <c r="M72" s="130">
        <v>0</v>
      </c>
      <c r="N72" s="130">
        <v>0</v>
      </c>
      <c r="O72" s="130">
        <v>0</v>
      </c>
      <c r="P72" s="137">
        <f t="shared" si="15"/>
        <v>1992.21</v>
      </c>
    </row>
    <row r="73" spans="1:16">
      <c r="A73" s="127" t="s">
        <v>353</v>
      </c>
      <c r="B73" s="127" t="s">
        <v>354</v>
      </c>
      <c r="C73" s="130">
        <v>1504.12</v>
      </c>
      <c r="D73" s="130">
        <v>1350.66</v>
      </c>
      <c r="E73" s="130">
        <v>1327.97</v>
      </c>
      <c r="F73" s="130">
        <v>22.68</v>
      </c>
      <c r="G73" s="130">
        <v>0</v>
      </c>
      <c r="H73" s="130">
        <v>0</v>
      </c>
      <c r="I73" s="130">
        <v>0</v>
      </c>
      <c r="J73" s="130">
        <v>153.47</v>
      </c>
      <c r="K73" s="130">
        <v>7.64</v>
      </c>
      <c r="L73" s="130">
        <v>7.38</v>
      </c>
      <c r="M73" s="130">
        <v>0.26</v>
      </c>
      <c r="N73" s="130">
        <v>0</v>
      </c>
      <c r="O73" s="130">
        <v>0</v>
      </c>
      <c r="P73" s="137">
        <f t="shared" si="15"/>
        <v>1511.76</v>
      </c>
    </row>
    <row r="74" spans="1:16">
      <c r="A74" s="127" t="s">
        <v>355</v>
      </c>
      <c r="B74" s="127" t="s">
        <v>356</v>
      </c>
      <c r="C74" s="130">
        <v>215.12</v>
      </c>
      <c r="D74" s="130">
        <v>186.65</v>
      </c>
      <c r="E74" s="130">
        <v>184.88</v>
      </c>
      <c r="F74" s="130">
        <v>1.76</v>
      </c>
      <c r="G74" s="130">
        <v>0</v>
      </c>
      <c r="H74" s="130">
        <v>0</v>
      </c>
      <c r="I74" s="130">
        <v>0</v>
      </c>
      <c r="J74" s="130">
        <v>28.48</v>
      </c>
      <c r="K74" s="130">
        <v>0</v>
      </c>
      <c r="L74" s="130">
        <v>0</v>
      </c>
      <c r="M74" s="130">
        <v>0</v>
      </c>
      <c r="N74" s="130">
        <v>0</v>
      </c>
      <c r="O74" s="130">
        <v>0</v>
      </c>
      <c r="P74" s="137">
        <f t="shared" si="15"/>
        <v>215.12</v>
      </c>
    </row>
    <row r="75" spans="1:16">
      <c r="A75" s="127" t="s">
        <v>357</v>
      </c>
      <c r="B75" s="127" t="s">
        <v>358</v>
      </c>
      <c r="C75" s="130">
        <v>82.16</v>
      </c>
      <c r="D75" s="130">
        <v>79.94</v>
      </c>
      <c r="E75" s="130">
        <v>22.04</v>
      </c>
      <c r="F75" s="130">
        <v>57.91</v>
      </c>
      <c r="G75" s="130">
        <v>0</v>
      </c>
      <c r="H75" s="130">
        <v>0</v>
      </c>
      <c r="I75" s="130">
        <v>0</v>
      </c>
      <c r="J75" s="130">
        <v>2.2200000000000002</v>
      </c>
      <c r="K75" s="130">
        <v>0.39</v>
      </c>
      <c r="L75" s="130">
        <v>0.39</v>
      </c>
      <c r="M75" s="130">
        <v>0</v>
      </c>
      <c r="N75" s="130">
        <v>0</v>
      </c>
      <c r="O75" s="130">
        <v>0</v>
      </c>
      <c r="P75" s="137">
        <f t="shared" si="15"/>
        <v>82.55</v>
      </c>
    </row>
    <row r="76" spans="1:16">
      <c r="A76" s="127" t="s">
        <v>359</v>
      </c>
      <c r="B76" s="127" t="s">
        <v>360</v>
      </c>
      <c r="C76" s="130">
        <v>20.23</v>
      </c>
      <c r="D76" s="130">
        <v>17.02</v>
      </c>
      <c r="E76" s="130">
        <v>13.37</v>
      </c>
      <c r="F76" s="130">
        <v>3.65</v>
      </c>
      <c r="G76" s="130">
        <v>0</v>
      </c>
      <c r="H76" s="130">
        <v>0</v>
      </c>
      <c r="I76" s="130">
        <v>0</v>
      </c>
      <c r="J76" s="130">
        <v>3.21</v>
      </c>
      <c r="K76" s="130">
        <v>8.6999999999999993</v>
      </c>
      <c r="L76" s="130">
        <v>2.65</v>
      </c>
      <c r="M76" s="130">
        <v>6.05</v>
      </c>
      <c r="N76" s="130">
        <v>0</v>
      </c>
      <c r="O76" s="130">
        <v>0</v>
      </c>
      <c r="P76" s="137">
        <f t="shared" si="15"/>
        <v>28.93</v>
      </c>
    </row>
    <row r="77" spans="1:16">
      <c r="A77" s="127" t="s">
        <v>361</v>
      </c>
      <c r="B77" s="127" t="s">
        <v>362</v>
      </c>
      <c r="C77" s="130">
        <v>0.28000000000000003</v>
      </c>
      <c r="D77" s="130">
        <v>0.28000000000000003</v>
      </c>
      <c r="E77" s="130">
        <v>0.28000000000000003</v>
      </c>
      <c r="F77" s="130">
        <v>0</v>
      </c>
      <c r="G77" s="130">
        <v>0</v>
      </c>
      <c r="H77" s="130">
        <v>0</v>
      </c>
      <c r="I77" s="130">
        <v>0</v>
      </c>
      <c r="J77" s="130">
        <v>0</v>
      </c>
      <c r="K77" s="130">
        <v>0</v>
      </c>
      <c r="L77" s="130">
        <v>0</v>
      </c>
      <c r="M77" s="130">
        <v>0</v>
      </c>
      <c r="N77" s="130">
        <v>0</v>
      </c>
      <c r="O77" s="130">
        <v>0</v>
      </c>
      <c r="P77" s="137">
        <f t="shared" si="15"/>
        <v>0.28000000000000003</v>
      </c>
    </row>
    <row r="78" spans="1:16">
      <c r="A78" s="127" t="s">
        <v>363</v>
      </c>
      <c r="B78" s="127" t="s">
        <v>364</v>
      </c>
      <c r="C78" s="130">
        <v>17.670000000000002</v>
      </c>
      <c r="D78" s="130">
        <v>17.670000000000002</v>
      </c>
      <c r="E78" s="130">
        <v>14.88</v>
      </c>
      <c r="F78" s="130">
        <v>2.79</v>
      </c>
      <c r="G78" s="130">
        <v>0</v>
      </c>
      <c r="H78" s="130">
        <v>0</v>
      </c>
      <c r="I78" s="130">
        <v>0</v>
      </c>
      <c r="J78" s="130">
        <v>0</v>
      </c>
      <c r="K78" s="130">
        <v>0.06</v>
      </c>
      <c r="L78" s="130">
        <v>0.06</v>
      </c>
      <c r="M78" s="130">
        <v>0</v>
      </c>
      <c r="N78" s="130">
        <v>0</v>
      </c>
      <c r="O78" s="130">
        <v>0</v>
      </c>
      <c r="P78" s="137">
        <f t="shared" si="15"/>
        <v>17.73</v>
      </c>
    </row>
    <row r="79" spans="1:16">
      <c r="A79" s="138" t="s">
        <v>365</v>
      </c>
      <c r="B79" s="127" t="s">
        <v>366</v>
      </c>
      <c r="C79" s="130">
        <v>38.6</v>
      </c>
      <c r="D79" s="130">
        <v>36.6</v>
      </c>
      <c r="E79" s="130">
        <v>32.86</v>
      </c>
      <c r="F79" s="130">
        <v>3.74</v>
      </c>
      <c r="G79" s="130">
        <v>0</v>
      </c>
      <c r="H79" s="130">
        <v>1.38</v>
      </c>
      <c r="I79" s="130">
        <v>0</v>
      </c>
      <c r="J79" s="130">
        <v>0.63</v>
      </c>
      <c r="K79" s="130">
        <f>460.19+11.22</f>
        <v>471.41</v>
      </c>
      <c r="L79" s="130">
        <f>447.65+11.22</f>
        <v>458.87</v>
      </c>
      <c r="M79" s="130">
        <v>0.17</v>
      </c>
      <c r="N79" s="130">
        <v>12.37</v>
      </c>
      <c r="O79" s="130">
        <v>0</v>
      </c>
      <c r="P79" s="137">
        <f t="shared" si="15"/>
        <v>510.01000000000005</v>
      </c>
    </row>
    <row r="80" spans="1:16">
      <c r="A80" s="127" t="s">
        <v>367</v>
      </c>
      <c r="B80" s="127" t="s">
        <v>368</v>
      </c>
      <c r="C80" s="130">
        <v>0</v>
      </c>
      <c r="D80" s="130">
        <v>0</v>
      </c>
      <c r="E80" s="130">
        <v>0</v>
      </c>
      <c r="F80" s="130">
        <v>0</v>
      </c>
      <c r="G80" s="130">
        <v>0</v>
      </c>
      <c r="H80" s="130">
        <v>0</v>
      </c>
      <c r="I80" s="130">
        <v>0</v>
      </c>
      <c r="J80" s="130">
        <v>0</v>
      </c>
      <c r="K80" s="130">
        <v>3</v>
      </c>
      <c r="L80" s="130">
        <v>3</v>
      </c>
      <c r="M80" s="130">
        <v>0</v>
      </c>
      <c r="N80" s="130">
        <v>0</v>
      </c>
      <c r="O80" s="130">
        <v>0</v>
      </c>
      <c r="P80" s="137">
        <f t="shared" si="15"/>
        <v>3</v>
      </c>
    </row>
    <row r="81" spans="1:16">
      <c r="A81" s="135" t="s">
        <v>369</v>
      </c>
      <c r="B81" s="135" t="s">
        <v>320</v>
      </c>
      <c r="C81" s="136">
        <f t="shared" ref="C81:P81" si="16">SUM(C82:C89)</f>
        <v>1131.23</v>
      </c>
      <c r="D81" s="136">
        <f t="shared" si="16"/>
        <v>559.91999999999996</v>
      </c>
      <c r="E81" s="136">
        <f t="shared" si="16"/>
        <v>280.41000000000003</v>
      </c>
      <c r="F81" s="136">
        <f t="shared" si="16"/>
        <v>279.5</v>
      </c>
      <c r="G81" s="136">
        <f t="shared" si="16"/>
        <v>0</v>
      </c>
      <c r="H81" s="136">
        <f t="shared" si="16"/>
        <v>0</v>
      </c>
      <c r="I81" s="136">
        <f t="shared" si="16"/>
        <v>0</v>
      </c>
      <c r="J81" s="136">
        <f t="shared" si="16"/>
        <v>571.31000000000006</v>
      </c>
      <c r="K81" s="136">
        <f t="shared" si="16"/>
        <v>306.33</v>
      </c>
      <c r="L81" s="136">
        <f t="shared" si="16"/>
        <v>181.51999999999998</v>
      </c>
      <c r="M81" s="136">
        <f t="shared" si="16"/>
        <v>21.98</v>
      </c>
      <c r="N81" s="136">
        <f t="shared" si="16"/>
        <v>102.83</v>
      </c>
      <c r="O81" s="136">
        <f t="shared" si="16"/>
        <v>0</v>
      </c>
      <c r="P81" s="136">
        <f t="shared" si="16"/>
        <v>1437.56</v>
      </c>
    </row>
    <row r="82" spans="1:16">
      <c r="A82" s="127" t="s">
        <v>370</v>
      </c>
      <c r="B82" s="127" t="s">
        <v>371</v>
      </c>
      <c r="C82" s="130">
        <v>46.98</v>
      </c>
      <c r="D82" s="130">
        <v>33.479999999999997</v>
      </c>
      <c r="E82" s="130">
        <v>25.91</v>
      </c>
      <c r="F82" s="130">
        <v>7.57</v>
      </c>
      <c r="G82" s="130">
        <v>0</v>
      </c>
      <c r="H82" s="130">
        <v>0</v>
      </c>
      <c r="I82" s="130">
        <v>0</v>
      </c>
      <c r="J82" s="130">
        <v>13.5</v>
      </c>
      <c r="K82" s="130">
        <v>229.54</v>
      </c>
      <c r="L82" s="130">
        <v>104.73</v>
      </c>
      <c r="M82" s="130">
        <v>21.98</v>
      </c>
      <c r="N82" s="130">
        <v>102.83</v>
      </c>
      <c r="O82" s="130">
        <v>0</v>
      </c>
      <c r="P82" s="137">
        <f t="shared" ref="P82:P89" si="17">C82+K82</f>
        <v>276.52</v>
      </c>
    </row>
    <row r="83" spans="1:16">
      <c r="A83" s="127" t="s">
        <v>372</v>
      </c>
      <c r="B83" s="127" t="s">
        <v>373</v>
      </c>
      <c r="C83" s="130">
        <v>44.03</v>
      </c>
      <c r="D83" s="130">
        <v>44.03</v>
      </c>
      <c r="E83" s="130">
        <v>10.220000000000001</v>
      </c>
      <c r="F83" s="130">
        <v>33.81</v>
      </c>
      <c r="G83" s="130">
        <v>0</v>
      </c>
      <c r="H83" s="130">
        <v>0</v>
      </c>
      <c r="I83" s="130">
        <v>0</v>
      </c>
      <c r="J83" s="130">
        <v>0</v>
      </c>
      <c r="K83" s="130">
        <v>0</v>
      </c>
      <c r="L83" s="130">
        <v>0</v>
      </c>
      <c r="M83" s="130">
        <v>0</v>
      </c>
      <c r="N83" s="130">
        <v>0</v>
      </c>
      <c r="O83" s="130">
        <v>0</v>
      </c>
      <c r="P83" s="137">
        <f t="shared" si="17"/>
        <v>44.03</v>
      </c>
    </row>
    <row r="84" spans="1:16">
      <c r="A84" s="127" t="s">
        <v>374</v>
      </c>
      <c r="B84" s="127" t="s">
        <v>375</v>
      </c>
      <c r="C84" s="130">
        <v>169.82</v>
      </c>
      <c r="D84" s="130">
        <v>169.45</v>
      </c>
      <c r="E84" s="130">
        <v>126.7</v>
      </c>
      <c r="F84" s="130">
        <v>42.74</v>
      </c>
      <c r="G84" s="130">
        <v>0</v>
      </c>
      <c r="H84" s="130">
        <v>0</v>
      </c>
      <c r="I84" s="130">
        <v>0</v>
      </c>
      <c r="J84" s="130">
        <v>0.37</v>
      </c>
      <c r="K84" s="130">
        <v>49.8</v>
      </c>
      <c r="L84" s="130">
        <v>49.8</v>
      </c>
      <c r="M84" s="130">
        <v>0</v>
      </c>
      <c r="N84" s="130">
        <v>0</v>
      </c>
      <c r="O84" s="130">
        <v>0</v>
      </c>
      <c r="P84" s="137">
        <f t="shared" si="17"/>
        <v>219.62</v>
      </c>
    </row>
    <row r="85" spans="1:16">
      <c r="A85" s="127" t="s">
        <v>376</v>
      </c>
      <c r="B85" s="127" t="s">
        <v>377</v>
      </c>
      <c r="C85" s="130">
        <v>564.88</v>
      </c>
      <c r="D85" s="130">
        <v>8.67</v>
      </c>
      <c r="E85" s="130">
        <v>8.17</v>
      </c>
      <c r="F85" s="130">
        <v>0.5</v>
      </c>
      <c r="G85" s="130">
        <v>0</v>
      </c>
      <c r="H85" s="130">
        <v>0</v>
      </c>
      <c r="I85" s="130">
        <v>0</v>
      </c>
      <c r="J85" s="130">
        <v>556.21</v>
      </c>
      <c r="K85" s="130">
        <v>0</v>
      </c>
      <c r="L85" s="130">
        <v>0</v>
      </c>
      <c r="M85" s="130">
        <v>0</v>
      </c>
      <c r="N85" s="130">
        <v>0</v>
      </c>
      <c r="O85" s="130">
        <v>0</v>
      </c>
      <c r="P85" s="137">
        <f t="shared" si="17"/>
        <v>564.88</v>
      </c>
    </row>
    <row r="86" spans="1:16">
      <c r="A86" s="127" t="s">
        <v>378</v>
      </c>
      <c r="B86" s="127" t="s">
        <v>379</v>
      </c>
      <c r="C86" s="130">
        <v>66.61</v>
      </c>
      <c r="D86" s="130">
        <v>66.61</v>
      </c>
      <c r="E86" s="130">
        <v>55.83</v>
      </c>
      <c r="F86" s="130">
        <v>10.78</v>
      </c>
      <c r="G86" s="130">
        <v>0</v>
      </c>
      <c r="H86" s="130">
        <v>0</v>
      </c>
      <c r="I86" s="130">
        <v>0</v>
      </c>
      <c r="J86" s="130">
        <v>0</v>
      </c>
      <c r="K86" s="130">
        <v>26.81</v>
      </c>
      <c r="L86" s="130">
        <v>26.81</v>
      </c>
      <c r="M86" s="130">
        <v>0</v>
      </c>
      <c r="N86" s="130">
        <v>0</v>
      </c>
      <c r="O86" s="130">
        <v>0</v>
      </c>
      <c r="P86" s="137">
        <f t="shared" si="17"/>
        <v>93.42</v>
      </c>
    </row>
    <row r="87" spans="1:16">
      <c r="A87" s="127" t="s">
        <v>380</v>
      </c>
      <c r="B87" s="127" t="s">
        <v>381</v>
      </c>
      <c r="C87" s="130">
        <v>161.65</v>
      </c>
      <c r="D87" s="130">
        <v>161.65</v>
      </c>
      <c r="E87" s="130">
        <v>46.29</v>
      </c>
      <c r="F87" s="130">
        <v>115.36</v>
      </c>
      <c r="G87" s="130">
        <v>0</v>
      </c>
      <c r="H87" s="130">
        <v>0</v>
      </c>
      <c r="I87" s="130">
        <v>0</v>
      </c>
      <c r="J87" s="130">
        <v>0</v>
      </c>
      <c r="K87" s="130">
        <v>0.17</v>
      </c>
      <c r="L87" s="130">
        <v>0.17</v>
      </c>
      <c r="M87" s="130">
        <v>0</v>
      </c>
      <c r="N87" s="130">
        <v>0</v>
      </c>
      <c r="O87" s="130">
        <v>0</v>
      </c>
      <c r="P87" s="137">
        <f t="shared" si="17"/>
        <v>161.82</v>
      </c>
    </row>
    <row r="88" spans="1:16">
      <c r="A88" s="127" t="s">
        <v>382</v>
      </c>
      <c r="B88" s="127" t="s">
        <v>383</v>
      </c>
      <c r="C88" s="130">
        <v>0.36</v>
      </c>
      <c r="D88" s="130">
        <v>0.36</v>
      </c>
      <c r="E88" s="130">
        <v>0</v>
      </c>
      <c r="F88" s="130">
        <v>0.36</v>
      </c>
      <c r="G88" s="130">
        <v>0</v>
      </c>
      <c r="H88" s="130">
        <v>0</v>
      </c>
      <c r="I88" s="130">
        <v>0</v>
      </c>
      <c r="J88" s="130">
        <v>0</v>
      </c>
      <c r="K88" s="130">
        <v>0</v>
      </c>
      <c r="L88" s="130">
        <v>0</v>
      </c>
      <c r="M88" s="130">
        <v>0</v>
      </c>
      <c r="N88" s="130">
        <v>0</v>
      </c>
      <c r="O88" s="130">
        <v>0</v>
      </c>
      <c r="P88" s="137">
        <f t="shared" si="17"/>
        <v>0.36</v>
      </c>
    </row>
    <row r="89" spans="1:16">
      <c r="A89" s="127" t="s">
        <v>384</v>
      </c>
      <c r="B89" s="127" t="s">
        <v>385</v>
      </c>
      <c r="C89" s="130">
        <v>76.900000000000006</v>
      </c>
      <c r="D89" s="130">
        <v>75.67</v>
      </c>
      <c r="E89" s="130">
        <v>7.29</v>
      </c>
      <c r="F89" s="130">
        <v>68.38</v>
      </c>
      <c r="G89" s="130">
        <v>0</v>
      </c>
      <c r="H89" s="130">
        <v>0</v>
      </c>
      <c r="I89" s="130">
        <v>0</v>
      </c>
      <c r="J89" s="130">
        <v>1.23</v>
      </c>
      <c r="K89" s="130">
        <v>0.01</v>
      </c>
      <c r="L89" s="130">
        <v>0.01</v>
      </c>
      <c r="M89" s="130">
        <v>0</v>
      </c>
      <c r="N89" s="130">
        <v>0</v>
      </c>
      <c r="O89" s="130">
        <v>0</v>
      </c>
      <c r="P89" s="137">
        <f t="shared" si="17"/>
        <v>76.910000000000011</v>
      </c>
    </row>
    <row r="90" spans="1:16">
      <c r="A90" s="135" t="s">
        <v>386</v>
      </c>
      <c r="B90" s="135" t="s">
        <v>320</v>
      </c>
      <c r="C90" s="136">
        <f t="shared" ref="C90:P90" si="18">SUM(C91)</f>
        <v>1022.61</v>
      </c>
      <c r="D90" s="136">
        <f t="shared" si="18"/>
        <v>0</v>
      </c>
      <c r="E90" s="136">
        <f t="shared" si="18"/>
        <v>0</v>
      </c>
      <c r="F90" s="136">
        <f t="shared" si="18"/>
        <v>0</v>
      </c>
      <c r="G90" s="136">
        <f t="shared" si="18"/>
        <v>0</v>
      </c>
      <c r="H90" s="136">
        <f t="shared" si="18"/>
        <v>1022.61</v>
      </c>
      <c r="I90" s="136">
        <f t="shared" si="18"/>
        <v>0</v>
      </c>
      <c r="J90" s="136">
        <f t="shared" si="18"/>
        <v>0</v>
      </c>
      <c r="K90" s="136">
        <f t="shared" si="18"/>
        <v>0</v>
      </c>
      <c r="L90" s="136">
        <f t="shared" si="18"/>
        <v>0</v>
      </c>
      <c r="M90" s="136">
        <f t="shared" si="18"/>
        <v>0</v>
      </c>
      <c r="N90" s="136">
        <f t="shared" si="18"/>
        <v>0</v>
      </c>
      <c r="O90" s="136">
        <f t="shared" si="18"/>
        <v>0</v>
      </c>
      <c r="P90" s="136">
        <f t="shared" si="18"/>
        <v>1022.61</v>
      </c>
    </row>
    <row r="91" spans="1:16">
      <c r="A91" s="127" t="s">
        <v>387</v>
      </c>
      <c r="B91" s="127" t="s">
        <v>388</v>
      </c>
      <c r="C91" s="130">
        <v>1022.61</v>
      </c>
      <c r="D91" s="130">
        <v>0</v>
      </c>
      <c r="E91" s="130">
        <v>0</v>
      </c>
      <c r="F91" s="130">
        <v>0</v>
      </c>
      <c r="G91" s="130">
        <v>0</v>
      </c>
      <c r="H91" s="130">
        <v>1022.61</v>
      </c>
      <c r="I91" s="130">
        <v>0</v>
      </c>
      <c r="J91" s="130">
        <v>0</v>
      </c>
      <c r="K91" s="130">
        <v>0</v>
      </c>
      <c r="L91" s="130">
        <v>0</v>
      </c>
      <c r="M91" s="130">
        <v>0</v>
      </c>
      <c r="N91" s="130">
        <v>0</v>
      </c>
      <c r="O91" s="130">
        <v>0</v>
      </c>
      <c r="P91" s="137">
        <f>C91+K91</f>
        <v>1022.61</v>
      </c>
    </row>
    <row r="92" spans="1:16">
      <c r="A92" s="139"/>
      <c r="B92" s="139" t="s">
        <v>389</v>
      </c>
      <c r="C92" s="140">
        <f t="shared" ref="C92:O92" si="19">C90+C81+C67+C63+C55</f>
        <v>13979.37</v>
      </c>
      <c r="D92" s="140">
        <f t="shared" si="19"/>
        <v>9470.5600000000013</v>
      </c>
      <c r="E92" s="140">
        <f t="shared" si="19"/>
        <v>8459.56</v>
      </c>
      <c r="F92" s="140">
        <f t="shared" si="19"/>
        <v>1009.23</v>
      </c>
      <c r="G92" s="140">
        <f t="shared" si="19"/>
        <v>1.73</v>
      </c>
      <c r="H92" s="140">
        <f t="shared" si="19"/>
        <v>1023.99</v>
      </c>
      <c r="I92" s="140">
        <f t="shared" si="19"/>
        <v>0</v>
      </c>
      <c r="J92" s="140">
        <f t="shared" si="19"/>
        <v>3484.84</v>
      </c>
      <c r="K92" s="140">
        <f t="shared" si="19"/>
        <v>1373.55</v>
      </c>
      <c r="L92" s="140">
        <f t="shared" si="19"/>
        <v>1114.19</v>
      </c>
      <c r="M92" s="140">
        <f t="shared" si="19"/>
        <v>67.349999999999994</v>
      </c>
      <c r="N92" s="140">
        <f t="shared" si="19"/>
        <v>179.52</v>
      </c>
      <c r="O92" s="140">
        <f t="shared" si="19"/>
        <v>12.5</v>
      </c>
      <c r="P92" s="140">
        <f>P90+P81+P67+P63+P55</f>
        <v>15352.919999999998</v>
      </c>
    </row>
    <row r="93" spans="1:16">
      <c r="A93" s="121" t="s">
        <v>390</v>
      </c>
      <c r="B93" s="122"/>
      <c r="C93" s="130"/>
      <c r="D93" s="130"/>
      <c r="E93" s="130" t="s">
        <v>391</v>
      </c>
      <c r="F93" s="130" t="s">
        <v>391</v>
      </c>
      <c r="G93" s="130"/>
      <c r="H93" s="130"/>
      <c r="I93" s="130"/>
      <c r="J93" s="130" t="s">
        <v>391</v>
      </c>
      <c r="K93" s="130"/>
      <c r="L93" s="130" t="s">
        <v>391</v>
      </c>
      <c r="M93" s="130" t="s">
        <v>391</v>
      </c>
      <c r="N93" s="130" t="s">
        <v>391</v>
      </c>
      <c r="O93" s="130"/>
      <c r="P93" s="130" t="s">
        <v>391</v>
      </c>
    </row>
    <row r="94" spans="1:16" ht="12.75" customHeight="1">
      <c r="A94" s="189" t="s">
        <v>394</v>
      </c>
      <c r="B94" s="190"/>
      <c r="C94" s="130"/>
      <c r="D94" s="130"/>
      <c r="E94" s="130"/>
      <c r="F94" s="130"/>
      <c r="G94" s="130"/>
      <c r="H94" s="130"/>
      <c r="I94" s="130"/>
      <c r="J94" s="130"/>
      <c r="K94" s="130"/>
      <c r="L94" s="130"/>
      <c r="M94" s="130"/>
      <c r="N94" s="130"/>
      <c r="O94" s="130"/>
      <c r="P94" s="130"/>
    </row>
    <row r="95" spans="1:16">
      <c r="A95" s="190"/>
      <c r="B95" s="190"/>
      <c r="C95" s="130"/>
      <c r="D95" s="130"/>
      <c r="E95" s="130"/>
      <c r="F95" s="130"/>
      <c r="G95" s="130"/>
      <c r="H95" s="130"/>
      <c r="I95" s="130"/>
      <c r="J95" s="130"/>
      <c r="K95" s="130"/>
      <c r="L95" s="130"/>
      <c r="M95" s="130"/>
      <c r="N95" s="130"/>
      <c r="O95" s="130"/>
      <c r="P95" s="130"/>
    </row>
    <row r="96" spans="1:16">
      <c r="A96" s="121" t="s">
        <v>392</v>
      </c>
      <c r="B96" s="122"/>
      <c r="C96" s="130"/>
      <c r="D96" s="130"/>
      <c r="E96" s="130"/>
      <c r="F96" s="130"/>
      <c r="G96" s="130"/>
      <c r="H96" s="130"/>
      <c r="I96" s="130"/>
      <c r="J96" s="130"/>
      <c r="K96" s="130"/>
      <c r="L96" s="130"/>
      <c r="M96" s="130"/>
      <c r="N96" s="130"/>
      <c r="O96" s="130"/>
      <c r="P96" s="130"/>
    </row>
    <row r="97" spans="1:16">
      <c r="A97" s="141" t="s">
        <v>393</v>
      </c>
      <c r="B97" s="126"/>
      <c r="C97" s="130"/>
      <c r="D97" s="130"/>
      <c r="E97" s="130"/>
      <c r="F97" s="130"/>
      <c r="G97" s="130"/>
      <c r="H97" s="130"/>
      <c r="I97" s="130"/>
      <c r="J97" s="130"/>
      <c r="K97" s="130"/>
      <c r="L97" s="130"/>
      <c r="M97" s="130"/>
      <c r="N97" s="130"/>
      <c r="O97" s="130"/>
      <c r="P97" s="130"/>
    </row>
    <row r="99" spans="1:16" ht="13.5" thickBot="1"/>
    <row r="100" spans="1:16" ht="13.5" thickBot="1">
      <c r="A100" s="196" t="s">
        <v>511</v>
      </c>
      <c r="B100" s="197"/>
      <c r="C100" s="197"/>
      <c r="D100" s="197"/>
      <c r="E100" s="197"/>
      <c r="F100" s="197"/>
      <c r="G100" s="169"/>
      <c r="H100" s="169"/>
      <c r="I100" s="169"/>
      <c r="J100" s="169"/>
      <c r="K100" s="169"/>
      <c r="L100" s="169"/>
      <c r="M100" s="169"/>
      <c r="N100" s="169"/>
      <c r="O100" s="169"/>
      <c r="P100" s="169"/>
    </row>
    <row r="101" spans="1:16" ht="38.25">
      <c r="A101" s="133" t="s">
        <v>304</v>
      </c>
      <c r="B101" s="133" t="s">
        <v>305</v>
      </c>
      <c r="C101" s="134" t="s">
        <v>306</v>
      </c>
      <c r="D101" s="134" t="s">
        <v>307</v>
      </c>
      <c r="E101" s="134" t="s">
        <v>308</v>
      </c>
      <c r="F101" s="134" t="s">
        <v>309</v>
      </c>
      <c r="G101" s="134" t="s">
        <v>310</v>
      </c>
      <c r="H101" s="134" t="s">
        <v>311</v>
      </c>
      <c r="I101" s="134" t="s">
        <v>312</v>
      </c>
      <c r="J101" s="134" t="s">
        <v>313</v>
      </c>
      <c r="K101" s="134" t="s">
        <v>314</v>
      </c>
      <c r="L101" s="134" t="s">
        <v>315</v>
      </c>
      <c r="M101" s="134" t="s">
        <v>316</v>
      </c>
      <c r="N101" s="134" t="s">
        <v>317</v>
      </c>
      <c r="O101" s="134" t="s">
        <v>318</v>
      </c>
      <c r="P101" s="134" t="s">
        <v>289</v>
      </c>
    </row>
    <row r="102" spans="1:16">
      <c r="A102" s="135" t="s">
        <v>319</v>
      </c>
      <c r="B102" s="135" t="s">
        <v>320</v>
      </c>
      <c r="C102" s="136">
        <f t="shared" ref="C102:P102" si="20">SUM(C103:C109)</f>
        <v>10546.73</v>
      </c>
      <c r="D102" s="136">
        <f t="shared" si="20"/>
        <v>4643.5599999999995</v>
      </c>
      <c r="E102" s="136">
        <f t="shared" si="20"/>
        <v>3912.2</v>
      </c>
      <c r="F102" s="136">
        <f t="shared" si="20"/>
        <v>731.35</v>
      </c>
      <c r="G102" s="136">
        <f t="shared" si="20"/>
        <v>0</v>
      </c>
      <c r="H102" s="136">
        <f t="shared" si="20"/>
        <v>0</v>
      </c>
      <c r="I102" s="136">
        <f t="shared" si="20"/>
        <v>0</v>
      </c>
      <c r="J102" s="136">
        <f t="shared" si="20"/>
        <v>5903.1800000000012</v>
      </c>
      <c r="K102" s="136">
        <f t="shared" si="20"/>
        <v>651.2399999999999</v>
      </c>
      <c r="L102" s="136">
        <f t="shared" si="20"/>
        <v>174.91</v>
      </c>
      <c r="M102" s="136">
        <f t="shared" si="20"/>
        <v>246.55</v>
      </c>
      <c r="N102" s="136">
        <f t="shared" si="20"/>
        <v>229.79</v>
      </c>
      <c r="O102" s="136">
        <f t="shared" si="20"/>
        <v>0</v>
      </c>
      <c r="P102" s="136">
        <f t="shared" si="20"/>
        <v>11197.97</v>
      </c>
    </row>
    <row r="103" spans="1:16">
      <c r="A103" s="127" t="s">
        <v>321</v>
      </c>
      <c r="B103" s="127" t="s">
        <v>322</v>
      </c>
      <c r="C103" s="130">
        <v>1608.06</v>
      </c>
      <c r="D103" s="130">
        <v>1217.5999999999999</v>
      </c>
      <c r="E103" s="130">
        <v>901.02</v>
      </c>
      <c r="F103" s="130">
        <v>316.58</v>
      </c>
      <c r="G103" s="130">
        <v>0</v>
      </c>
      <c r="H103" s="130">
        <v>0</v>
      </c>
      <c r="I103" s="130">
        <v>0</v>
      </c>
      <c r="J103" s="130">
        <v>390.46</v>
      </c>
      <c r="K103" s="130">
        <v>214.99</v>
      </c>
      <c r="L103" s="130">
        <v>76.989999999999995</v>
      </c>
      <c r="M103" s="130">
        <v>120</v>
      </c>
      <c r="N103" s="130">
        <v>18</v>
      </c>
      <c r="O103" s="130">
        <v>0</v>
      </c>
      <c r="P103" s="137">
        <f>C103+K103</f>
        <v>1823.05</v>
      </c>
    </row>
    <row r="104" spans="1:16">
      <c r="A104" s="127" t="s">
        <v>323</v>
      </c>
      <c r="B104" s="127" t="s">
        <v>324</v>
      </c>
      <c r="C104" s="130">
        <v>388.81</v>
      </c>
      <c r="D104" s="130">
        <v>388.81</v>
      </c>
      <c r="E104" s="130">
        <v>352.49</v>
      </c>
      <c r="F104" s="130">
        <v>36.32</v>
      </c>
      <c r="G104" s="130">
        <v>0</v>
      </c>
      <c r="H104" s="130">
        <v>0</v>
      </c>
      <c r="I104" s="130">
        <v>0</v>
      </c>
      <c r="J104" s="130">
        <v>0</v>
      </c>
      <c r="K104" s="130">
        <v>33.42</v>
      </c>
      <c r="L104" s="130">
        <v>33.42</v>
      </c>
      <c r="M104" s="130">
        <v>0</v>
      </c>
      <c r="N104" s="130">
        <v>0</v>
      </c>
      <c r="O104" s="130">
        <v>0</v>
      </c>
      <c r="P104" s="137">
        <f t="shared" ref="P104:P109" si="21">C104+K104</f>
        <v>422.23</v>
      </c>
    </row>
    <row r="105" spans="1:16">
      <c r="A105" s="127" t="s">
        <v>325</v>
      </c>
      <c r="B105" s="127" t="s">
        <v>326</v>
      </c>
      <c r="C105" s="130">
        <v>2200.09</v>
      </c>
      <c r="D105" s="130">
        <v>2199.5300000000002</v>
      </c>
      <c r="E105" s="130">
        <v>2146.91</v>
      </c>
      <c r="F105" s="130">
        <v>52.62</v>
      </c>
      <c r="G105" s="130">
        <v>0</v>
      </c>
      <c r="H105" s="130">
        <v>0</v>
      </c>
      <c r="I105" s="130">
        <v>0</v>
      </c>
      <c r="J105" s="130">
        <v>0.56000000000000005</v>
      </c>
      <c r="K105" s="130">
        <v>3.42</v>
      </c>
      <c r="L105" s="130">
        <v>3.42</v>
      </c>
      <c r="M105" s="130">
        <v>0</v>
      </c>
      <c r="N105" s="130">
        <v>0</v>
      </c>
      <c r="O105" s="130">
        <v>0</v>
      </c>
      <c r="P105" s="137">
        <f t="shared" si="21"/>
        <v>2203.5100000000002</v>
      </c>
    </row>
    <row r="106" spans="1:16">
      <c r="A106" s="127" t="s">
        <v>327</v>
      </c>
      <c r="B106" s="127" t="s">
        <v>328</v>
      </c>
      <c r="C106" s="130">
        <v>5555.55</v>
      </c>
      <c r="D106" s="130">
        <v>62.62</v>
      </c>
      <c r="E106" s="130">
        <v>8.81</v>
      </c>
      <c r="F106" s="130">
        <v>53.82</v>
      </c>
      <c r="G106" s="130">
        <v>0</v>
      </c>
      <c r="H106" s="130">
        <v>0</v>
      </c>
      <c r="I106" s="130">
        <v>0</v>
      </c>
      <c r="J106" s="130">
        <v>5492.93</v>
      </c>
      <c r="K106" s="130">
        <v>338.33</v>
      </c>
      <c r="L106" s="130">
        <v>0</v>
      </c>
      <c r="M106" s="130">
        <v>126.55</v>
      </c>
      <c r="N106" s="130">
        <v>211.79</v>
      </c>
      <c r="O106" s="130">
        <v>0</v>
      </c>
      <c r="P106" s="137">
        <f t="shared" si="21"/>
        <v>5893.88</v>
      </c>
    </row>
    <row r="107" spans="1:16">
      <c r="A107" s="127" t="s">
        <v>329</v>
      </c>
      <c r="B107" s="127" t="s">
        <v>330</v>
      </c>
      <c r="C107" s="130">
        <v>662.76</v>
      </c>
      <c r="D107" s="130">
        <v>662.75</v>
      </c>
      <c r="E107" s="130">
        <v>463.85</v>
      </c>
      <c r="F107" s="130">
        <v>198.9</v>
      </c>
      <c r="G107" s="130">
        <v>0</v>
      </c>
      <c r="H107" s="130">
        <v>0</v>
      </c>
      <c r="I107" s="130">
        <v>0</v>
      </c>
      <c r="J107" s="130">
        <v>0.01</v>
      </c>
      <c r="K107" s="130">
        <v>61.04</v>
      </c>
      <c r="L107" s="130">
        <v>61.04</v>
      </c>
      <c r="M107" s="130">
        <v>0</v>
      </c>
      <c r="N107" s="130">
        <v>0</v>
      </c>
      <c r="O107" s="130">
        <v>0</v>
      </c>
      <c r="P107" s="137">
        <f t="shared" si="21"/>
        <v>723.8</v>
      </c>
    </row>
    <row r="108" spans="1:16">
      <c r="A108" s="127" t="s">
        <v>331</v>
      </c>
      <c r="B108" s="127" t="s">
        <v>332</v>
      </c>
      <c r="C108" s="130">
        <v>101.65</v>
      </c>
      <c r="D108" s="130">
        <v>82.44</v>
      </c>
      <c r="E108" s="130">
        <v>11.4</v>
      </c>
      <c r="F108" s="130">
        <v>71.03</v>
      </c>
      <c r="G108" s="130">
        <v>0</v>
      </c>
      <c r="H108" s="130">
        <v>0</v>
      </c>
      <c r="I108" s="130">
        <v>0</v>
      </c>
      <c r="J108" s="130">
        <v>19.22</v>
      </c>
      <c r="K108" s="130">
        <v>0.04</v>
      </c>
      <c r="L108" s="130">
        <v>0.04</v>
      </c>
      <c r="M108" s="130">
        <v>0</v>
      </c>
      <c r="N108" s="130">
        <v>0</v>
      </c>
      <c r="O108" s="130">
        <v>0</v>
      </c>
      <c r="P108" s="137">
        <f t="shared" si="21"/>
        <v>101.69000000000001</v>
      </c>
    </row>
    <row r="109" spans="1:16">
      <c r="A109" s="127" t="s">
        <v>333</v>
      </c>
      <c r="B109" s="127" t="s">
        <v>334</v>
      </c>
      <c r="C109" s="130">
        <v>29.81</v>
      </c>
      <c r="D109" s="130">
        <v>29.81</v>
      </c>
      <c r="E109" s="130">
        <v>27.72</v>
      </c>
      <c r="F109" s="130">
        <v>2.08</v>
      </c>
      <c r="G109" s="130">
        <v>0</v>
      </c>
      <c r="H109" s="130">
        <v>0</v>
      </c>
      <c r="I109" s="130">
        <v>0</v>
      </c>
      <c r="J109" s="130">
        <v>0</v>
      </c>
      <c r="K109" s="130">
        <v>0</v>
      </c>
      <c r="L109" s="130">
        <v>0</v>
      </c>
      <c r="M109" s="130">
        <v>0</v>
      </c>
      <c r="N109" s="130">
        <v>0</v>
      </c>
      <c r="O109" s="130">
        <v>0</v>
      </c>
      <c r="P109" s="137">
        <f t="shared" si="21"/>
        <v>29.81</v>
      </c>
    </row>
    <row r="110" spans="1:16">
      <c r="A110" s="135" t="s">
        <v>335</v>
      </c>
      <c r="B110" s="135" t="s">
        <v>320</v>
      </c>
      <c r="C110" s="136">
        <f t="shared" ref="C110:P110" si="22">SUM(C111:C113)</f>
        <v>3674.09</v>
      </c>
      <c r="D110" s="136">
        <f t="shared" si="22"/>
        <v>3673.9100000000003</v>
      </c>
      <c r="E110" s="136">
        <f t="shared" si="22"/>
        <v>3391.72</v>
      </c>
      <c r="F110" s="136">
        <f t="shared" si="22"/>
        <v>276.99</v>
      </c>
      <c r="G110" s="136">
        <f t="shared" si="22"/>
        <v>5.2</v>
      </c>
      <c r="H110" s="136">
        <f t="shared" si="22"/>
        <v>0</v>
      </c>
      <c r="I110" s="136">
        <f t="shared" si="22"/>
        <v>0</v>
      </c>
      <c r="J110" s="136">
        <f t="shared" si="22"/>
        <v>0.18</v>
      </c>
      <c r="K110" s="136">
        <f t="shared" si="22"/>
        <v>634.83000000000004</v>
      </c>
      <c r="L110" s="136">
        <f t="shared" si="22"/>
        <v>634.83000000000004</v>
      </c>
      <c r="M110" s="136">
        <f t="shared" si="22"/>
        <v>0</v>
      </c>
      <c r="N110" s="136">
        <f t="shared" si="22"/>
        <v>0</v>
      </c>
      <c r="O110" s="136">
        <f t="shared" si="22"/>
        <v>0</v>
      </c>
      <c r="P110" s="136">
        <f t="shared" si="22"/>
        <v>4308.92</v>
      </c>
    </row>
    <row r="111" spans="1:16">
      <c r="A111" s="127" t="s">
        <v>336</v>
      </c>
      <c r="B111" s="127" t="s">
        <v>337</v>
      </c>
      <c r="C111" s="130">
        <v>215.66</v>
      </c>
      <c r="D111" s="130">
        <v>215.48</v>
      </c>
      <c r="E111" s="130">
        <v>177.95</v>
      </c>
      <c r="F111" s="130">
        <v>32.33</v>
      </c>
      <c r="G111" s="130">
        <v>5.2</v>
      </c>
      <c r="H111" s="130">
        <v>0</v>
      </c>
      <c r="I111" s="130">
        <v>0</v>
      </c>
      <c r="J111" s="130">
        <v>0.18</v>
      </c>
      <c r="K111" s="130">
        <v>84.32</v>
      </c>
      <c r="L111" s="130">
        <v>84.32</v>
      </c>
      <c r="M111" s="130">
        <v>0</v>
      </c>
      <c r="N111" s="130">
        <v>0</v>
      </c>
      <c r="O111" s="130">
        <v>0</v>
      </c>
      <c r="P111" s="137">
        <f t="shared" ref="P111:P113" si="23">C111+K111</f>
        <v>299.98</v>
      </c>
    </row>
    <row r="112" spans="1:16">
      <c r="A112" s="127" t="s">
        <v>338</v>
      </c>
      <c r="B112" s="127" t="s">
        <v>339</v>
      </c>
      <c r="C112" s="130">
        <v>2598.84</v>
      </c>
      <c r="D112" s="130">
        <v>2598.84</v>
      </c>
      <c r="E112" s="130">
        <v>2488.86</v>
      </c>
      <c r="F112" s="130">
        <v>109.98</v>
      </c>
      <c r="G112" s="130">
        <v>0</v>
      </c>
      <c r="H112" s="130">
        <v>0</v>
      </c>
      <c r="I112" s="130">
        <v>0</v>
      </c>
      <c r="J112" s="130">
        <v>0</v>
      </c>
      <c r="K112" s="130">
        <v>36.409999999999997</v>
      </c>
      <c r="L112" s="130">
        <v>36.409999999999997</v>
      </c>
      <c r="M112" s="130">
        <v>0</v>
      </c>
      <c r="N112" s="130">
        <v>0</v>
      </c>
      <c r="O112" s="130">
        <v>0</v>
      </c>
      <c r="P112" s="137">
        <f t="shared" si="23"/>
        <v>2635.25</v>
      </c>
    </row>
    <row r="113" spans="1:16">
      <c r="A113" s="127" t="s">
        <v>340</v>
      </c>
      <c r="B113" s="127" t="s">
        <v>341</v>
      </c>
      <c r="C113" s="130">
        <v>859.59</v>
      </c>
      <c r="D113" s="130">
        <v>859.59</v>
      </c>
      <c r="E113" s="130">
        <v>724.91</v>
      </c>
      <c r="F113" s="130">
        <v>134.68</v>
      </c>
      <c r="G113" s="130">
        <v>0</v>
      </c>
      <c r="H113" s="130">
        <v>0</v>
      </c>
      <c r="I113" s="130">
        <v>0</v>
      </c>
      <c r="J113" s="130">
        <v>0</v>
      </c>
      <c r="K113" s="130">
        <v>514.1</v>
      </c>
      <c r="L113" s="130">
        <v>514.1</v>
      </c>
      <c r="M113" s="130">
        <v>0</v>
      </c>
      <c r="N113" s="130">
        <v>0</v>
      </c>
      <c r="O113" s="130">
        <v>0</v>
      </c>
      <c r="P113" s="137">
        <f t="shared" si="23"/>
        <v>1373.69</v>
      </c>
    </row>
    <row r="114" spans="1:16">
      <c r="A114" s="135" t="s">
        <v>342</v>
      </c>
      <c r="B114" s="135" t="s">
        <v>320</v>
      </c>
      <c r="C114" s="136">
        <f t="shared" ref="C114:P114" si="24">SUM(C115:C127)</f>
        <v>14229.27</v>
      </c>
      <c r="D114" s="136">
        <f t="shared" si="24"/>
        <v>12772.869999999997</v>
      </c>
      <c r="E114" s="136">
        <f t="shared" si="24"/>
        <v>11449.11</v>
      </c>
      <c r="F114" s="136">
        <f t="shared" si="24"/>
        <v>1323.7300000000002</v>
      </c>
      <c r="G114" s="136">
        <f t="shared" si="24"/>
        <v>0</v>
      </c>
      <c r="H114" s="136">
        <f t="shared" si="24"/>
        <v>18.66</v>
      </c>
      <c r="I114" s="136">
        <f t="shared" si="24"/>
        <v>0</v>
      </c>
      <c r="J114" s="136">
        <f t="shared" si="24"/>
        <v>1437.74</v>
      </c>
      <c r="K114" s="136">
        <f t="shared" si="24"/>
        <v>1539.6700000000003</v>
      </c>
      <c r="L114" s="136">
        <f t="shared" si="24"/>
        <v>1454.7100000000003</v>
      </c>
      <c r="M114" s="136">
        <f t="shared" si="24"/>
        <v>11.88</v>
      </c>
      <c r="N114" s="136">
        <f t="shared" si="24"/>
        <v>48.07</v>
      </c>
      <c r="O114" s="136">
        <f t="shared" si="24"/>
        <v>25</v>
      </c>
      <c r="P114" s="136">
        <f t="shared" si="24"/>
        <v>15768.940000000002</v>
      </c>
    </row>
    <row r="115" spans="1:16">
      <c r="A115" s="127" t="s">
        <v>343</v>
      </c>
      <c r="B115" s="127" t="s">
        <v>344</v>
      </c>
      <c r="C115" s="130">
        <v>3316.49</v>
      </c>
      <c r="D115" s="130">
        <v>3296.66</v>
      </c>
      <c r="E115" s="130">
        <v>2526.46</v>
      </c>
      <c r="F115" s="130">
        <v>770.2</v>
      </c>
      <c r="G115" s="130">
        <v>0</v>
      </c>
      <c r="H115" s="130">
        <v>0</v>
      </c>
      <c r="I115" s="130">
        <v>0</v>
      </c>
      <c r="J115" s="130">
        <v>19.829999999999998</v>
      </c>
      <c r="K115" s="130">
        <v>181.11</v>
      </c>
      <c r="L115" s="130">
        <v>156.11000000000001</v>
      </c>
      <c r="M115" s="130">
        <v>0</v>
      </c>
      <c r="N115" s="130">
        <v>0</v>
      </c>
      <c r="O115" s="130">
        <v>25</v>
      </c>
      <c r="P115" s="137">
        <f t="shared" ref="P115:P127" si="25">C115+K115</f>
        <v>3497.6</v>
      </c>
    </row>
    <row r="116" spans="1:16">
      <c r="A116" s="127" t="s">
        <v>345</v>
      </c>
      <c r="B116" s="127" t="s">
        <v>346</v>
      </c>
      <c r="C116" s="130">
        <v>1499.6</v>
      </c>
      <c r="D116" s="130">
        <v>1207</v>
      </c>
      <c r="E116" s="130">
        <v>1021.85</v>
      </c>
      <c r="F116" s="130">
        <v>185.15</v>
      </c>
      <c r="G116" s="130">
        <v>0</v>
      </c>
      <c r="H116" s="130">
        <v>0</v>
      </c>
      <c r="I116" s="130">
        <v>0</v>
      </c>
      <c r="J116" s="130">
        <v>292.60000000000002</v>
      </c>
      <c r="K116" s="130">
        <v>61.93</v>
      </c>
      <c r="L116" s="130">
        <v>61.93</v>
      </c>
      <c r="M116" s="130">
        <v>0</v>
      </c>
      <c r="N116" s="130">
        <v>0</v>
      </c>
      <c r="O116" s="130">
        <v>0</v>
      </c>
      <c r="P116" s="137">
        <f t="shared" si="25"/>
        <v>1561.53</v>
      </c>
    </row>
    <row r="117" spans="1:16">
      <c r="A117" s="127" t="s">
        <v>347</v>
      </c>
      <c r="B117" s="127" t="s">
        <v>348</v>
      </c>
      <c r="C117" s="130">
        <v>35.26</v>
      </c>
      <c r="D117" s="130">
        <v>11.93</v>
      </c>
      <c r="E117" s="130">
        <v>11.61</v>
      </c>
      <c r="F117" s="130">
        <v>0.32</v>
      </c>
      <c r="G117" s="130">
        <v>0</v>
      </c>
      <c r="H117" s="130">
        <v>0</v>
      </c>
      <c r="I117" s="130">
        <v>0</v>
      </c>
      <c r="J117" s="130">
        <v>23.33</v>
      </c>
      <c r="K117" s="130">
        <v>20.29</v>
      </c>
      <c r="L117" s="130">
        <v>0</v>
      </c>
      <c r="M117" s="130">
        <v>0</v>
      </c>
      <c r="N117" s="130">
        <v>20.29</v>
      </c>
      <c r="O117" s="130">
        <v>0</v>
      </c>
      <c r="P117" s="137">
        <f t="shared" si="25"/>
        <v>55.55</v>
      </c>
    </row>
    <row r="118" spans="1:16">
      <c r="A118" s="127" t="s">
        <v>349</v>
      </c>
      <c r="B118" s="127" t="s">
        <v>350</v>
      </c>
      <c r="C118" s="130">
        <v>215.62</v>
      </c>
      <c r="D118" s="130">
        <v>215.22</v>
      </c>
      <c r="E118" s="130">
        <v>183.7</v>
      </c>
      <c r="F118" s="130">
        <v>31.51</v>
      </c>
      <c r="G118" s="130">
        <v>0</v>
      </c>
      <c r="H118" s="130">
        <v>0</v>
      </c>
      <c r="I118" s="130">
        <v>0</v>
      </c>
      <c r="J118" s="130">
        <v>0.4</v>
      </c>
      <c r="K118" s="130">
        <v>112.23</v>
      </c>
      <c r="L118" s="130">
        <v>112.23</v>
      </c>
      <c r="M118" s="130">
        <v>0</v>
      </c>
      <c r="N118" s="130">
        <v>0</v>
      </c>
      <c r="O118" s="130">
        <v>0</v>
      </c>
      <c r="P118" s="137">
        <f t="shared" si="25"/>
        <v>327.85</v>
      </c>
    </row>
    <row r="119" spans="1:16">
      <c r="A119" s="127" t="s">
        <v>351</v>
      </c>
      <c r="B119" s="127" t="s">
        <v>352</v>
      </c>
      <c r="C119" s="130">
        <v>4183.43</v>
      </c>
      <c r="D119" s="130">
        <v>3520.02</v>
      </c>
      <c r="E119" s="130">
        <v>3429.95</v>
      </c>
      <c r="F119" s="130">
        <v>90.07</v>
      </c>
      <c r="G119" s="130">
        <v>0</v>
      </c>
      <c r="H119" s="130">
        <v>0</v>
      </c>
      <c r="I119" s="130">
        <v>0</v>
      </c>
      <c r="J119" s="130">
        <v>663.41</v>
      </c>
      <c r="K119" s="130">
        <v>35.5</v>
      </c>
      <c r="L119" s="130">
        <v>35.5</v>
      </c>
      <c r="M119" s="130">
        <v>0</v>
      </c>
      <c r="N119" s="130">
        <v>0</v>
      </c>
      <c r="O119" s="130">
        <v>0</v>
      </c>
      <c r="P119" s="137">
        <f t="shared" si="25"/>
        <v>4218.93</v>
      </c>
    </row>
    <row r="120" spans="1:16">
      <c r="A120" s="127" t="s">
        <v>353</v>
      </c>
      <c r="B120" s="127" t="s">
        <v>354</v>
      </c>
      <c r="C120" s="130">
        <v>4061.69</v>
      </c>
      <c r="D120" s="130">
        <v>3694.74</v>
      </c>
      <c r="E120" s="130">
        <v>3643.02</v>
      </c>
      <c r="F120" s="130">
        <v>51.72</v>
      </c>
      <c r="G120" s="130">
        <v>0</v>
      </c>
      <c r="H120" s="130">
        <v>0</v>
      </c>
      <c r="I120" s="130">
        <v>0</v>
      </c>
      <c r="J120" s="130">
        <v>366.95</v>
      </c>
      <c r="K120" s="130">
        <v>25.68</v>
      </c>
      <c r="L120" s="130">
        <v>24.02</v>
      </c>
      <c r="M120" s="130">
        <v>1.66</v>
      </c>
      <c r="N120" s="130">
        <v>0</v>
      </c>
      <c r="O120" s="130">
        <v>0</v>
      </c>
      <c r="P120" s="137">
        <f t="shared" si="25"/>
        <v>4087.37</v>
      </c>
    </row>
    <row r="121" spans="1:16">
      <c r="A121" s="127" t="s">
        <v>355</v>
      </c>
      <c r="B121" s="127" t="s">
        <v>356</v>
      </c>
      <c r="C121" s="130">
        <v>518.44000000000005</v>
      </c>
      <c r="D121" s="130">
        <v>458.13</v>
      </c>
      <c r="E121" s="130">
        <v>453.72</v>
      </c>
      <c r="F121" s="130">
        <v>4.4000000000000004</v>
      </c>
      <c r="G121" s="130">
        <v>0</v>
      </c>
      <c r="H121" s="130">
        <v>0</v>
      </c>
      <c r="I121" s="130">
        <v>0</v>
      </c>
      <c r="J121" s="130">
        <v>60.31</v>
      </c>
      <c r="K121" s="130">
        <v>0</v>
      </c>
      <c r="L121" s="130">
        <v>0</v>
      </c>
      <c r="M121" s="130">
        <v>0</v>
      </c>
      <c r="N121" s="130">
        <v>0</v>
      </c>
      <c r="O121" s="130">
        <v>0</v>
      </c>
      <c r="P121" s="137">
        <f t="shared" si="25"/>
        <v>518.44000000000005</v>
      </c>
    </row>
    <row r="122" spans="1:16">
      <c r="A122" s="127" t="s">
        <v>357</v>
      </c>
      <c r="B122" s="127" t="s">
        <v>358</v>
      </c>
      <c r="C122" s="130">
        <v>217.88</v>
      </c>
      <c r="D122" s="130">
        <v>212.98</v>
      </c>
      <c r="E122" s="130">
        <v>48.08</v>
      </c>
      <c r="F122" s="130">
        <v>164.9</v>
      </c>
      <c r="G122" s="130">
        <v>0</v>
      </c>
      <c r="H122" s="130">
        <v>0</v>
      </c>
      <c r="I122" s="130">
        <v>0</v>
      </c>
      <c r="J122" s="130">
        <v>4.91</v>
      </c>
      <c r="K122" s="130">
        <v>2.23</v>
      </c>
      <c r="L122" s="130">
        <v>2.23</v>
      </c>
      <c r="M122" s="130">
        <v>0</v>
      </c>
      <c r="N122" s="130">
        <v>0</v>
      </c>
      <c r="O122" s="130">
        <v>0</v>
      </c>
      <c r="P122" s="137">
        <f t="shared" si="25"/>
        <v>220.10999999999999</v>
      </c>
    </row>
    <row r="123" spans="1:16">
      <c r="A123" s="127" t="s">
        <v>359</v>
      </c>
      <c r="B123" s="127" t="s">
        <v>360</v>
      </c>
      <c r="C123" s="130">
        <v>43.96</v>
      </c>
      <c r="D123" s="130">
        <v>38.909999999999997</v>
      </c>
      <c r="E123" s="130">
        <v>29.19</v>
      </c>
      <c r="F123" s="130">
        <v>9.7200000000000006</v>
      </c>
      <c r="G123" s="130">
        <v>0</v>
      </c>
      <c r="H123" s="130">
        <v>0</v>
      </c>
      <c r="I123" s="130">
        <v>0</v>
      </c>
      <c r="J123" s="130">
        <v>5.04</v>
      </c>
      <c r="K123" s="130">
        <v>29.25</v>
      </c>
      <c r="L123" s="130">
        <v>19.75</v>
      </c>
      <c r="M123" s="130">
        <v>9.5</v>
      </c>
      <c r="N123" s="130">
        <v>0</v>
      </c>
      <c r="O123" s="130">
        <v>0</v>
      </c>
      <c r="P123" s="137">
        <f t="shared" si="25"/>
        <v>73.210000000000008</v>
      </c>
    </row>
    <row r="124" spans="1:16">
      <c r="A124" s="127" t="s">
        <v>361</v>
      </c>
      <c r="B124" s="127" t="s">
        <v>362</v>
      </c>
      <c r="C124" s="130">
        <v>0.6</v>
      </c>
      <c r="D124" s="130">
        <v>0.6</v>
      </c>
      <c r="E124" s="130">
        <v>0.6</v>
      </c>
      <c r="F124" s="130">
        <v>0</v>
      </c>
      <c r="G124" s="130">
        <v>0</v>
      </c>
      <c r="H124" s="130">
        <v>0</v>
      </c>
      <c r="I124" s="130">
        <v>0</v>
      </c>
      <c r="J124" s="130">
        <v>0</v>
      </c>
      <c r="K124" s="130">
        <v>0</v>
      </c>
      <c r="L124" s="130">
        <v>0</v>
      </c>
      <c r="M124" s="130">
        <v>0</v>
      </c>
      <c r="N124" s="130">
        <v>0</v>
      </c>
      <c r="O124" s="130">
        <v>0</v>
      </c>
      <c r="P124" s="137">
        <f t="shared" si="25"/>
        <v>0.6</v>
      </c>
    </row>
    <row r="125" spans="1:16">
      <c r="A125" s="127" t="s">
        <v>363</v>
      </c>
      <c r="B125" s="127" t="s">
        <v>364</v>
      </c>
      <c r="C125" s="130">
        <v>34.21</v>
      </c>
      <c r="D125" s="130">
        <v>34.21</v>
      </c>
      <c r="E125" s="130">
        <v>28.28</v>
      </c>
      <c r="F125" s="130">
        <v>5.92</v>
      </c>
      <c r="G125" s="130">
        <v>0</v>
      </c>
      <c r="H125" s="130">
        <v>0</v>
      </c>
      <c r="I125" s="130">
        <v>0</v>
      </c>
      <c r="J125" s="130">
        <v>0</v>
      </c>
      <c r="K125" s="130">
        <v>0.32</v>
      </c>
      <c r="L125" s="130">
        <v>0.32</v>
      </c>
      <c r="M125" s="130">
        <v>0</v>
      </c>
      <c r="N125" s="130">
        <v>0</v>
      </c>
      <c r="O125" s="130">
        <v>0</v>
      </c>
      <c r="P125" s="137">
        <f t="shared" si="25"/>
        <v>34.53</v>
      </c>
    </row>
    <row r="126" spans="1:16">
      <c r="A126" s="138" t="s">
        <v>365</v>
      </c>
      <c r="B126" s="127" t="s">
        <v>366</v>
      </c>
      <c r="C126" s="130">
        <v>102.09</v>
      </c>
      <c r="D126" s="130">
        <v>82.47</v>
      </c>
      <c r="E126" s="130">
        <v>72.650000000000006</v>
      </c>
      <c r="F126" s="130">
        <v>9.82</v>
      </c>
      <c r="G126" s="130">
        <v>0</v>
      </c>
      <c r="H126" s="130">
        <v>18.66</v>
      </c>
      <c r="I126" s="130">
        <v>0</v>
      </c>
      <c r="J126" s="130">
        <v>0.96</v>
      </c>
      <c r="K126" s="130">
        <v>1066.99</v>
      </c>
      <c r="L126" s="130">
        <v>1038.48</v>
      </c>
      <c r="M126" s="130">
        <v>0.72</v>
      </c>
      <c r="N126" s="130">
        <v>27.78</v>
      </c>
      <c r="O126" s="130">
        <v>0</v>
      </c>
      <c r="P126" s="137">
        <f t="shared" si="25"/>
        <v>1169.08</v>
      </c>
    </row>
    <row r="127" spans="1:16">
      <c r="A127" s="127" t="s">
        <v>367</v>
      </c>
      <c r="B127" s="127" t="s">
        <v>368</v>
      </c>
      <c r="C127" s="130">
        <v>0</v>
      </c>
      <c r="D127" s="130">
        <v>0</v>
      </c>
      <c r="E127" s="130">
        <v>0</v>
      </c>
      <c r="F127" s="130">
        <v>0</v>
      </c>
      <c r="G127" s="130">
        <v>0</v>
      </c>
      <c r="H127" s="130">
        <v>0</v>
      </c>
      <c r="I127" s="130">
        <v>0</v>
      </c>
      <c r="J127" s="130">
        <v>0</v>
      </c>
      <c r="K127" s="130">
        <v>4.1399999999999997</v>
      </c>
      <c r="L127" s="130">
        <v>4.1399999999999997</v>
      </c>
      <c r="M127" s="130">
        <v>0</v>
      </c>
      <c r="N127" s="130">
        <v>0</v>
      </c>
      <c r="O127" s="130">
        <v>0</v>
      </c>
      <c r="P127" s="137">
        <f t="shared" si="25"/>
        <v>4.1399999999999997</v>
      </c>
    </row>
    <row r="128" spans="1:16">
      <c r="A128" s="135" t="s">
        <v>369</v>
      </c>
      <c r="B128" s="135" t="s">
        <v>320</v>
      </c>
      <c r="C128" s="136">
        <f t="shared" ref="C128:P128" si="26">SUM(C129:C136)</f>
        <v>2672.0100000000007</v>
      </c>
      <c r="D128" s="136">
        <f t="shared" si="26"/>
        <v>1409.68</v>
      </c>
      <c r="E128" s="136">
        <f t="shared" si="26"/>
        <v>617.54000000000008</v>
      </c>
      <c r="F128" s="136">
        <f t="shared" si="26"/>
        <v>792.15</v>
      </c>
      <c r="G128" s="136">
        <f t="shared" si="26"/>
        <v>0</v>
      </c>
      <c r="H128" s="136">
        <f t="shared" si="26"/>
        <v>0</v>
      </c>
      <c r="I128" s="136">
        <f t="shared" si="26"/>
        <v>0</v>
      </c>
      <c r="J128" s="136">
        <f t="shared" si="26"/>
        <v>1262.33</v>
      </c>
      <c r="K128" s="136">
        <f t="shared" si="26"/>
        <v>748.21</v>
      </c>
      <c r="L128" s="136">
        <f t="shared" si="26"/>
        <v>558.58000000000004</v>
      </c>
      <c r="M128" s="136">
        <f t="shared" si="26"/>
        <v>55.97</v>
      </c>
      <c r="N128" s="136">
        <f t="shared" si="26"/>
        <v>133.33000000000001</v>
      </c>
      <c r="O128" s="136">
        <f t="shared" si="26"/>
        <v>0.33</v>
      </c>
      <c r="P128" s="136">
        <f t="shared" si="26"/>
        <v>3420.22</v>
      </c>
    </row>
    <row r="129" spans="1:16">
      <c r="A129" s="127" t="s">
        <v>370</v>
      </c>
      <c r="B129" s="127" t="s">
        <v>371</v>
      </c>
      <c r="C129" s="130">
        <v>133.49</v>
      </c>
      <c r="D129" s="130">
        <v>98.41</v>
      </c>
      <c r="E129" s="130">
        <v>56.32</v>
      </c>
      <c r="F129" s="130">
        <v>42.09</v>
      </c>
      <c r="G129" s="130">
        <v>0</v>
      </c>
      <c r="H129" s="130">
        <v>0</v>
      </c>
      <c r="I129" s="130">
        <v>0</v>
      </c>
      <c r="J129" s="130">
        <v>35.08</v>
      </c>
      <c r="K129" s="130">
        <v>398.57</v>
      </c>
      <c r="L129" s="130">
        <v>209.27</v>
      </c>
      <c r="M129" s="130">
        <v>55.97</v>
      </c>
      <c r="N129" s="130">
        <v>133.33000000000001</v>
      </c>
      <c r="O129" s="130">
        <v>0</v>
      </c>
      <c r="P129" s="137">
        <f t="shared" ref="P129:P136" si="27">C129+K129</f>
        <v>532.05999999999995</v>
      </c>
    </row>
    <row r="130" spans="1:16">
      <c r="A130" s="127" t="s">
        <v>372</v>
      </c>
      <c r="B130" s="127" t="s">
        <v>373</v>
      </c>
      <c r="C130" s="130">
        <v>95.4</v>
      </c>
      <c r="D130" s="130">
        <v>95.4</v>
      </c>
      <c r="E130" s="130">
        <v>22.1</v>
      </c>
      <c r="F130" s="130">
        <v>73.31</v>
      </c>
      <c r="G130" s="130">
        <v>0</v>
      </c>
      <c r="H130" s="130">
        <v>0</v>
      </c>
      <c r="I130" s="130">
        <v>0</v>
      </c>
      <c r="J130" s="130">
        <v>0</v>
      </c>
      <c r="K130" s="130">
        <v>0</v>
      </c>
      <c r="L130" s="130">
        <v>0</v>
      </c>
      <c r="M130" s="130">
        <v>0</v>
      </c>
      <c r="N130" s="130">
        <v>0</v>
      </c>
      <c r="O130" s="130">
        <v>0</v>
      </c>
      <c r="P130" s="137">
        <f t="shared" si="27"/>
        <v>95.4</v>
      </c>
    </row>
    <row r="131" spans="1:16">
      <c r="A131" s="127" t="s">
        <v>374</v>
      </c>
      <c r="B131" s="127" t="s">
        <v>375</v>
      </c>
      <c r="C131" s="130">
        <v>405.42</v>
      </c>
      <c r="D131" s="130">
        <v>404.52</v>
      </c>
      <c r="E131" s="130">
        <v>278.25</v>
      </c>
      <c r="F131" s="130">
        <v>126.27</v>
      </c>
      <c r="G131" s="130">
        <v>0</v>
      </c>
      <c r="H131" s="130">
        <v>0</v>
      </c>
      <c r="I131" s="130">
        <v>0</v>
      </c>
      <c r="J131" s="130">
        <v>0.9</v>
      </c>
      <c r="K131" s="130">
        <v>261.3</v>
      </c>
      <c r="L131" s="130">
        <v>260.97000000000003</v>
      </c>
      <c r="M131" s="130">
        <v>0</v>
      </c>
      <c r="N131" s="130">
        <v>0</v>
      </c>
      <c r="O131" s="130">
        <v>0.33</v>
      </c>
      <c r="P131" s="137">
        <f t="shared" si="27"/>
        <v>666.72</v>
      </c>
    </row>
    <row r="132" spans="1:16">
      <c r="A132" s="127" t="s">
        <v>376</v>
      </c>
      <c r="B132" s="127" t="s">
        <v>377</v>
      </c>
      <c r="C132" s="130">
        <v>1236.76</v>
      </c>
      <c r="D132" s="130">
        <v>19.59</v>
      </c>
      <c r="E132" s="130">
        <v>17.8</v>
      </c>
      <c r="F132" s="130">
        <v>1.79</v>
      </c>
      <c r="G132" s="130">
        <v>0</v>
      </c>
      <c r="H132" s="130">
        <v>0</v>
      </c>
      <c r="I132" s="130">
        <v>0</v>
      </c>
      <c r="J132" s="130">
        <v>1217.17</v>
      </c>
      <c r="K132" s="130">
        <v>0.02</v>
      </c>
      <c r="L132" s="130">
        <v>0.02</v>
      </c>
      <c r="M132" s="130">
        <v>0</v>
      </c>
      <c r="N132" s="130">
        <v>0</v>
      </c>
      <c r="O132" s="130">
        <v>0</v>
      </c>
      <c r="P132" s="137">
        <f t="shared" si="27"/>
        <v>1236.78</v>
      </c>
    </row>
    <row r="133" spans="1:16">
      <c r="A133" s="127" t="s">
        <v>378</v>
      </c>
      <c r="B133" s="127" t="s">
        <v>379</v>
      </c>
      <c r="C133" s="130">
        <v>187.03</v>
      </c>
      <c r="D133" s="130">
        <v>187.03</v>
      </c>
      <c r="E133" s="130">
        <v>124.62</v>
      </c>
      <c r="F133" s="130">
        <v>62.41</v>
      </c>
      <c r="G133" s="130">
        <v>0</v>
      </c>
      <c r="H133" s="130">
        <v>0</v>
      </c>
      <c r="I133" s="130">
        <v>0</v>
      </c>
      <c r="J133" s="130">
        <v>0</v>
      </c>
      <c r="K133" s="130">
        <v>86.11</v>
      </c>
      <c r="L133" s="130">
        <v>86.11</v>
      </c>
      <c r="M133" s="130">
        <v>0</v>
      </c>
      <c r="N133" s="130">
        <v>0</v>
      </c>
      <c r="O133" s="130">
        <v>0</v>
      </c>
      <c r="P133" s="137">
        <f t="shared" si="27"/>
        <v>273.14</v>
      </c>
    </row>
    <row r="134" spans="1:16">
      <c r="A134" s="127" t="s">
        <v>380</v>
      </c>
      <c r="B134" s="127" t="s">
        <v>381</v>
      </c>
      <c r="C134" s="130">
        <v>482.36</v>
      </c>
      <c r="D134" s="130">
        <v>482.03</v>
      </c>
      <c r="E134" s="130">
        <v>102.37</v>
      </c>
      <c r="F134" s="130">
        <v>379.66</v>
      </c>
      <c r="G134" s="130">
        <v>0</v>
      </c>
      <c r="H134" s="130">
        <v>0</v>
      </c>
      <c r="I134" s="130">
        <v>0</v>
      </c>
      <c r="J134" s="130">
        <v>0.33</v>
      </c>
      <c r="K134" s="130">
        <v>2.09</v>
      </c>
      <c r="L134" s="130">
        <v>2.09</v>
      </c>
      <c r="M134" s="130">
        <v>0</v>
      </c>
      <c r="N134" s="130">
        <v>0</v>
      </c>
      <c r="O134" s="130">
        <v>0</v>
      </c>
      <c r="P134" s="137">
        <f t="shared" si="27"/>
        <v>484.45</v>
      </c>
    </row>
    <row r="135" spans="1:16">
      <c r="A135" s="127" t="s">
        <v>382</v>
      </c>
      <c r="B135" s="127" t="s">
        <v>383</v>
      </c>
      <c r="C135" s="130">
        <v>0.73</v>
      </c>
      <c r="D135" s="130">
        <v>0.73</v>
      </c>
      <c r="E135" s="130">
        <v>0</v>
      </c>
      <c r="F135" s="130">
        <v>0.73</v>
      </c>
      <c r="G135" s="130">
        <v>0</v>
      </c>
      <c r="H135" s="130">
        <v>0</v>
      </c>
      <c r="I135" s="130">
        <v>0</v>
      </c>
      <c r="J135" s="130">
        <v>0</v>
      </c>
      <c r="K135" s="130">
        <v>0</v>
      </c>
      <c r="L135" s="130">
        <v>0</v>
      </c>
      <c r="M135" s="130">
        <v>0</v>
      </c>
      <c r="N135" s="130">
        <v>0</v>
      </c>
      <c r="O135" s="130">
        <v>0</v>
      </c>
      <c r="P135" s="137">
        <f t="shared" si="27"/>
        <v>0.73</v>
      </c>
    </row>
    <row r="136" spans="1:16">
      <c r="A136" s="127" t="s">
        <v>384</v>
      </c>
      <c r="B136" s="127" t="s">
        <v>385</v>
      </c>
      <c r="C136" s="130">
        <v>130.82</v>
      </c>
      <c r="D136" s="130">
        <v>121.97</v>
      </c>
      <c r="E136" s="130">
        <v>16.079999999999998</v>
      </c>
      <c r="F136" s="130">
        <v>105.89</v>
      </c>
      <c r="G136" s="130">
        <v>0</v>
      </c>
      <c r="H136" s="130">
        <v>0</v>
      </c>
      <c r="I136" s="130">
        <v>0</v>
      </c>
      <c r="J136" s="130">
        <v>8.85</v>
      </c>
      <c r="K136" s="130">
        <v>0.12</v>
      </c>
      <c r="L136" s="130">
        <v>0.12</v>
      </c>
      <c r="M136" s="130">
        <v>0</v>
      </c>
      <c r="N136" s="130">
        <v>0</v>
      </c>
      <c r="O136" s="130">
        <v>0</v>
      </c>
      <c r="P136" s="137">
        <f t="shared" si="27"/>
        <v>130.94</v>
      </c>
    </row>
    <row r="137" spans="1:16">
      <c r="A137" s="135" t="s">
        <v>386</v>
      </c>
      <c r="B137" s="135" t="s">
        <v>320</v>
      </c>
      <c r="C137" s="136">
        <f t="shared" ref="C137:P137" si="28">SUM(C138)</f>
        <v>2548.3000000000002</v>
      </c>
      <c r="D137" s="136">
        <f t="shared" si="28"/>
        <v>0</v>
      </c>
      <c r="E137" s="136">
        <f t="shared" si="28"/>
        <v>0</v>
      </c>
      <c r="F137" s="136">
        <f t="shared" si="28"/>
        <v>0</v>
      </c>
      <c r="G137" s="136">
        <f t="shared" si="28"/>
        <v>0</v>
      </c>
      <c r="H137" s="136">
        <f t="shared" si="28"/>
        <v>2548.3000000000002</v>
      </c>
      <c r="I137" s="136">
        <f t="shared" si="28"/>
        <v>0</v>
      </c>
      <c r="J137" s="136">
        <f t="shared" si="28"/>
        <v>0</v>
      </c>
      <c r="K137" s="136">
        <f t="shared" si="28"/>
        <v>0</v>
      </c>
      <c r="L137" s="136">
        <f t="shared" si="28"/>
        <v>0</v>
      </c>
      <c r="M137" s="136">
        <f t="shared" si="28"/>
        <v>0</v>
      </c>
      <c r="N137" s="136">
        <f t="shared" si="28"/>
        <v>0</v>
      </c>
      <c r="O137" s="136">
        <f t="shared" si="28"/>
        <v>0</v>
      </c>
      <c r="P137" s="136">
        <f t="shared" si="28"/>
        <v>2548.3000000000002</v>
      </c>
    </row>
    <row r="138" spans="1:16">
      <c r="A138" s="127" t="s">
        <v>387</v>
      </c>
      <c r="B138" s="127" t="s">
        <v>388</v>
      </c>
      <c r="C138" s="130">
        <v>2548.3000000000002</v>
      </c>
      <c r="D138" s="130">
        <v>0</v>
      </c>
      <c r="E138" s="130">
        <v>0</v>
      </c>
      <c r="F138" s="130">
        <v>0</v>
      </c>
      <c r="G138" s="130">
        <v>0</v>
      </c>
      <c r="H138" s="130">
        <v>2548.3000000000002</v>
      </c>
      <c r="I138" s="130">
        <v>0</v>
      </c>
      <c r="J138" s="130">
        <v>0</v>
      </c>
      <c r="K138" s="130">
        <v>0</v>
      </c>
      <c r="L138" s="130">
        <v>0</v>
      </c>
      <c r="M138" s="130">
        <v>0</v>
      </c>
      <c r="N138" s="130">
        <v>0</v>
      </c>
      <c r="O138" s="130">
        <v>0</v>
      </c>
      <c r="P138" s="137">
        <f>C138+K138</f>
        <v>2548.3000000000002</v>
      </c>
    </row>
    <row r="139" spans="1:16">
      <c r="A139" s="139"/>
      <c r="B139" s="139" t="s">
        <v>389</v>
      </c>
      <c r="C139" s="140">
        <f t="shared" ref="C139:O139" si="29">C137+C128+C114+C110+C102</f>
        <v>33670.400000000001</v>
      </c>
      <c r="D139" s="140">
        <f t="shared" si="29"/>
        <v>22500.019999999997</v>
      </c>
      <c r="E139" s="140">
        <f t="shared" si="29"/>
        <v>19370.57</v>
      </c>
      <c r="F139" s="140">
        <f t="shared" si="29"/>
        <v>3124.22</v>
      </c>
      <c r="G139" s="140">
        <f t="shared" si="29"/>
        <v>5.2</v>
      </c>
      <c r="H139" s="140">
        <f t="shared" si="29"/>
        <v>2566.96</v>
      </c>
      <c r="I139" s="140">
        <f t="shared" si="29"/>
        <v>0</v>
      </c>
      <c r="J139" s="140">
        <f t="shared" si="29"/>
        <v>8603.43</v>
      </c>
      <c r="K139" s="140">
        <f t="shared" si="29"/>
        <v>3573.95</v>
      </c>
      <c r="L139" s="140">
        <f t="shared" si="29"/>
        <v>2823.03</v>
      </c>
      <c r="M139" s="140">
        <f t="shared" si="29"/>
        <v>314.39999999999998</v>
      </c>
      <c r="N139" s="140">
        <f t="shared" si="29"/>
        <v>411.19</v>
      </c>
      <c r="O139" s="140">
        <f t="shared" si="29"/>
        <v>25.33</v>
      </c>
      <c r="P139" s="140">
        <f>P137+P128+P114+P110+P102</f>
        <v>37244.350000000006</v>
      </c>
    </row>
    <row r="140" spans="1:16">
      <c r="A140" s="121" t="s">
        <v>390</v>
      </c>
      <c r="B140" s="122"/>
      <c r="C140" s="130"/>
      <c r="D140" s="130"/>
      <c r="E140" s="130" t="s">
        <v>391</v>
      </c>
      <c r="F140" s="130" t="s">
        <v>391</v>
      </c>
      <c r="G140" s="130"/>
      <c r="H140" s="130"/>
      <c r="I140" s="130"/>
      <c r="J140" s="130" t="s">
        <v>391</v>
      </c>
      <c r="K140" s="130"/>
      <c r="L140" s="130" t="s">
        <v>391</v>
      </c>
      <c r="M140" s="130" t="s">
        <v>391</v>
      </c>
      <c r="N140" s="130" t="s">
        <v>391</v>
      </c>
      <c r="O140" s="130"/>
      <c r="P140" s="130" t="s">
        <v>391</v>
      </c>
    </row>
    <row r="141" spans="1:16">
      <c r="A141" s="189" t="s">
        <v>394</v>
      </c>
      <c r="B141" s="190"/>
      <c r="C141" s="130"/>
      <c r="D141" s="130"/>
      <c r="E141" s="130"/>
      <c r="F141" s="130"/>
      <c r="G141" s="130"/>
      <c r="H141" s="130"/>
      <c r="I141" s="130"/>
      <c r="J141" s="130"/>
      <c r="K141" s="130"/>
      <c r="L141" s="130"/>
      <c r="M141" s="130"/>
      <c r="N141" s="130"/>
      <c r="O141" s="130"/>
      <c r="P141" s="130"/>
    </row>
    <row r="142" spans="1:16" ht="12.75" customHeight="1">
      <c r="A142" s="190"/>
      <c r="B142" s="190"/>
      <c r="C142" s="130"/>
      <c r="D142" s="130"/>
      <c r="E142" s="130"/>
      <c r="F142" s="130"/>
      <c r="G142" s="130"/>
      <c r="H142" s="130"/>
      <c r="I142" s="130"/>
      <c r="J142" s="130"/>
      <c r="K142" s="130"/>
      <c r="L142" s="130"/>
      <c r="M142" s="130"/>
      <c r="N142" s="130"/>
      <c r="O142" s="130"/>
      <c r="P142" s="130"/>
    </row>
    <row r="143" spans="1:16">
      <c r="A143" s="121" t="s">
        <v>392</v>
      </c>
      <c r="B143" s="122"/>
      <c r="C143" s="130"/>
      <c r="D143" s="130"/>
      <c r="E143" s="130"/>
      <c r="F143" s="130"/>
      <c r="G143" s="130"/>
      <c r="H143" s="130"/>
      <c r="I143" s="130"/>
      <c r="J143" s="130"/>
      <c r="K143" s="130"/>
      <c r="L143" s="130"/>
      <c r="M143" s="130"/>
      <c r="N143" s="130"/>
      <c r="O143" s="130"/>
      <c r="P143" s="130"/>
    </row>
    <row r="144" spans="1:16">
      <c r="A144" s="141" t="s">
        <v>393</v>
      </c>
      <c r="B144" s="126"/>
      <c r="C144" s="130"/>
      <c r="D144" s="130"/>
      <c r="E144" s="130"/>
      <c r="F144" s="130"/>
      <c r="G144" s="130"/>
      <c r="H144" s="130"/>
      <c r="I144" s="130"/>
      <c r="J144" s="130"/>
      <c r="K144" s="130"/>
      <c r="L144" s="130"/>
      <c r="M144" s="130"/>
      <c r="N144" s="130"/>
      <c r="O144" s="130"/>
      <c r="P144" s="130"/>
    </row>
    <row r="145" spans="1:16">
      <c r="A145" s="141" t="s">
        <v>393</v>
      </c>
      <c r="B145" s="126"/>
    </row>
    <row r="146" spans="1:16" ht="13.5" thickBot="1"/>
    <row r="147" spans="1:16" ht="13.5" thickBot="1">
      <c r="A147" s="198" t="s">
        <v>482</v>
      </c>
      <c r="B147" s="199"/>
      <c r="C147" s="199"/>
      <c r="D147" s="199"/>
      <c r="E147" s="199"/>
      <c r="F147" s="199"/>
      <c r="G147" s="143"/>
      <c r="H147" s="143"/>
      <c r="I147" s="143"/>
      <c r="J147" s="143"/>
      <c r="K147" s="143"/>
      <c r="L147" s="143"/>
      <c r="M147" s="143"/>
      <c r="N147" s="143"/>
      <c r="O147" s="143"/>
      <c r="P147" s="143"/>
    </row>
    <row r="148" spans="1:16" ht="38.25">
      <c r="A148" s="133" t="s">
        <v>304</v>
      </c>
      <c r="B148" s="133" t="s">
        <v>305</v>
      </c>
      <c r="C148" s="134" t="s">
        <v>306</v>
      </c>
      <c r="D148" s="134" t="s">
        <v>307</v>
      </c>
      <c r="E148" s="134" t="s">
        <v>308</v>
      </c>
      <c r="F148" s="134" t="s">
        <v>309</v>
      </c>
      <c r="G148" s="134" t="s">
        <v>310</v>
      </c>
      <c r="H148" s="134" t="s">
        <v>311</v>
      </c>
      <c r="I148" s="134" t="s">
        <v>312</v>
      </c>
      <c r="J148" s="134" t="s">
        <v>313</v>
      </c>
      <c r="K148" s="134" t="s">
        <v>314</v>
      </c>
      <c r="L148" s="134" t="s">
        <v>315</v>
      </c>
      <c r="M148" s="134" t="s">
        <v>316</v>
      </c>
      <c r="N148" s="134" t="s">
        <v>317</v>
      </c>
      <c r="O148" s="134" t="s">
        <v>318</v>
      </c>
      <c r="P148" s="134" t="s">
        <v>289</v>
      </c>
    </row>
    <row r="149" spans="1:16">
      <c r="A149" s="135" t="s">
        <v>319</v>
      </c>
      <c r="B149" s="135" t="s">
        <v>320</v>
      </c>
      <c r="C149" s="136"/>
      <c r="D149" s="136"/>
      <c r="E149" s="136"/>
      <c r="F149" s="136"/>
      <c r="G149" s="136"/>
      <c r="H149" s="136"/>
      <c r="I149" s="136"/>
      <c r="J149" s="136"/>
      <c r="K149" s="136"/>
      <c r="L149" s="136"/>
      <c r="M149" s="136"/>
      <c r="N149" s="136"/>
      <c r="O149" s="136"/>
      <c r="P149" s="136"/>
    </row>
    <row r="150" spans="1:16">
      <c r="A150" s="127" t="s">
        <v>321</v>
      </c>
      <c r="B150" s="127" t="s">
        <v>322</v>
      </c>
      <c r="C150" s="130"/>
      <c r="D150" s="130"/>
      <c r="E150" s="130"/>
      <c r="F150" s="130"/>
      <c r="G150" s="130"/>
      <c r="H150" s="130"/>
      <c r="I150" s="130"/>
      <c r="J150" s="130"/>
      <c r="K150" s="130"/>
      <c r="L150" s="130"/>
      <c r="M150" s="130"/>
      <c r="N150" s="130"/>
      <c r="O150" s="130"/>
      <c r="P150" s="137"/>
    </row>
    <row r="151" spans="1:16">
      <c r="A151" s="127" t="s">
        <v>323</v>
      </c>
      <c r="B151" s="127" t="s">
        <v>324</v>
      </c>
      <c r="C151" s="130"/>
      <c r="D151" s="130"/>
      <c r="E151" s="130"/>
      <c r="F151" s="130"/>
      <c r="G151" s="130"/>
      <c r="H151" s="130"/>
      <c r="I151" s="130"/>
      <c r="J151" s="130"/>
      <c r="K151" s="130"/>
      <c r="L151" s="130"/>
      <c r="M151" s="130"/>
      <c r="N151" s="130"/>
      <c r="O151" s="130"/>
      <c r="P151" s="137"/>
    </row>
    <row r="152" spans="1:16">
      <c r="A152" s="127" t="s">
        <v>325</v>
      </c>
      <c r="B152" s="127" t="s">
        <v>326</v>
      </c>
      <c r="C152" s="130"/>
      <c r="D152" s="130"/>
      <c r="E152" s="130"/>
      <c r="F152" s="130"/>
      <c r="G152" s="130"/>
      <c r="H152" s="130"/>
      <c r="I152" s="130"/>
      <c r="J152" s="130"/>
      <c r="K152" s="130"/>
      <c r="L152" s="130"/>
      <c r="M152" s="130"/>
      <c r="N152" s="130"/>
      <c r="O152" s="130"/>
      <c r="P152" s="137"/>
    </row>
    <row r="153" spans="1:16">
      <c r="A153" s="127" t="s">
        <v>327</v>
      </c>
      <c r="B153" s="127" t="s">
        <v>328</v>
      </c>
      <c r="C153" s="130"/>
      <c r="D153" s="130"/>
      <c r="E153" s="130"/>
      <c r="F153" s="130"/>
      <c r="G153" s="130"/>
      <c r="H153" s="130"/>
      <c r="I153" s="130"/>
      <c r="J153" s="130"/>
      <c r="K153" s="130"/>
      <c r="L153" s="130"/>
      <c r="M153" s="130"/>
      <c r="N153" s="130"/>
      <c r="O153" s="130"/>
      <c r="P153" s="137"/>
    </row>
    <row r="154" spans="1:16">
      <c r="A154" s="127" t="s">
        <v>329</v>
      </c>
      <c r="B154" s="127" t="s">
        <v>330</v>
      </c>
      <c r="C154" s="130"/>
      <c r="D154" s="130"/>
      <c r="E154" s="130"/>
      <c r="F154" s="130"/>
      <c r="G154" s="130"/>
      <c r="H154" s="130"/>
      <c r="I154" s="130"/>
      <c r="J154" s="130"/>
      <c r="K154" s="130"/>
      <c r="L154" s="130"/>
      <c r="M154" s="130"/>
      <c r="N154" s="130"/>
      <c r="O154" s="130"/>
      <c r="P154" s="137"/>
    </row>
    <row r="155" spans="1:16">
      <c r="A155" s="127" t="s">
        <v>331</v>
      </c>
      <c r="B155" s="127" t="s">
        <v>332</v>
      </c>
      <c r="C155" s="130"/>
      <c r="D155" s="130"/>
      <c r="E155" s="130"/>
      <c r="F155" s="130"/>
      <c r="G155" s="130"/>
      <c r="H155" s="130"/>
      <c r="I155" s="130"/>
      <c r="J155" s="130"/>
      <c r="K155" s="130"/>
      <c r="L155" s="130"/>
      <c r="M155" s="130"/>
      <c r="N155" s="130"/>
      <c r="O155" s="130"/>
      <c r="P155" s="137"/>
    </row>
    <row r="156" spans="1:16">
      <c r="A156" s="127" t="s">
        <v>333</v>
      </c>
      <c r="B156" s="127" t="s">
        <v>334</v>
      </c>
      <c r="C156" s="130"/>
      <c r="D156" s="130"/>
      <c r="E156" s="130"/>
      <c r="F156" s="130"/>
      <c r="G156" s="130"/>
      <c r="H156" s="130"/>
      <c r="I156" s="130"/>
      <c r="J156" s="130"/>
      <c r="K156" s="130"/>
      <c r="L156" s="130"/>
      <c r="M156" s="130"/>
      <c r="N156" s="130"/>
      <c r="O156" s="130"/>
      <c r="P156" s="137"/>
    </row>
    <row r="157" spans="1:16">
      <c r="A157" s="135" t="s">
        <v>335</v>
      </c>
      <c r="B157" s="135" t="s">
        <v>320</v>
      </c>
      <c r="C157" s="136"/>
      <c r="D157" s="136"/>
      <c r="E157" s="136"/>
      <c r="F157" s="136"/>
      <c r="G157" s="136"/>
      <c r="H157" s="136"/>
      <c r="I157" s="136"/>
      <c r="J157" s="136"/>
      <c r="K157" s="136"/>
      <c r="L157" s="136"/>
      <c r="M157" s="136"/>
      <c r="N157" s="136"/>
      <c r="O157" s="136"/>
      <c r="P157" s="136"/>
    </row>
    <row r="158" spans="1:16">
      <c r="A158" s="127" t="s">
        <v>336</v>
      </c>
      <c r="B158" s="127" t="s">
        <v>337</v>
      </c>
      <c r="C158" s="130"/>
      <c r="D158" s="130"/>
      <c r="E158" s="130"/>
      <c r="F158" s="130"/>
      <c r="G158" s="130"/>
      <c r="H158" s="130"/>
      <c r="I158" s="130"/>
      <c r="J158" s="130"/>
      <c r="K158" s="130"/>
      <c r="L158" s="130"/>
      <c r="M158" s="130"/>
      <c r="N158" s="130"/>
      <c r="O158" s="130"/>
      <c r="P158" s="137"/>
    </row>
    <row r="159" spans="1:16">
      <c r="A159" s="127" t="s">
        <v>338</v>
      </c>
      <c r="B159" s="127" t="s">
        <v>339</v>
      </c>
      <c r="C159" s="130"/>
      <c r="D159" s="130"/>
      <c r="E159" s="130"/>
      <c r="F159" s="130"/>
      <c r="G159" s="130"/>
      <c r="H159" s="130"/>
      <c r="I159" s="130"/>
      <c r="J159" s="130"/>
      <c r="K159" s="130"/>
      <c r="L159" s="130"/>
      <c r="M159" s="130"/>
      <c r="N159" s="130"/>
      <c r="O159" s="130"/>
      <c r="P159" s="137"/>
    </row>
    <row r="160" spans="1:16">
      <c r="A160" s="127" t="s">
        <v>340</v>
      </c>
      <c r="B160" s="127" t="s">
        <v>341</v>
      </c>
      <c r="C160" s="130"/>
      <c r="D160" s="130"/>
      <c r="E160" s="130"/>
      <c r="F160" s="130"/>
      <c r="G160" s="130"/>
      <c r="H160" s="130"/>
      <c r="I160" s="130"/>
      <c r="J160" s="130"/>
      <c r="K160" s="130"/>
      <c r="L160" s="130"/>
      <c r="M160" s="130"/>
      <c r="N160" s="130"/>
      <c r="O160" s="130"/>
      <c r="P160" s="137"/>
    </row>
    <row r="161" spans="1:16">
      <c r="A161" s="135" t="s">
        <v>342</v>
      </c>
      <c r="B161" s="135" t="s">
        <v>320</v>
      </c>
      <c r="C161" s="136"/>
      <c r="D161" s="136"/>
      <c r="E161" s="136"/>
      <c r="F161" s="136"/>
      <c r="G161" s="136"/>
      <c r="H161" s="136"/>
      <c r="I161" s="136"/>
      <c r="J161" s="136"/>
      <c r="K161" s="136"/>
      <c r="L161" s="136"/>
      <c r="M161" s="136"/>
      <c r="N161" s="136"/>
      <c r="O161" s="136"/>
      <c r="P161" s="136"/>
    </row>
    <row r="162" spans="1:16">
      <c r="A162" s="127" t="s">
        <v>343</v>
      </c>
      <c r="B162" s="127" t="s">
        <v>344</v>
      </c>
      <c r="C162" s="130"/>
      <c r="D162" s="130"/>
      <c r="E162" s="130"/>
      <c r="F162" s="130"/>
      <c r="G162" s="130"/>
      <c r="H162" s="130"/>
      <c r="I162" s="130"/>
      <c r="J162" s="130"/>
      <c r="K162" s="130"/>
      <c r="L162" s="130"/>
      <c r="M162" s="130"/>
      <c r="N162" s="130"/>
      <c r="O162" s="130"/>
      <c r="P162" s="137"/>
    </row>
    <row r="163" spans="1:16">
      <c r="A163" s="127" t="s">
        <v>345</v>
      </c>
      <c r="B163" s="127" t="s">
        <v>346</v>
      </c>
      <c r="C163" s="130"/>
      <c r="D163" s="130"/>
      <c r="E163" s="130"/>
      <c r="F163" s="130"/>
      <c r="G163" s="130"/>
      <c r="H163" s="130"/>
      <c r="I163" s="130"/>
      <c r="J163" s="130"/>
      <c r="K163" s="130"/>
      <c r="L163" s="130"/>
      <c r="M163" s="130"/>
      <c r="N163" s="130"/>
      <c r="O163" s="130"/>
      <c r="P163" s="137"/>
    </row>
    <row r="164" spans="1:16">
      <c r="A164" s="127" t="s">
        <v>347</v>
      </c>
      <c r="B164" s="127" t="s">
        <v>348</v>
      </c>
      <c r="C164" s="130"/>
      <c r="D164" s="130"/>
      <c r="E164" s="130"/>
      <c r="F164" s="130"/>
      <c r="G164" s="130"/>
      <c r="H164" s="130"/>
      <c r="I164" s="130"/>
      <c r="J164" s="130"/>
      <c r="K164" s="130"/>
      <c r="L164" s="130"/>
      <c r="M164" s="130"/>
      <c r="N164" s="130"/>
      <c r="O164" s="130"/>
      <c r="P164" s="137"/>
    </row>
    <row r="165" spans="1:16">
      <c r="A165" s="127" t="s">
        <v>349</v>
      </c>
      <c r="B165" s="127" t="s">
        <v>350</v>
      </c>
      <c r="C165" s="130"/>
      <c r="D165" s="130"/>
      <c r="E165" s="130"/>
      <c r="F165" s="130"/>
      <c r="G165" s="130"/>
      <c r="H165" s="130"/>
      <c r="I165" s="130"/>
      <c r="J165" s="130"/>
      <c r="K165" s="130"/>
      <c r="L165" s="130"/>
      <c r="M165" s="130"/>
      <c r="N165" s="130"/>
      <c r="O165" s="130"/>
      <c r="P165" s="137"/>
    </row>
    <row r="166" spans="1:16">
      <c r="A166" s="127" t="s">
        <v>351</v>
      </c>
      <c r="B166" s="127" t="s">
        <v>352</v>
      </c>
      <c r="C166" s="130"/>
      <c r="D166" s="130"/>
      <c r="E166" s="130"/>
      <c r="F166" s="130"/>
      <c r="G166" s="130"/>
      <c r="H166" s="130"/>
      <c r="I166" s="130"/>
      <c r="J166" s="130"/>
      <c r="K166" s="130"/>
      <c r="L166" s="130"/>
      <c r="M166" s="130"/>
      <c r="N166" s="130"/>
      <c r="O166" s="130"/>
      <c r="P166" s="137"/>
    </row>
    <row r="167" spans="1:16">
      <c r="A167" s="127" t="s">
        <v>353</v>
      </c>
      <c r="B167" s="127" t="s">
        <v>354</v>
      </c>
      <c r="C167" s="130"/>
      <c r="D167" s="130"/>
      <c r="E167" s="130"/>
      <c r="F167" s="130"/>
      <c r="G167" s="130"/>
      <c r="H167" s="130"/>
      <c r="I167" s="130"/>
      <c r="J167" s="130"/>
      <c r="K167" s="130"/>
      <c r="L167" s="130"/>
      <c r="M167" s="130"/>
      <c r="N167" s="130"/>
      <c r="O167" s="130"/>
      <c r="P167" s="137"/>
    </row>
    <row r="168" spans="1:16">
      <c r="A168" s="127" t="s">
        <v>355</v>
      </c>
      <c r="B168" s="127" t="s">
        <v>356</v>
      </c>
      <c r="C168" s="130"/>
      <c r="D168" s="130"/>
      <c r="E168" s="130"/>
      <c r="F168" s="130"/>
      <c r="G168" s="130"/>
      <c r="H168" s="130"/>
      <c r="I168" s="130"/>
      <c r="J168" s="130"/>
      <c r="K168" s="130"/>
      <c r="L168" s="130"/>
      <c r="M168" s="130"/>
      <c r="N168" s="130"/>
      <c r="O168" s="130"/>
      <c r="P168" s="137"/>
    </row>
    <row r="169" spans="1:16">
      <c r="A169" s="127" t="s">
        <v>357</v>
      </c>
      <c r="B169" s="127" t="s">
        <v>358</v>
      </c>
      <c r="C169" s="130"/>
      <c r="D169" s="130"/>
      <c r="E169" s="130"/>
      <c r="F169" s="130"/>
      <c r="G169" s="130"/>
      <c r="H169" s="130"/>
      <c r="I169" s="130"/>
      <c r="J169" s="130"/>
      <c r="K169" s="130"/>
      <c r="L169" s="130"/>
      <c r="M169" s="130"/>
      <c r="N169" s="130"/>
      <c r="O169" s="130"/>
      <c r="P169" s="137"/>
    </row>
    <row r="170" spans="1:16">
      <c r="A170" s="127" t="s">
        <v>359</v>
      </c>
      <c r="B170" s="127" t="s">
        <v>360</v>
      </c>
      <c r="C170" s="130"/>
      <c r="D170" s="130"/>
      <c r="E170" s="130"/>
      <c r="F170" s="130"/>
      <c r="G170" s="130"/>
      <c r="H170" s="130"/>
      <c r="I170" s="130"/>
      <c r="J170" s="130"/>
      <c r="K170" s="130"/>
      <c r="L170" s="130"/>
      <c r="M170" s="130"/>
      <c r="N170" s="130"/>
      <c r="O170" s="130"/>
      <c r="P170" s="137"/>
    </row>
    <row r="171" spans="1:16">
      <c r="A171" s="127" t="s">
        <v>361</v>
      </c>
      <c r="B171" s="127" t="s">
        <v>362</v>
      </c>
      <c r="C171" s="130"/>
      <c r="D171" s="130"/>
      <c r="E171" s="130"/>
      <c r="F171" s="130"/>
      <c r="G171" s="130"/>
      <c r="H171" s="130"/>
      <c r="I171" s="130"/>
      <c r="J171" s="130"/>
      <c r="K171" s="130"/>
      <c r="L171" s="130"/>
      <c r="M171" s="130"/>
      <c r="N171" s="130"/>
      <c r="O171" s="130"/>
      <c r="P171" s="137"/>
    </row>
    <row r="172" spans="1:16">
      <c r="A172" s="127" t="s">
        <v>363</v>
      </c>
      <c r="B172" s="127" t="s">
        <v>364</v>
      </c>
      <c r="C172" s="130"/>
      <c r="D172" s="130"/>
      <c r="E172" s="130"/>
      <c r="F172" s="130"/>
      <c r="G172" s="130"/>
      <c r="H172" s="130"/>
      <c r="I172" s="130"/>
      <c r="J172" s="130"/>
      <c r="K172" s="130"/>
      <c r="L172" s="130"/>
      <c r="M172" s="130"/>
      <c r="N172" s="130"/>
      <c r="O172" s="130"/>
      <c r="P172" s="137"/>
    </row>
    <row r="173" spans="1:16">
      <c r="A173" s="138" t="s">
        <v>365</v>
      </c>
      <c r="B173" s="127" t="s">
        <v>366</v>
      </c>
      <c r="C173" s="130"/>
      <c r="D173" s="130"/>
      <c r="E173" s="130"/>
      <c r="F173" s="130"/>
      <c r="G173" s="130"/>
      <c r="H173" s="130"/>
      <c r="I173" s="130"/>
      <c r="J173" s="130"/>
      <c r="K173" s="130"/>
      <c r="L173" s="130"/>
      <c r="M173" s="130"/>
      <c r="N173" s="130"/>
      <c r="O173" s="130"/>
      <c r="P173" s="137"/>
    </row>
    <row r="174" spans="1:16">
      <c r="A174" s="127" t="s">
        <v>367</v>
      </c>
      <c r="B174" s="127" t="s">
        <v>368</v>
      </c>
      <c r="C174" s="130"/>
      <c r="D174" s="130"/>
      <c r="E174" s="130"/>
      <c r="F174" s="130"/>
      <c r="G174" s="130"/>
      <c r="H174" s="130"/>
      <c r="I174" s="130"/>
      <c r="J174" s="130"/>
      <c r="K174" s="130"/>
      <c r="L174" s="130"/>
      <c r="M174" s="130"/>
      <c r="N174" s="130"/>
      <c r="O174" s="130"/>
      <c r="P174" s="137"/>
    </row>
    <row r="175" spans="1:16">
      <c r="A175" s="135" t="s">
        <v>369</v>
      </c>
      <c r="B175" s="135" t="s">
        <v>320</v>
      </c>
      <c r="C175" s="136"/>
      <c r="D175" s="136"/>
      <c r="E175" s="136"/>
      <c r="F175" s="136"/>
      <c r="G175" s="136"/>
      <c r="H175" s="136"/>
      <c r="I175" s="136"/>
      <c r="J175" s="136"/>
      <c r="K175" s="136"/>
      <c r="L175" s="136"/>
      <c r="M175" s="136"/>
      <c r="N175" s="136"/>
      <c r="O175" s="136"/>
      <c r="P175" s="136"/>
    </row>
    <row r="176" spans="1:16">
      <c r="A176" s="127" t="s">
        <v>370</v>
      </c>
      <c r="B176" s="127" t="s">
        <v>371</v>
      </c>
      <c r="C176" s="130"/>
      <c r="D176" s="130"/>
      <c r="E176" s="130"/>
      <c r="F176" s="130"/>
      <c r="G176" s="130"/>
      <c r="H176" s="130"/>
      <c r="I176" s="130"/>
      <c r="J176" s="130"/>
      <c r="K176" s="130"/>
      <c r="L176" s="130"/>
      <c r="M176" s="130"/>
      <c r="N176" s="130"/>
      <c r="O176" s="130"/>
      <c r="P176" s="137"/>
    </row>
    <row r="177" spans="1:16">
      <c r="A177" s="127" t="s">
        <v>372</v>
      </c>
      <c r="B177" s="127" t="s">
        <v>373</v>
      </c>
      <c r="C177" s="130"/>
      <c r="D177" s="130"/>
      <c r="E177" s="130"/>
      <c r="F177" s="130"/>
      <c r="G177" s="130"/>
      <c r="H177" s="130"/>
      <c r="I177" s="130"/>
      <c r="J177" s="130"/>
      <c r="K177" s="130"/>
      <c r="L177" s="130"/>
      <c r="M177" s="130"/>
      <c r="N177" s="130"/>
      <c r="O177" s="130"/>
      <c r="P177" s="137"/>
    </row>
    <row r="178" spans="1:16">
      <c r="A178" s="127" t="s">
        <v>374</v>
      </c>
      <c r="B178" s="127" t="s">
        <v>375</v>
      </c>
      <c r="C178" s="130"/>
      <c r="D178" s="130"/>
      <c r="E178" s="130"/>
      <c r="F178" s="130"/>
      <c r="G178" s="130"/>
      <c r="H178" s="130"/>
      <c r="I178" s="130"/>
      <c r="J178" s="130"/>
      <c r="K178" s="130"/>
      <c r="L178" s="130"/>
      <c r="M178" s="130"/>
      <c r="N178" s="130"/>
      <c r="O178" s="130"/>
      <c r="P178" s="137"/>
    </row>
    <row r="179" spans="1:16">
      <c r="A179" s="127" t="s">
        <v>376</v>
      </c>
      <c r="B179" s="127" t="s">
        <v>377</v>
      </c>
      <c r="C179" s="130"/>
      <c r="D179" s="130"/>
      <c r="E179" s="130"/>
      <c r="F179" s="130"/>
      <c r="G179" s="130"/>
      <c r="H179" s="130"/>
      <c r="I179" s="130"/>
      <c r="J179" s="130"/>
      <c r="K179" s="130"/>
      <c r="L179" s="130"/>
      <c r="M179" s="130"/>
      <c r="N179" s="130"/>
      <c r="O179" s="130"/>
      <c r="P179" s="137"/>
    </row>
    <row r="180" spans="1:16">
      <c r="A180" s="127" t="s">
        <v>378</v>
      </c>
      <c r="B180" s="127" t="s">
        <v>379</v>
      </c>
      <c r="C180" s="130"/>
      <c r="D180" s="130"/>
      <c r="E180" s="130"/>
      <c r="F180" s="130"/>
      <c r="G180" s="130"/>
      <c r="H180" s="130"/>
      <c r="I180" s="130"/>
      <c r="J180" s="130"/>
      <c r="K180" s="130"/>
      <c r="L180" s="130"/>
      <c r="M180" s="130"/>
      <c r="N180" s="130"/>
      <c r="O180" s="130"/>
      <c r="P180" s="137"/>
    </row>
    <row r="181" spans="1:16">
      <c r="A181" s="127" t="s">
        <v>380</v>
      </c>
      <c r="B181" s="127" t="s">
        <v>381</v>
      </c>
      <c r="C181" s="130"/>
      <c r="D181" s="130"/>
      <c r="E181" s="130"/>
      <c r="F181" s="130"/>
      <c r="G181" s="130"/>
      <c r="H181" s="130"/>
      <c r="I181" s="130"/>
      <c r="J181" s="130"/>
      <c r="K181" s="130"/>
      <c r="L181" s="130"/>
      <c r="M181" s="130"/>
      <c r="N181" s="130"/>
      <c r="O181" s="130"/>
      <c r="P181" s="137"/>
    </row>
    <row r="182" spans="1:16">
      <c r="A182" s="127" t="s">
        <v>382</v>
      </c>
      <c r="B182" s="127" t="s">
        <v>383</v>
      </c>
      <c r="C182" s="130"/>
      <c r="D182" s="130"/>
      <c r="E182" s="130"/>
      <c r="F182" s="130"/>
      <c r="G182" s="130"/>
      <c r="H182" s="130"/>
      <c r="I182" s="130"/>
      <c r="J182" s="130"/>
      <c r="K182" s="130"/>
      <c r="L182" s="130"/>
      <c r="M182" s="130"/>
      <c r="N182" s="130"/>
      <c r="O182" s="130"/>
      <c r="P182" s="137"/>
    </row>
    <row r="183" spans="1:16">
      <c r="A183" s="127" t="s">
        <v>384</v>
      </c>
      <c r="B183" s="127" t="s">
        <v>385</v>
      </c>
      <c r="C183" s="130"/>
      <c r="D183" s="130"/>
      <c r="E183" s="130"/>
      <c r="F183" s="130"/>
      <c r="G183" s="130"/>
      <c r="H183" s="130"/>
      <c r="I183" s="130"/>
      <c r="J183" s="130"/>
      <c r="K183" s="130"/>
      <c r="L183" s="130"/>
      <c r="M183" s="130"/>
      <c r="N183" s="130"/>
      <c r="O183" s="130"/>
      <c r="P183" s="137"/>
    </row>
    <row r="184" spans="1:16">
      <c r="A184" s="135" t="s">
        <v>386</v>
      </c>
      <c r="B184" s="135" t="s">
        <v>320</v>
      </c>
      <c r="C184" s="136"/>
      <c r="D184" s="136"/>
      <c r="E184" s="136"/>
      <c r="F184" s="136"/>
      <c r="G184" s="136"/>
      <c r="H184" s="136"/>
      <c r="I184" s="136"/>
      <c r="J184" s="136"/>
      <c r="K184" s="136"/>
      <c r="L184" s="136"/>
      <c r="M184" s="136"/>
      <c r="N184" s="136"/>
      <c r="O184" s="136"/>
      <c r="P184" s="136"/>
    </row>
    <row r="185" spans="1:16">
      <c r="A185" s="127" t="s">
        <v>387</v>
      </c>
      <c r="B185" s="127" t="s">
        <v>388</v>
      </c>
      <c r="C185" s="130"/>
      <c r="D185" s="130"/>
      <c r="E185" s="130"/>
      <c r="F185" s="130"/>
      <c r="G185" s="130"/>
      <c r="H185" s="130"/>
      <c r="I185" s="130"/>
      <c r="J185" s="130"/>
      <c r="K185" s="130"/>
      <c r="L185" s="130"/>
      <c r="M185" s="130"/>
      <c r="N185" s="130"/>
      <c r="O185" s="130"/>
      <c r="P185" s="137"/>
    </row>
    <row r="186" spans="1:16">
      <c r="A186" s="139"/>
      <c r="B186" s="139" t="s">
        <v>389</v>
      </c>
      <c r="C186" s="140">
        <f t="shared" ref="C186:O186" si="30">C184+C175+C161+C157+C149</f>
        <v>0</v>
      </c>
      <c r="D186" s="140">
        <f t="shared" si="30"/>
        <v>0</v>
      </c>
      <c r="E186" s="140">
        <f t="shared" si="30"/>
        <v>0</v>
      </c>
      <c r="F186" s="140">
        <f t="shared" si="30"/>
        <v>0</v>
      </c>
      <c r="G186" s="140">
        <f t="shared" si="30"/>
        <v>0</v>
      </c>
      <c r="H186" s="140">
        <f t="shared" si="30"/>
        <v>0</v>
      </c>
      <c r="I186" s="140">
        <f t="shared" si="30"/>
        <v>0</v>
      </c>
      <c r="J186" s="140">
        <f t="shared" si="30"/>
        <v>0</v>
      </c>
      <c r="K186" s="140">
        <f t="shared" si="30"/>
        <v>0</v>
      </c>
      <c r="L186" s="140">
        <f t="shared" si="30"/>
        <v>0</v>
      </c>
      <c r="M186" s="140">
        <f t="shared" si="30"/>
        <v>0</v>
      </c>
      <c r="N186" s="140">
        <f t="shared" si="30"/>
        <v>0</v>
      </c>
      <c r="O186" s="140">
        <f t="shared" si="30"/>
        <v>0</v>
      </c>
      <c r="P186" s="140">
        <f>P184+P175+P161+P157+P149</f>
        <v>0</v>
      </c>
    </row>
    <row r="187" spans="1:16">
      <c r="A187" s="121" t="s">
        <v>390</v>
      </c>
      <c r="B187" s="122"/>
      <c r="C187" s="130"/>
      <c r="D187" s="130"/>
      <c r="E187" s="130" t="s">
        <v>391</v>
      </c>
      <c r="F187" s="130" t="s">
        <v>391</v>
      </c>
      <c r="G187" s="130"/>
      <c r="H187" s="130"/>
      <c r="I187" s="130"/>
      <c r="J187" s="130" t="s">
        <v>391</v>
      </c>
      <c r="K187" s="130"/>
      <c r="L187" s="130" t="s">
        <v>391</v>
      </c>
      <c r="M187" s="130" t="s">
        <v>391</v>
      </c>
      <c r="N187" s="130" t="s">
        <v>391</v>
      </c>
      <c r="O187" s="130"/>
      <c r="P187" s="130" t="s">
        <v>391</v>
      </c>
    </row>
    <row r="189" spans="1:16" ht="12.75" customHeight="1">
      <c r="A189" s="189" t="s">
        <v>394</v>
      </c>
      <c r="B189" s="189"/>
    </row>
    <row r="190" spans="1:16">
      <c r="A190" s="189"/>
      <c r="B190" s="189"/>
    </row>
    <row r="191" spans="1:16">
      <c r="A191" s="121" t="s">
        <v>392</v>
      </c>
      <c r="B191" s="122"/>
    </row>
    <row r="192" spans="1:16">
      <c r="A192" s="141" t="s">
        <v>393</v>
      </c>
      <c r="B192" s="126"/>
    </row>
    <row r="195" spans="1:16" ht="13.5" thickBot="1"/>
    <row r="196" spans="1:16" ht="13.5" thickBot="1">
      <c r="A196" s="198" t="s">
        <v>483</v>
      </c>
      <c r="B196" s="200"/>
      <c r="C196" s="200"/>
      <c r="D196" s="200"/>
      <c r="E196" s="200"/>
      <c r="F196" s="200"/>
      <c r="G196" s="143"/>
      <c r="H196" s="143"/>
      <c r="I196" s="143"/>
      <c r="J196" s="143"/>
      <c r="K196" s="143"/>
      <c r="L196" s="143"/>
      <c r="M196" s="143"/>
      <c r="N196" s="143"/>
      <c r="O196" s="143"/>
      <c r="P196" s="143"/>
    </row>
    <row r="197" spans="1:16" ht="38.25">
      <c r="A197" s="133" t="s">
        <v>304</v>
      </c>
      <c r="B197" s="133" t="s">
        <v>305</v>
      </c>
      <c r="C197" s="134" t="s">
        <v>306</v>
      </c>
      <c r="D197" s="134" t="s">
        <v>307</v>
      </c>
      <c r="E197" s="134" t="s">
        <v>308</v>
      </c>
      <c r="F197" s="134" t="s">
        <v>309</v>
      </c>
      <c r="G197" s="134" t="s">
        <v>310</v>
      </c>
      <c r="H197" s="134" t="s">
        <v>311</v>
      </c>
      <c r="I197" s="134" t="s">
        <v>312</v>
      </c>
      <c r="J197" s="134" t="s">
        <v>313</v>
      </c>
      <c r="K197" s="134" t="s">
        <v>314</v>
      </c>
      <c r="L197" s="134" t="s">
        <v>315</v>
      </c>
      <c r="M197" s="134" t="s">
        <v>316</v>
      </c>
      <c r="N197" s="134" t="s">
        <v>317</v>
      </c>
      <c r="O197" s="134" t="s">
        <v>318</v>
      </c>
      <c r="P197" s="134" t="s">
        <v>289</v>
      </c>
    </row>
    <row r="198" spans="1:16">
      <c r="A198" s="135" t="s">
        <v>319</v>
      </c>
      <c r="B198" s="135" t="s">
        <v>320</v>
      </c>
      <c r="C198" s="136"/>
      <c r="D198" s="136"/>
      <c r="E198" s="136"/>
      <c r="F198" s="136"/>
      <c r="G198" s="136"/>
      <c r="H198" s="136"/>
      <c r="I198" s="136"/>
      <c r="J198" s="136"/>
      <c r="K198" s="136"/>
      <c r="L198" s="136"/>
      <c r="M198" s="136"/>
      <c r="N198" s="136"/>
      <c r="O198" s="136"/>
      <c r="P198" s="136"/>
    </row>
    <row r="199" spans="1:16">
      <c r="A199" s="127" t="s">
        <v>321</v>
      </c>
      <c r="B199" s="127" t="s">
        <v>322</v>
      </c>
      <c r="C199" s="130"/>
      <c r="D199" s="130"/>
      <c r="E199" s="130"/>
      <c r="F199" s="130"/>
      <c r="G199" s="130"/>
      <c r="H199" s="130"/>
      <c r="I199" s="130"/>
      <c r="J199" s="130"/>
      <c r="K199" s="130"/>
      <c r="L199" s="130"/>
      <c r="M199" s="130"/>
      <c r="N199" s="130"/>
      <c r="O199" s="130"/>
      <c r="P199" s="137"/>
    </row>
    <row r="200" spans="1:16">
      <c r="A200" s="127" t="s">
        <v>323</v>
      </c>
      <c r="B200" s="127" t="s">
        <v>324</v>
      </c>
      <c r="C200" s="130"/>
      <c r="D200" s="130"/>
      <c r="E200" s="130"/>
      <c r="F200" s="130"/>
      <c r="G200" s="130"/>
      <c r="H200" s="130"/>
      <c r="I200" s="130"/>
      <c r="J200" s="130"/>
      <c r="K200" s="130"/>
      <c r="L200" s="130"/>
      <c r="M200" s="130"/>
      <c r="N200" s="130"/>
      <c r="O200" s="130"/>
      <c r="P200" s="137"/>
    </row>
    <row r="201" spans="1:16">
      <c r="A201" s="127" t="s">
        <v>325</v>
      </c>
      <c r="B201" s="127" t="s">
        <v>326</v>
      </c>
      <c r="C201" s="130"/>
      <c r="D201" s="130"/>
      <c r="E201" s="130"/>
      <c r="F201" s="130"/>
      <c r="G201" s="130"/>
      <c r="H201" s="130"/>
      <c r="I201" s="130"/>
      <c r="J201" s="130"/>
      <c r="K201" s="130"/>
      <c r="L201" s="130"/>
      <c r="M201" s="130"/>
      <c r="N201" s="130"/>
      <c r="O201" s="130"/>
      <c r="P201" s="137"/>
    </row>
    <row r="202" spans="1:16">
      <c r="A202" s="127" t="s">
        <v>327</v>
      </c>
      <c r="B202" s="127" t="s">
        <v>328</v>
      </c>
      <c r="C202" s="130"/>
      <c r="D202" s="130"/>
      <c r="E202" s="130"/>
      <c r="F202" s="130"/>
      <c r="G202" s="130"/>
      <c r="H202" s="130"/>
      <c r="I202" s="130"/>
      <c r="J202" s="130"/>
      <c r="K202" s="130"/>
      <c r="L202" s="130"/>
      <c r="M202" s="130"/>
      <c r="N202" s="130"/>
      <c r="O202" s="130"/>
      <c r="P202" s="137"/>
    </row>
    <row r="203" spans="1:16">
      <c r="A203" s="127" t="s">
        <v>329</v>
      </c>
      <c r="B203" s="127" t="s">
        <v>330</v>
      </c>
      <c r="C203" s="130"/>
      <c r="D203" s="130"/>
      <c r="E203" s="130"/>
      <c r="F203" s="130"/>
      <c r="G203" s="130"/>
      <c r="H203" s="130"/>
      <c r="I203" s="130"/>
      <c r="J203" s="130"/>
      <c r="K203" s="130"/>
      <c r="L203" s="130"/>
      <c r="M203" s="130"/>
      <c r="N203" s="130"/>
      <c r="O203" s="130"/>
      <c r="P203" s="137"/>
    </row>
    <row r="204" spans="1:16">
      <c r="A204" s="127" t="s">
        <v>331</v>
      </c>
      <c r="B204" s="127" t="s">
        <v>332</v>
      </c>
      <c r="C204" s="130"/>
      <c r="D204" s="130"/>
      <c r="E204" s="130"/>
      <c r="F204" s="130"/>
      <c r="G204" s="130"/>
      <c r="H204" s="130"/>
      <c r="I204" s="130"/>
      <c r="J204" s="130"/>
      <c r="K204" s="130"/>
      <c r="L204" s="130"/>
      <c r="M204" s="130"/>
      <c r="N204" s="130"/>
      <c r="O204" s="130"/>
      <c r="P204" s="137"/>
    </row>
    <row r="205" spans="1:16">
      <c r="A205" s="127" t="s">
        <v>333</v>
      </c>
      <c r="B205" s="127" t="s">
        <v>334</v>
      </c>
      <c r="C205" s="130"/>
      <c r="D205" s="130"/>
      <c r="E205" s="130"/>
      <c r="F205" s="130"/>
      <c r="G205" s="130"/>
      <c r="H205" s="130"/>
      <c r="I205" s="130"/>
      <c r="J205" s="130"/>
      <c r="K205" s="130"/>
      <c r="L205" s="130"/>
      <c r="M205" s="130"/>
      <c r="N205" s="130"/>
      <c r="O205" s="130"/>
      <c r="P205" s="137"/>
    </row>
    <row r="206" spans="1:16">
      <c r="A206" s="135" t="s">
        <v>335</v>
      </c>
      <c r="B206" s="135" t="s">
        <v>320</v>
      </c>
      <c r="C206" s="136"/>
      <c r="D206" s="136"/>
      <c r="E206" s="136"/>
      <c r="F206" s="136"/>
      <c r="G206" s="136"/>
      <c r="H206" s="136"/>
      <c r="I206" s="136"/>
      <c r="J206" s="136"/>
      <c r="K206" s="136"/>
      <c r="L206" s="136"/>
      <c r="M206" s="136"/>
      <c r="N206" s="136"/>
      <c r="O206" s="136"/>
      <c r="P206" s="136"/>
    </row>
    <row r="207" spans="1:16">
      <c r="A207" s="127" t="s">
        <v>336</v>
      </c>
      <c r="B207" s="127" t="s">
        <v>337</v>
      </c>
      <c r="C207" s="130"/>
      <c r="D207" s="130"/>
      <c r="E207" s="130"/>
      <c r="F207" s="130"/>
      <c r="G207" s="130"/>
      <c r="H207" s="130"/>
      <c r="I207" s="130"/>
      <c r="J207" s="130"/>
      <c r="K207" s="130"/>
      <c r="L207" s="130"/>
      <c r="M207" s="130"/>
      <c r="N207" s="130"/>
      <c r="O207" s="130"/>
      <c r="P207" s="137"/>
    </row>
    <row r="208" spans="1:16">
      <c r="A208" s="127" t="s">
        <v>338</v>
      </c>
      <c r="B208" s="127" t="s">
        <v>339</v>
      </c>
      <c r="C208" s="130"/>
      <c r="D208" s="130"/>
      <c r="E208" s="130"/>
      <c r="F208" s="130"/>
      <c r="G208" s="130"/>
      <c r="H208" s="130"/>
      <c r="I208" s="130"/>
      <c r="J208" s="130"/>
      <c r="K208" s="130"/>
      <c r="L208" s="130"/>
      <c r="M208" s="130"/>
      <c r="N208" s="130"/>
      <c r="O208" s="130"/>
      <c r="P208" s="137"/>
    </row>
    <row r="209" spans="1:16">
      <c r="A209" s="127" t="s">
        <v>340</v>
      </c>
      <c r="B209" s="127" t="s">
        <v>341</v>
      </c>
      <c r="C209" s="130"/>
      <c r="D209" s="130"/>
      <c r="E209" s="130"/>
      <c r="F209" s="130"/>
      <c r="G209" s="130"/>
      <c r="H209" s="130"/>
      <c r="I209" s="130"/>
      <c r="J209" s="130"/>
      <c r="K209" s="130"/>
      <c r="L209" s="130"/>
      <c r="M209" s="130"/>
      <c r="N209" s="130"/>
      <c r="O209" s="130"/>
      <c r="P209" s="137"/>
    </row>
    <row r="210" spans="1:16">
      <c r="A210" s="135" t="s">
        <v>342</v>
      </c>
      <c r="B210" s="135" t="s">
        <v>320</v>
      </c>
      <c r="C210" s="136"/>
      <c r="D210" s="136"/>
      <c r="E210" s="136"/>
      <c r="F210" s="136"/>
      <c r="G210" s="136"/>
      <c r="H210" s="136"/>
      <c r="I210" s="136"/>
      <c r="J210" s="136"/>
      <c r="K210" s="136"/>
      <c r="L210" s="136"/>
      <c r="M210" s="136"/>
      <c r="N210" s="136"/>
      <c r="O210" s="136"/>
      <c r="P210" s="136"/>
    </row>
    <row r="211" spans="1:16">
      <c r="A211" s="127" t="s">
        <v>343</v>
      </c>
      <c r="B211" s="127" t="s">
        <v>344</v>
      </c>
      <c r="C211" s="130"/>
      <c r="D211" s="130"/>
      <c r="E211" s="130"/>
      <c r="F211" s="130"/>
      <c r="G211" s="130"/>
      <c r="H211" s="130"/>
      <c r="I211" s="130"/>
      <c r="J211" s="130"/>
      <c r="K211" s="130"/>
      <c r="L211" s="130"/>
      <c r="M211" s="130"/>
      <c r="N211" s="130"/>
      <c r="O211" s="130"/>
      <c r="P211" s="137"/>
    </row>
    <row r="212" spans="1:16">
      <c r="A212" s="127" t="s">
        <v>345</v>
      </c>
      <c r="B212" s="127" t="s">
        <v>346</v>
      </c>
      <c r="C212" s="130"/>
      <c r="D212" s="130"/>
      <c r="E212" s="130"/>
      <c r="F212" s="130"/>
      <c r="G212" s="130"/>
      <c r="H212" s="130"/>
      <c r="I212" s="130"/>
      <c r="J212" s="130"/>
      <c r="K212" s="130"/>
      <c r="L212" s="130"/>
      <c r="M212" s="130"/>
      <c r="N212" s="130"/>
      <c r="O212" s="130"/>
      <c r="P212" s="137"/>
    </row>
    <row r="213" spans="1:16">
      <c r="A213" s="127" t="s">
        <v>347</v>
      </c>
      <c r="B213" s="127" t="s">
        <v>348</v>
      </c>
      <c r="C213" s="130"/>
      <c r="D213" s="130"/>
      <c r="E213" s="130"/>
      <c r="F213" s="130"/>
      <c r="G213" s="130"/>
      <c r="H213" s="130"/>
      <c r="I213" s="130"/>
      <c r="J213" s="130"/>
      <c r="K213" s="130"/>
      <c r="L213" s="130"/>
      <c r="M213" s="130"/>
      <c r="N213" s="130"/>
      <c r="O213" s="130"/>
      <c r="P213" s="137"/>
    </row>
    <row r="214" spans="1:16">
      <c r="A214" s="127" t="s">
        <v>349</v>
      </c>
      <c r="B214" s="127" t="s">
        <v>350</v>
      </c>
      <c r="C214" s="130"/>
      <c r="D214" s="130"/>
      <c r="E214" s="130"/>
      <c r="F214" s="130"/>
      <c r="G214" s="130"/>
      <c r="H214" s="130"/>
      <c r="I214" s="130"/>
      <c r="J214" s="130"/>
      <c r="K214" s="130"/>
      <c r="L214" s="130"/>
      <c r="M214" s="130"/>
      <c r="N214" s="130"/>
      <c r="O214" s="130"/>
      <c r="P214" s="137"/>
    </row>
    <row r="215" spans="1:16">
      <c r="A215" s="127" t="s">
        <v>351</v>
      </c>
      <c r="B215" s="127" t="s">
        <v>352</v>
      </c>
      <c r="C215" s="130"/>
      <c r="D215" s="130"/>
      <c r="E215" s="130"/>
      <c r="F215" s="130"/>
      <c r="G215" s="130"/>
      <c r="H215" s="130"/>
      <c r="I215" s="130"/>
      <c r="J215" s="130"/>
      <c r="K215" s="130"/>
      <c r="L215" s="130"/>
      <c r="M215" s="130"/>
      <c r="N215" s="130"/>
      <c r="O215" s="130"/>
      <c r="P215" s="137"/>
    </row>
    <row r="216" spans="1:16">
      <c r="A216" s="127" t="s">
        <v>353</v>
      </c>
      <c r="B216" s="127" t="s">
        <v>354</v>
      </c>
      <c r="C216" s="130"/>
      <c r="D216" s="130"/>
      <c r="E216" s="130"/>
      <c r="F216" s="130"/>
      <c r="G216" s="130"/>
      <c r="H216" s="130"/>
      <c r="I216" s="130"/>
      <c r="J216" s="130"/>
      <c r="K216" s="130"/>
      <c r="L216" s="130"/>
      <c r="M216" s="130"/>
      <c r="N216" s="130"/>
      <c r="O216" s="130"/>
      <c r="P216" s="137"/>
    </row>
    <row r="217" spans="1:16">
      <c r="A217" s="127" t="s">
        <v>355</v>
      </c>
      <c r="B217" s="127" t="s">
        <v>356</v>
      </c>
      <c r="C217" s="130"/>
      <c r="D217" s="130"/>
      <c r="E217" s="130"/>
      <c r="F217" s="130"/>
      <c r="G217" s="130"/>
      <c r="H217" s="130"/>
      <c r="I217" s="130"/>
      <c r="J217" s="130"/>
      <c r="K217" s="130"/>
      <c r="L217" s="130"/>
      <c r="M217" s="130"/>
      <c r="N217" s="130"/>
      <c r="O217" s="130"/>
      <c r="P217" s="137"/>
    </row>
    <row r="218" spans="1:16">
      <c r="A218" s="127" t="s">
        <v>357</v>
      </c>
      <c r="B218" s="127" t="s">
        <v>358</v>
      </c>
      <c r="C218" s="130"/>
      <c r="D218" s="130"/>
      <c r="E218" s="130"/>
      <c r="F218" s="130"/>
      <c r="G218" s="130"/>
      <c r="H218" s="130"/>
      <c r="I218" s="130"/>
      <c r="J218" s="130"/>
      <c r="K218" s="130"/>
      <c r="L218" s="130"/>
      <c r="M218" s="130"/>
      <c r="N218" s="130"/>
      <c r="O218" s="130"/>
      <c r="P218" s="137"/>
    </row>
    <row r="219" spans="1:16">
      <c r="A219" s="127" t="s">
        <v>359</v>
      </c>
      <c r="B219" s="127" t="s">
        <v>360</v>
      </c>
      <c r="C219" s="130"/>
      <c r="D219" s="130"/>
      <c r="E219" s="130"/>
      <c r="F219" s="130"/>
      <c r="G219" s="130"/>
      <c r="H219" s="130"/>
      <c r="I219" s="130"/>
      <c r="J219" s="130"/>
      <c r="K219" s="130"/>
      <c r="L219" s="130"/>
      <c r="M219" s="130"/>
      <c r="N219" s="130"/>
      <c r="O219" s="130"/>
      <c r="P219" s="137"/>
    </row>
    <row r="220" spans="1:16">
      <c r="A220" s="127" t="s">
        <v>361</v>
      </c>
      <c r="B220" s="127" t="s">
        <v>362</v>
      </c>
      <c r="C220" s="130"/>
      <c r="D220" s="130"/>
      <c r="E220" s="130"/>
      <c r="F220" s="130"/>
      <c r="G220" s="130"/>
      <c r="H220" s="130"/>
      <c r="I220" s="130"/>
      <c r="J220" s="130"/>
      <c r="K220" s="130"/>
      <c r="L220" s="130"/>
      <c r="M220" s="130"/>
      <c r="N220" s="130"/>
      <c r="O220" s="130"/>
      <c r="P220" s="137"/>
    </row>
    <row r="221" spans="1:16">
      <c r="A221" s="127" t="s">
        <v>363</v>
      </c>
      <c r="B221" s="127" t="s">
        <v>364</v>
      </c>
      <c r="C221" s="130"/>
      <c r="D221" s="130"/>
      <c r="E221" s="130"/>
      <c r="F221" s="130"/>
      <c r="G221" s="130"/>
      <c r="H221" s="130"/>
      <c r="I221" s="130"/>
      <c r="J221" s="130"/>
      <c r="K221" s="130"/>
      <c r="L221" s="130"/>
      <c r="M221" s="130"/>
      <c r="N221" s="130"/>
      <c r="O221" s="130"/>
      <c r="P221" s="137"/>
    </row>
    <row r="222" spans="1:16">
      <c r="A222" s="138" t="s">
        <v>365</v>
      </c>
      <c r="B222" s="127" t="s">
        <v>366</v>
      </c>
      <c r="C222" s="130"/>
      <c r="D222" s="130"/>
      <c r="E222" s="130"/>
      <c r="F222" s="130"/>
      <c r="G222" s="130"/>
      <c r="H222" s="130"/>
      <c r="I222" s="130"/>
      <c r="J222" s="130"/>
      <c r="K222" s="130"/>
      <c r="L222" s="130"/>
      <c r="M222" s="130"/>
      <c r="N222" s="130"/>
      <c r="O222" s="130"/>
      <c r="P222" s="137"/>
    </row>
    <row r="223" spans="1:16">
      <c r="A223" s="127" t="s">
        <v>367</v>
      </c>
      <c r="B223" s="127" t="s">
        <v>368</v>
      </c>
      <c r="C223" s="130"/>
      <c r="D223" s="130"/>
      <c r="E223" s="130"/>
      <c r="F223" s="130"/>
      <c r="G223" s="130"/>
      <c r="H223" s="130"/>
      <c r="I223" s="130"/>
      <c r="J223" s="130"/>
      <c r="K223" s="130"/>
      <c r="L223" s="130"/>
      <c r="M223" s="130"/>
      <c r="N223" s="130"/>
      <c r="O223" s="130"/>
      <c r="P223" s="137"/>
    </row>
    <row r="224" spans="1:16">
      <c r="A224" s="135" t="s">
        <v>369</v>
      </c>
      <c r="B224" s="135" t="s">
        <v>320</v>
      </c>
      <c r="C224" s="136"/>
      <c r="D224" s="136"/>
      <c r="E224" s="136"/>
      <c r="F224" s="136"/>
      <c r="G224" s="136"/>
      <c r="H224" s="136"/>
      <c r="I224" s="136"/>
      <c r="J224" s="136"/>
      <c r="K224" s="136"/>
      <c r="L224" s="136"/>
      <c r="M224" s="136"/>
      <c r="N224" s="136"/>
      <c r="O224" s="136"/>
      <c r="P224" s="136"/>
    </row>
    <row r="225" spans="1:16">
      <c r="A225" s="127" t="s">
        <v>370</v>
      </c>
      <c r="B225" s="127" t="s">
        <v>371</v>
      </c>
      <c r="C225" s="130"/>
      <c r="D225" s="130"/>
      <c r="E225" s="130"/>
      <c r="F225" s="130"/>
      <c r="G225" s="130"/>
      <c r="H225" s="130"/>
      <c r="I225" s="130"/>
      <c r="J225" s="130"/>
      <c r="K225" s="130"/>
      <c r="L225" s="130"/>
      <c r="M225" s="130"/>
      <c r="N225" s="130"/>
      <c r="O225" s="130"/>
      <c r="P225" s="137"/>
    </row>
    <row r="226" spans="1:16">
      <c r="A226" s="127" t="s">
        <v>372</v>
      </c>
      <c r="B226" s="127" t="s">
        <v>373</v>
      </c>
      <c r="C226" s="130"/>
      <c r="D226" s="130"/>
      <c r="E226" s="130"/>
      <c r="F226" s="130"/>
      <c r="G226" s="130"/>
      <c r="H226" s="130"/>
      <c r="I226" s="130"/>
      <c r="J226" s="130"/>
      <c r="K226" s="130"/>
      <c r="L226" s="130"/>
      <c r="M226" s="130"/>
      <c r="N226" s="130"/>
      <c r="O226" s="130"/>
      <c r="P226" s="137"/>
    </row>
    <row r="227" spans="1:16">
      <c r="A227" s="127" t="s">
        <v>374</v>
      </c>
      <c r="B227" s="127" t="s">
        <v>375</v>
      </c>
      <c r="C227" s="130"/>
      <c r="D227" s="130"/>
      <c r="E227" s="130"/>
      <c r="F227" s="130"/>
      <c r="G227" s="130"/>
      <c r="H227" s="130"/>
      <c r="I227" s="130"/>
      <c r="J227" s="130"/>
      <c r="K227" s="130"/>
      <c r="L227" s="130"/>
      <c r="M227" s="130"/>
      <c r="N227" s="130"/>
      <c r="O227" s="130"/>
      <c r="P227" s="137"/>
    </row>
    <row r="228" spans="1:16">
      <c r="A228" s="127" t="s">
        <v>376</v>
      </c>
      <c r="B228" s="127" t="s">
        <v>377</v>
      </c>
      <c r="C228" s="130"/>
      <c r="D228" s="130"/>
      <c r="E228" s="130"/>
      <c r="F228" s="130"/>
      <c r="G228" s="130"/>
      <c r="H228" s="130"/>
      <c r="I228" s="130"/>
      <c r="J228" s="130"/>
      <c r="K228" s="130"/>
      <c r="L228" s="130"/>
      <c r="M228" s="130"/>
      <c r="N228" s="130"/>
      <c r="O228" s="130"/>
      <c r="P228" s="137"/>
    </row>
    <row r="229" spans="1:16">
      <c r="A229" s="127" t="s">
        <v>378</v>
      </c>
      <c r="B229" s="127" t="s">
        <v>379</v>
      </c>
      <c r="C229" s="130"/>
      <c r="D229" s="130"/>
      <c r="E229" s="130"/>
      <c r="F229" s="130"/>
      <c r="G229" s="130"/>
      <c r="H229" s="130"/>
      <c r="I229" s="130"/>
      <c r="J229" s="130"/>
      <c r="K229" s="130"/>
      <c r="L229" s="130"/>
      <c r="M229" s="130"/>
      <c r="N229" s="130"/>
      <c r="O229" s="130"/>
      <c r="P229" s="137"/>
    </row>
    <row r="230" spans="1:16">
      <c r="A230" s="127" t="s">
        <v>380</v>
      </c>
      <c r="B230" s="127" t="s">
        <v>381</v>
      </c>
      <c r="C230" s="130"/>
      <c r="D230" s="130"/>
      <c r="E230" s="130"/>
      <c r="F230" s="130"/>
      <c r="G230" s="130"/>
      <c r="H230" s="130"/>
      <c r="I230" s="130"/>
      <c r="J230" s="130"/>
      <c r="K230" s="130"/>
      <c r="L230" s="130"/>
      <c r="M230" s="130"/>
      <c r="N230" s="130"/>
      <c r="O230" s="130"/>
      <c r="P230" s="137"/>
    </row>
    <row r="231" spans="1:16">
      <c r="A231" s="127" t="s">
        <v>382</v>
      </c>
      <c r="B231" s="127" t="s">
        <v>383</v>
      </c>
      <c r="C231" s="130"/>
      <c r="D231" s="130"/>
      <c r="E231" s="130"/>
      <c r="F231" s="130"/>
      <c r="G231" s="130"/>
      <c r="H231" s="130"/>
      <c r="I231" s="130"/>
      <c r="J231" s="130"/>
      <c r="K231" s="130"/>
      <c r="L231" s="130"/>
      <c r="M231" s="130"/>
      <c r="N231" s="130"/>
      <c r="O231" s="130"/>
      <c r="P231" s="137"/>
    </row>
    <row r="232" spans="1:16">
      <c r="A232" s="127" t="s">
        <v>384</v>
      </c>
      <c r="B232" s="127" t="s">
        <v>385</v>
      </c>
      <c r="C232" s="130"/>
      <c r="D232" s="130"/>
      <c r="E232" s="130"/>
      <c r="F232" s="130"/>
      <c r="G232" s="130"/>
      <c r="H232" s="130"/>
      <c r="I232" s="130"/>
      <c r="J232" s="130"/>
      <c r="K232" s="130"/>
      <c r="L232" s="130"/>
      <c r="M232" s="130"/>
      <c r="N232" s="130"/>
      <c r="O232" s="130"/>
      <c r="P232" s="137"/>
    </row>
    <row r="233" spans="1:16">
      <c r="A233" s="135" t="s">
        <v>386</v>
      </c>
      <c r="B233" s="135" t="s">
        <v>320</v>
      </c>
      <c r="C233" s="136"/>
      <c r="D233" s="136"/>
      <c r="E233" s="136"/>
      <c r="F233" s="136"/>
      <c r="G233" s="136"/>
      <c r="H233" s="136"/>
      <c r="I233" s="136"/>
      <c r="J233" s="136"/>
      <c r="K233" s="136"/>
      <c r="L233" s="136"/>
      <c r="M233" s="136"/>
      <c r="N233" s="136"/>
      <c r="O233" s="136"/>
      <c r="P233" s="136"/>
    </row>
    <row r="234" spans="1:16">
      <c r="A234" s="127" t="s">
        <v>387</v>
      </c>
      <c r="B234" s="127" t="s">
        <v>388</v>
      </c>
      <c r="C234" s="130"/>
      <c r="D234" s="130"/>
      <c r="E234" s="130"/>
      <c r="F234" s="130"/>
      <c r="G234" s="130"/>
      <c r="H234" s="130"/>
      <c r="I234" s="130"/>
      <c r="J234" s="130"/>
      <c r="K234" s="130"/>
      <c r="L234" s="130"/>
      <c r="M234" s="130"/>
      <c r="N234" s="130"/>
      <c r="O234" s="130"/>
      <c r="P234" s="137"/>
    </row>
    <row r="235" spans="1:16">
      <c r="A235" s="139"/>
      <c r="B235" s="139" t="s">
        <v>389</v>
      </c>
      <c r="C235" s="140">
        <f t="shared" ref="C235:O235" si="31">C233+C224+C210+C206+C198</f>
        <v>0</v>
      </c>
      <c r="D235" s="140">
        <f t="shared" si="31"/>
        <v>0</v>
      </c>
      <c r="E235" s="140">
        <f t="shared" si="31"/>
        <v>0</v>
      </c>
      <c r="F235" s="140">
        <f t="shared" si="31"/>
        <v>0</v>
      </c>
      <c r="G235" s="140">
        <f t="shared" si="31"/>
        <v>0</v>
      </c>
      <c r="H235" s="140">
        <f t="shared" si="31"/>
        <v>0</v>
      </c>
      <c r="I235" s="140">
        <f t="shared" si="31"/>
        <v>0</v>
      </c>
      <c r="J235" s="140">
        <f t="shared" si="31"/>
        <v>0</v>
      </c>
      <c r="K235" s="140">
        <f t="shared" si="31"/>
        <v>0</v>
      </c>
      <c r="L235" s="140">
        <f t="shared" si="31"/>
        <v>0</v>
      </c>
      <c r="M235" s="140">
        <f t="shared" si="31"/>
        <v>0</v>
      </c>
      <c r="N235" s="140">
        <f t="shared" si="31"/>
        <v>0</v>
      </c>
      <c r="O235" s="140">
        <f t="shared" si="31"/>
        <v>0</v>
      </c>
      <c r="P235" s="140">
        <f>P233+P224+P210+P206+P198</f>
        <v>0</v>
      </c>
    </row>
    <row r="236" spans="1:16">
      <c r="A236" s="121" t="s">
        <v>390</v>
      </c>
      <c r="B236" s="122"/>
      <c r="C236" s="130"/>
      <c r="D236" s="130"/>
      <c r="E236" s="130" t="s">
        <v>391</v>
      </c>
      <c r="F236" s="130" t="s">
        <v>391</v>
      </c>
      <c r="G236" s="130"/>
      <c r="H236" s="130"/>
      <c r="I236" s="130"/>
      <c r="J236" s="130" t="s">
        <v>391</v>
      </c>
      <c r="K236" s="130"/>
      <c r="L236" s="130" t="s">
        <v>391</v>
      </c>
      <c r="M236" s="130" t="s">
        <v>391</v>
      </c>
      <c r="N236" s="130" t="s">
        <v>391</v>
      </c>
      <c r="O236" s="130"/>
      <c r="P236" s="130" t="s">
        <v>391</v>
      </c>
    </row>
    <row r="238" spans="1:16">
      <c r="A238" s="189" t="s">
        <v>394</v>
      </c>
      <c r="B238" s="190"/>
    </row>
    <row r="239" spans="1:16">
      <c r="A239" s="190"/>
      <c r="B239" s="190"/>
    </row>
    <row r="240" spans="1:16">
      <c r="A240" s="121" t="s">
        <v>392</v>
      </c>
      <c r="B240" s="122"/>
    </row>
    <row r="241" spans="1:2">
      <c r="A241" s="141" t="s">
        <v>393</v>
      </c>
      <c r="B241" s="126"/>
    </row>
  </sheetData>
  <mergeCells count="10">
    <mergeCell ref="A147:F147"/>
    <mergeCell ref="A189:B190"/>
    <mergeCell ref="A196:F196"/>
    <mergeCell ref="A238:B239"/>
    <mergeCell ref="A141:B142"/>
    <mergeCell ref="A6:F6"/>
    <mergeCell ref="A47:B48"/>
    <mergeCell ref="A53:F53"/>
    <mergeCell ref="A94:B95"/>
    <mergeCell ref="A100:F100"/>
  </mergeCells>
  <pageMargins left="0.7" right="0.7" top="0.75" bottom="0.75" header="0.3" footer="0.3"/>
  <pageSetup paperSize="9"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Fiscales</vt:lpstr>
      <vt:lpstr>Financieros</vt:lpstr>
      <vt:lpstr>Sectoriales</vt:lpstr>
      <vt:lpstr>Demográfico-Social</vt:lpstr>
      <vt:lpstr>EAI</vt:lpstr>
      <vt:lpstr>FINFUN</vt:lpstr>
      <vt:lpstr>Financieros!Títulos_a_imprimir</vt:lpstr>
      <vt:lpstr>Fiscales!Títulos_a_imprimir</vt:lpstr>
      <vt:lpstr>Sectoriales!Títulos_a_imprimir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Dario Pais</dc:creator>
  <cp:lastModifiedBy>Usuario de Windows</cp:lastModifiedBy>
  <cp:lastPrinted>2016-05-24T12:50:58Z</cp:lastPrinted>
  <dcterms:created xsi:type="dcterms:W3CDTF">2014-09-11T16:19:42Z</dcterms:created>
  <dcterms:modified xsi:type="dcterms:W3CDTF">2018-08-15T18:12:13Z</dcterms:modified>
</cp:coreProperties>
</file>