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15\A30\ie-07-e-bb\"/>
    </mc:Choice>
  </mc:AlternateContent>
  <bookViews>
    <workbookView xWindow="-15" yWindow="-15" windowWidth="10215" windowHeight="8565" activeTab="1"/>
  </bookViews>
  <sheets>
    <sheet name="Devengado" sheetId="5" r:id="rId1"/>
    <sheet name="Pagado" sheetId="6" r:id="rId2"/>
    <sheet name="Flujo-Cuatro-Años" sheetId="4" r:id="rId3"/>
  </sheets>
  <externalReferences>
    <externalReference r:id="rId4"/>
  </externalReferences>
  <definedNames>
    <definedName name="_xlnm.Print_Titles" localSheetId="0">Devengado!$A:$B</definedName>
    <definedName name="_xlnm.Print_Titles" localSheetId="1">Pagado!$A:$B</definedName>
  </definedNames>
  <calcPr calcId="152511"/>
</workbook>
</file>

<file path=xl/calcChain.xml><?xml version="1.0" encoding="utf-8"?>
<calcChain xmlns="http://schemas.openxmlformats.org/spreadsheetml/2006/main">
  <c r="X19" i="6" l="1"/>
  <c r="Y19" i="6"/>
  <c r="Y23" i="6" s="1"/>
  <c r="Z19" i="6"/>
  <c r="Z23" i="6" s="1"/>
  <c r="X31" i="6"/>
  <c r="Y31" i="6"/>
  <c r="Z31" i="6"/>
  <c r="X28" i="6"/>
  <c r="Y28" i="6"/>
  <c r="Y32" i="6" s="1"/>
  <c r="Y34" i="6" s="1"/>
  <c r="Z28" i="6"/>
  <c r="Z32" i="6" s="1"/>
  <c r="X22" i="6"/>
  <c r="Y22" i="6"/>
  <c r="Z22" i="6"/>
  <c r="AA17" i="6"/>
  <c r="X28" i="5"/>
  <c r="Y28" i="5"/>
  <c r="Y32" i="5" s="1"/>
  <c r="Z28" i="5"/>
  <c r="X31" i="5"/>
  <c r="X32" i="5" s="1"/>
  <c r="Y31" i="5"/>
  <c r="Z31" i="5"/>
  <c r="Z32" i="5"/>
  <c r="AA30" i="5"/>
  <c r="X19" i="5"/>
  <c r="Y19" i="5"/>
  <c r="Z19" i="5"/>
  <c r="X22" i="5"/>
  <c r="Y22" i="5"/>
  <c r="Z22" i="5"/>
  <c r="Y23" i="5"/>
  <c r="Z23" i="5"/>
  <c r="AA21" i="5"/>
  <c r="AA21" i="6"/>
  <c r="AA24" i="6"/>
  <c r="AA25" i="6"/>
  <c r="AA27" i="6"/>
  <c r="AA29" i="6"/>
  <c r="AA30" i="6"/>
  <c r="AA33" i="6"/>
  <c r="U31" i="6"/>
  <c r="V31" i="6"/>
  <c r="W31" i="6"/>
  <c r="U28" i="6"/>
  <c r="V28" i="6"/>
  <c r="W28" i="6"/>
  <c r="U22" i="6"/>
  <c r="V22" i="6"/>
  <c r="W22" i="6"/>
  <c r="U19" i="6"/>
  <c r="U23" i="6" s="1"/>
  <c r="V19" i="6"/>
  <c r="W19" i="6"/>
  <c r="AA18" i="5"/>
  <c r="AA24" i="5"/>
  <c r="AA25" i="5"/>
  <c r="AA33" i="5"/>
  <c r="U31" i="5"/>
  <c r="U32" i="5" s="1"/>
  <c r="V31" i="5"/>
  <c r="W31" i="5"/>
  <c r="U28" i="5"/>
  <c r="V28" i="5"/>
  <c r="W28" i="5"/>
  <c r="W32" i="5" s="1"/>
  <c r="U22" i="5"/>
  <c r="V22" i="5"/>
  <c r="W22" i="5"/>
  <c r="U19" i="5"/>
  <c r="V19" i="5"/>
  <c r="W19" i="5"/>
  <c r="W23" i="5" s="1"/>
  <c r="R19" i="6"/>
  <c r="R23" i="6" s="1"/>
  <c r="R22" i="6"/>
  <c r="R28" i="6"/>
  <c r="R31" i="6"/>
  <c r="R32" i="6" s="1"/>
  <c r="S28" i="6"/>
  <c r="S31" i="6"/>
  <c r="S19" i="6"/>
  <c r="S22" i="6"/>
  <c r="T19" i="6"/>
  <c r="T23" i="6" s="1"/>
  <c r="T22" i="6"/>
  <c r="T28" i="6"/>
  <c r="T31" i="6"/>
  <c r="T32" i="6" s="1"/>
  <c r="R19" i="5"/>
  <c r="R22" i="5"/>
  <c r="R28" i="5"/>
  <c r="R31" i="5"/>
  <c r="S19" i="5"/>
  <c r="S23" i="5" s="1"/>
  <c r="S22" i="5"/>
  <c r="S28" i="5"/>
  <c r="S31" i="5"/>
  <c r="S32" i="5" s="1"/>
  <c r="T19" i="5"/>
  <c r="T22" i="5"/>
  <c r="T23" i="5" s="1"/>
  <c r="T28" i="5"/>
  <c r="T31" i="5"/>
  <c r="T32" i="5" s="1"/>
  <c r="O31" i="6"/>
  <c r="P31" i="6"/>
  <c r="Q31" i="6"/>
  <c r="C15" i="4"/>
  <c r="C87" i="4"/>
  <c r="D15" i="4"/>
  <c r="D87" i="4"/>
  <c r="E15" i="4"/>
  <c r="E87" i="4"/>
  <c r="F15" i="4"/>
  <c r="F87" i="4"/>
  <c r="G15" i="4"/>
  <c r="G87" i="4"/>
  <c r="H15" i="4"/>
  <c r="H87" i="4"/>
  <c r="I15" i="4"/>
  <c r="I87" i="4"/>
  <c r="B15" i="4"/>
  <c r="B87" i="4"/>
  <c r="Q27" i="5"/>
  <c r="AA27" i="5"/>
  <c r="Q26" i="6"/>
  <c r="Q28" i="6"/>
  <c r="Q32" i="6" s="1"/>
  <c r="P26" i="6"/>
  <c r="P28" i="6" s="1"/>
  <c r="P32" i="6" s="1"/>
  <c r="O26" i="6"/>
  <c r="Q26" i="5"/>
  <c r="P26" i="5"/>
  <c r="P28" i="5" s="1"/>
  <c r="P32" i="5" s="1"/>
  <c r="O26" i="5"/>
  <c r="AA26" i="5" s="1"/>
  <c r="Q29" i="5"/>
  <c r="Q31" i="5"/>
  <c r="Q32" i="5" s="1"/>
  <c r="P29" i="5"/>
  <c r="AA29" i="5" s="1"/>
  <c r="O29" i="5"/>
  <c r="Q18" i="6"/>
  <c r="Q19" i="6" s="1"/>
  <c r="Q23" i="6" s="1"/>
  <c r="Q34" i="6" s="1"/>
  <c r="O18" i="6"/>
  <c r="Q17" i="5"/>
  <c r="P17" i="5"/>
  <c r="P19" i="5" s="1"/>
  <c r="O17" i="5"/>
  <c r="Q20" i="6"/>
  <c r="Q22" i="6" s="1"/>
  <c r="P20" i="6"/>
  <c r="AA20" i="6" s="1"/>
  <c r="O20" i="6"/>
  <c r="O22" i="6" s="1"/>
  <c r="Q20" i="5"/>
  <c r="P20" i="5"/>
  <c r="P22" i="5" s="1"/>
  <c r="O20" i="5"/>
  <c r="O22" i="5"/>
  <c r="P19" i="6"/>
  <c r="C19" i="6"/>
  <c r="D19" i="6"/>
  <c r="E19" i="6"/>
  <c r="E23" i="6" s="1"/>
  <c r="F19" i="6"/>
  <c r="F23" i="6" s="1"/>
  <c r="G19" i="6"/>
  <c r="H19" i="6"/>
  <c r="I19" i="6"/>
  <c r="I23" i="6" s="1"/>
  <c r="J19" i="6"/>
  <c r="K19" i="6"/>
  <c r="L19" i="6"/>
  <c r="M19" i="6"/>
  <c r="N19" i="6"/>
  <c r="N23" i="6" s="1"/>
  <c r="P22" i="6"/>
  <c r="P23" i="6" s="1"/>
  <c r="C22" i="6"/>
  <c r="D22" i="6"/>
  <c r="D23" i="6" s="1"/>
  <c r="D34" i="6" s="1"/>
  <c r="E22" i="6"/>
  <c r="F22" i="6"/>
  <c r="G22" i="6"/>
  <c r="H22" i="6"/>
  <c r="I22" i="6"/>
  <c r="J22" i="6"/>
  <c r="K22" i="6"/>
  <c r="L22" i="6"/>
  <c r="L23" i="6"/>
  <c r="M22" i="6"/>
  <c r="M23" i="6" s="1"/>
  <c r="N22" i="6"/>
  <c r="L28" i="6"/>
  <c r="M28" i="6"/>
  <c r="N28" i="6"/>
  <c r="C28" i="6"/>
  <c r="AA28" i="6" s="1"/>
  <c r="D28" i="6"/>
  <c r="E28" i="6"/>
  <c r="E32" i="6" s="1"/>
  <c r="F28" i="6"/>
  <c r="G28" i="6"/>
  <c r="H28" i="6"/>
  <c r="I28" i="6"/>
  <c r="J28" i="6"/>
  <c r="J32" i="6" s="1"/>
  <c r="K28" i="6"/>
  <c r="K32" i="6" s="1"/>
  <c r="C31" i="6"/>
  <c r="D31" i="6"/>
  <c r="D32" i="6"/>
  <c r="E31" i="6"/>
  <c r="F31" i="6"/>
  <c r="F32" i="6" s="1"/>
  <c r="G31" i="6"/>
  <c r="H31" i="6"/>
  <c r="H32" i="6" s="1"/>
  <c r="I31" i="6"/>
  <c r="J31" i="6"/>
  <c r="K31" i="6"/>
  <c r="L31" i="6"/>
  <c r="M31" i="6"/>
  <c r="N31" i="6"/>
  <c r="N32" i="6" s="1"/>
  <c r="O19" i="5"/>
  <c r="O23" i="5" s="1"/>
  <c r="O28" i="5"/>
  <c r="P31" i="5"/>
  <c r="Q22" i="5"/>
  <c r="Q19" i="5"/>
  <c r="Q28" i="5"/>
  <c r="C19" i="5"/>
  <c r="D19" i="5"/>
  <c r="E19" i="5"/>
  <c r="F19" i="5"/>
  <c r="F23" i="5" s="1"/>
  <c r="G19" i="5"/>
  <c r="H19" i="5"/>
  <c r="I19" i="5"/>
  <c r="J19" i="5"/>
  <c r="J23" i="5" s="1"/>
  <c r="K19" i="5"/>
  <c r="L19" i="5"/>
  <c r="M19" i="5"/>
  <c r="M23" i="5" s="1"/>
  <c r="N19" i="5"/>
  <c r="C22" i="5"/>
  <c r="D22" i="5"/>
  <c r="D23" i="5"/>
  <c r="E22" i="5"/>
  <c r="F22" i="5"/>
  <c r="G22" i="5"/>
  <c r="G23" i="5" s="1"/>
  <c r="H22" i="5"/>
  <c r="I22" i="5"/>
  <c r="I23" i="5" s="1"/>
  <c r="J22" i="5"/>
  <c r="K22" i="5"/>
  <c r="L22" i="5"/>
  <c r="M22" i="5"/>
  <c r="N22" i="5"/>
  <c r="N23" i="5" s="1"/>
  <c r="L28" i="5"/>
  <c r="M28" i="5"/>
  <c r="N28" i="5"/>
  <c r="C28" i="5"/>
  <c r="D28" i="5"/>
  <c r="E28" i="5"/>
  <c r="F28" i="5"/>
  <c r="G28" i="5"/>
  <c r="H28" i="5"/>
  <c r="I28" i="5"/>
  <c r="J28" i="5"/>
  <c r="K28" i="5"/>
  <c r="L31" i="5"/>
  <c r="M31" i="5"/>
  <c r="N31" i="5"/>
  <c r="C31" i="5"/>
  <c r="C32" i="5" s="1"/>
  <c r="D31" i="5"/>
  <c r="E31" i="5"/>
  <c r="E32" i="5" s="1"/>
  <c r="F31" i="5"/>
  <c r="F32" i="5" s="1"/>
  <c r="G31" i="5"/>
  <c r="H31" i="5"/>
  <c r="I31" i="5"/>
  <c r="I32" i="5" s="1"/>
  <c r="J31" i="5"/>
  <c r="K31" i="5"/>
  <c r="K32" i="5" s="1"/>
  <c r="D32" i="5"/>
  <c r="V32" i="6"/>
  <c r="V32" i="5"/>
  <c r="W23" i="6"/>
  <c r="V23" i="5"/>
  <c r="O31" i="5"/>
  <c r="V34" i="5"/>
  <c r="O28" i="6"/>
  <c r="O32" i="6" s="1"/>
  <c r="O19" i="6"/>
  <c r="X32" i="6"/>
  <c r="I34" i="5"/>
  <c r="AA18" i="6"/>
  <c r="C23" i="6"/>
  <c r="O32" i="5" l="1"/>
  <c r="O34" i="5" s="1"/>
  <c r="J32" i="5"/>
  <c r="J34" i="5" s="1"/>
  <c r="N32" i="5"/>
  <c r="N34" i="6"/>
  <c r="F34" i="6"/>
  <c r="I32" i="6"/>
  <c r="I34" i="6" s="1"/>
  <c r="R32" i="5"/>
  <c r="S23" i="6"/>
  <c r="W32" i="6"/>
  <c r="M32" i="5"/>
  <c r="L23" i="5"/>
  <c r="K23" i="5"/>
  <c r="K34" i="5" s="1"/>
  <c r="M32" i="6"/>
  <c r="M34" i="6" s="1"/>
  <c r="K23" i="6"/>
  <c r="K34" i="6" s="1"/>
  <c r="N34" i="5"/>
  <c r="P23" i="5"/>
  <c r="P34" i="5" s="1"/>
  <c r="S34" i="5"/>
  <c r="H32" i="5"/>
  <c r="L32" i="5"/>
  <c r="G32" i="6"/>
  <c r="L32" i="6"/>
  <c r="L34" i="6" s="1"/>
  <c r="R23" i="5"/>
  <c r="S32" i="6"/>
  <c r="V23" i="6"/>
  <c r="U32" i="6"/>
  <c r="U34" i="6" s="1"/>
  <c r="X23" i="5"/>
  <c r="X34" i="5" s="1"/>
  <c r="G32" i="5"/>
  <c r="AA32" i="5" s="1"/>
  <c r="AA28" i="5"/>
  <c r="Q23" i="5"/>
  <c r="Q34" i="5" s="1"/>
  <c r="J23" i="6"/>
  <c r="J34" i="6" s="1"/>
  <c r="U23" i="5"/>
  <c r="Y34" i="5"/>
  <c r="H23" i="5"/>
  <c r="E34" i="6"/>
  <c r="T34" i="6"/>
  <c r="R34" i="6"/>
  <c r="AA20" i="5"/>
  <c r="V34" i="6"/>
  <c r="H23" i="6"/>
  <c r="AA22" i="6"/>
  <c r="X23" i="6"/>
  <c r="X34" i="6" s="1"/>
  <c r="AA22" i="5"/>
  <c r="M34" i="5"/>
  <c r="H34" i="6"/>
  <c r="C32" i="6"/>
  <c r="C34" i="6" s="1"/>
  <c r="G23" i="6"/>
  <c r="AA17" i="5"/>
  <c r="AA26" i="6"/>
  <c r="Z34" i="5"/>
  <c r="Z34" i="6"/>
  <c r="O23" i="6"/>
  <c r="AA19" i="6"/>
  <c r="AA32" i="6"/>
  <c r="D34" i="5"/>
  <c r="E23" i="5"/>
  <c r="E34" i="5" s="1"/>
  <c r="C23" i="5"/>
  <c r="P34" i="6"/>
  <c r="T34" i="5"/>
  <c r="U34" i="5"/>
  <c r="AA31" i="5"/>
  <c r="H34" i="5"/>
  <c r="F34" i="5"/>
  <c r="R34" i="5"/>
  <c r="S34" i="6"/>
  <c r="W34" i="5"/>
  <c r="W34" i="6"/>
  <c r="AA31" i="6"/>
  <c r="AA19" i="5"/>
  <c r="L34" i="5" l="1"/>
  <c r="G34" i="5"/>
  <c r="AA23" i="6"/>
  <c r="G34" i="6"/>
  <c r="O34" i="6"/>
  <c r="C34" i="5"/>
  <c r="AA34" i="5" s="1"/>
  <c r="AA23" i="5"/>
  <c r="AA34" i="6" l="1"/>
</calcChain>
</file>

<file path=xl/sharedStrings.xml><?xml version="1.0" encoding="utf-8"?>
<sst xmlns="http://schemas.openxmlformats.org/spreadsheetml/2006/main" count="196" uniqueCount="128">
  <si>
    <t>Capital</t>
  </si>
  <si>
    <t>ACUERDO 4559</t>
  </si>
  <si>
    <t>ADMINISTRACIÓN CENTRAL (*) :</t>
  </si>
  <si>
    <t>ART. 29 INC. E. punto: bb segunda parte</t>
  </si>
  <si>
    <t>FLUJOS MENSUALES PARA LOS SIGUIENTES CUATRO AÑOS</t>
  </si>
  <si>
    <t>Flujo de pagos de intereses y amortización de la deuda Consolidada</t>
  </si>
  <si>
    <t>PRESTAMISTA</t>
  </si>
  <si>
    <t>Interes</t>
  </si>
  <si>
    <t>GOBIERNO NACIONAL</t>
  </si>
  <si>
    <t xml:space="preserve">       F.F.F.I.R - Doble Vía (II)</t>
  </si>
  <si>
    <t xml:space="preserve">       F.Fid.Des.Pcial. - PFO IV (2005)</t>
  </si>
  <si>
    <t xml:space="preserve">       F.Fid.Des.Pcial. - PAF 2006</t>
  </si>
  <si>
    <t xml:space="preserve">       F.Fid.Des.Pcial. - PAF 2007</t>
  </si>
  <si>
    <t xml:space="preserve">       F.Fid.Des.Pcial. - PAF 2008</t>
  </si>
  <si>
    <t xml:space="preserve">       F.Fid.Des.Pcial. - PAF 2009</t>
  </si>
  <si>
    <t xml:space="preserve">       F.Fid.Des.Pcial. -Canje Deuda</t>
  </si>
  <si>
    <t>ENTIDADES BANCARIAS Y FINANCIERAS</t>
  </si>
  <si>
    <t xml:space="preserve">       BICE</t>
  </si>
  <si>
    <t xml:space="preserve">       Banco-Nación-LEY-7883</t>
  </si>
  <si>
    <t xml:space="preserve">       Banco-Nación-LEY-8128</t>
  </si>
  <si>
    <t>ORGANISMOS INTERNACIONALES (en pesos)</t>
  </si>
  <si>
    <t>1.1. B.I.D.</t>
  </si>
  <si>
    <t xml:space="preserve">       206 BID-IPV-Fo.Na.Vi. 14 Escuelas</t>
  </si>
  <si>
    <t>ORGANISMOS INTERNACIONALES (en u$s)</t>
  </si>
  <si>
    <t xml:space="preserve">       619 BID-PSFyDEPA</t>
  </si>
  <si>
    <t xml:space="preserve">       830 BID-MUNICIPIOS  I  (932-SF)</t>
  </si>
  <si>
    <t xml:space="preserve">       845 BID-PRISE</t>
  </si>
  <si>
    <t xml:space="preserve">       899 BID-PROSAP</t>
  </si>
  <si>
    <t xml:space="preserve">       899(1y2) BID-PROSAP</t>
  </si>
  <si>
    <t xml:space="preserve">       940 BID-PROMEBA</t>
  </si>
  <si>
    <t xml:space="preserve">       1134 BID-PROMEBA II</t>
  </si>
  <si>
    <t xml:space="preserve">       1640 BID PROCOMZA</t>
  </si>
  <si>
    <t xml:space="preserve">       1956 BID-PROSAP</t>
  </si>
  <si>
    <t>1.2. B.I.R.F.</t>
  </si>
  <si>
    <t xml:space="preserve">       3860 BIRF-MUNICIPIOS  II</t>
  </si>
  <si>
    <t xml:space="preserve">       3877 BIRF-PDP</t>
  </si>
  <si>
    <t xml:space="preserve">       3931 BIRF-PRESSAL</t>
  </si>
  <si>
    <t xml:space="preserve">       4150 BIRF-PROSAP</t>
  </si>
  <si>
    <t xml:space="preserve">       7352 BIRF-PROVINCIAS III</t>
  </si>
  <si>
    <t xml:space="preserve">       7385 BIRF-MUNICIPIOS</t>
  </si>
  <si>
    <t xml:space="preserve">       7425 BIRF-PROSAP</t>
  </si>
  <si>
    <t>1.3. OTROS ACREEDORES INTERNACIONALES</t>
  </si>
  <si>
    <t xml:space="preserve">       HELICOPTEROS DO BRASIL - HELIBRAS -</t>
  </si>
  <si>
    <t>TITULOS PROVINCIALES (En dólares)</t>
  </si>
  <si>
    <t xml:space="preserve">       BONOS ACONCAGUA Restantes (**)</t>
  </si>
  <si>
    <t xml:space="preserve">       BONO MENDOZA'18  </t>
  </si>
  <si>
    <t>LETRAS NACIONALES</t>
  </si>
  <si>
    <t xml:space="preserve">      LECOP </t>
  </si>
  <si>
    <t>OTROS PRESTAMOS (En pesos)</t>
  </si>
  <si>
    <t xml:space="preserve">       Ley 7477 - Suplem.Present. Ofic.Tec.Prev. </t>
  </si>
  <si>
    <t xml:space="preserve">       ANSES Refinan.Aportes Régimen Policial</t>
  </si>
  <si>
    <t>FONDOS A REINTEGRAR</t>
  </si>
  <si>
    <t xml:space="preserve">      F.T.C. Dto. 2392/06 (Refinanciación)</t>
  </si>
  <si>
    <t>TOTAL DEUDA EN DOLARES</t>
  </si>
  <si>
    <t>TOTAL DEUDA EN PESOS</t>
  </si>
  <si>
    <r>
      <t xml:space="preserve">(**) La amortización e intereses de este Bono se ha estimado teniendo en cuenta el </t>
    </r>
    <r>
      <rPr>
        <b/>
        <u/>
        <sz val="9"/>
        <rFont val="Arial"/>
        <family val="2"/>
      </rPr>
      <t>SALDO REMANENTE DESPUES DE LA REFINANCIACIÓN</t>
    </r>
    <r>
      <rPr>
        <sz val="9"/>
        <rFont val="Arial"/>
        <family val="2"/>
      </rPr>
      <t xml:space="preserve"> y el cálculo de los servicios de deuda (intereses y amortización a partir del año 2005) en las </t>
    </r>
    <r>
      <rPr>
        <b/>
        <u/>
        <sz val="9"/>
        <rFont val="Arial"/>
        <family val="2"/>
      </rPr>
      <t>CONDICIONES DEL BONO MENDOZA'18</t>
    </r>
  </si>
  <si>
    <t xml:space="preserve">(*) Se incluye endeudamiento de los CUC 20 y 361 </t>
  </si>
  <si>
    <t xml:space="preserve">       7597 BIRF-PROSAP</t>
  </si>
  <si>
    <t xml:space="preserve">       F.F.F.I.R - LEY - 8066 - Caminos Provinciales</t>
  </si>
  <si>
    <t xml:space="preserve">       F.F.F.I.R - LEY-7884-Ruta Nacional 40</t>
  </si>
  <si>
    <t xml:space="preserve">       Desendeudamiento-D.N.660/2010</t>
  </si>
  <si>
    <t xml:space="preserve">       Nación Fideicomiso S.A.</t>
  </si>
  <si>
    <t xml:space="preserve">       F.F.F.I.R-Ley-8067-Ampliacion Escolar</t>
  </si>
  <si>
    <t xml:space="preserve">       Banco Credicoop Coop. Limitado</t>
  </si>
  <si>
    <t xml:space="preserve">       Banco Patagonia Contraparte UFI</t>
  </si>
  <si>
    <t xml:space="preserve">       Fideicomiso-Vivienda-IPV-VRD</t>
  </si>
  <si>
    <t xml:space="preserve">       CREDIT SUISSE INTERNACIONAL</t>
  </si>
  <si>
    <t xml:space="preserve">       Estado Nacional ($ 80.000.000)</t>
  </si>
  <si>
    <t xml:space="preserve">       Banco Credicoop C.L. ($ 20 millones)</t>
  </si>
  <si>
    <t xml:space="preserve">       Banco Nación ($160 millones)</t>
  </si>
  <si>
    <t xml:space="preserve">       Banco Patagonia y Otros (Sindicado)</t>
  </si>
  <si>
    <t xml:space="preserve">       1855 BID-MUNICIPIOS</t>
  </si>
  <si>
    <t>Flujos de Intereses y Amortización de la Deuda Consolidada</t>
  </si>
  <si>
    <t>Consolidado Administración Central, Organismos Descentralizados y Cuentas Especiales</t>
  </si>
  <si>
    <t>Etapa: Pagado</t>
  </si>
  <si>
    <t>Carácter</t>
  </si>
  <si>
    <t>Clasificación Económica</t>
  </si>
  <si>
    <t>Total general</t>
  </si>
  <si>
    <t>1 Administración Central</t>
  </si>
  <si>
    <t>42100 INTERESES Y GASTOS DE LA DEUDA</t>
  </si>
  <si>
    <t>42200 INTERESES DE LA DEUDA</t>
  </si>
  <si>
    <t>42300 GASTOS DE LA DEUDA</t>
  </si>
  <si>
    <t>INTERESES Y GASTOS DE LA DEUDA</t>
  </si>
  <si>
    <t>72103 POR OTRAS DEUDAS</t>
  </si>
  <si>
    <t>72203 POR OTRAS DEUDAS</t>
  </si>
  <si>
    <t>AMORTIZACION DE LA DEUDA</t>
  </si>
  <si>
    <t>Total 1 Administración Central</t>
  </si>
  <si>
    <t>3 Cuentas Especiales</t>
  </si>
  <si>
    <t>Total 3 Cuentas Especiales</t>
  </si>
  <si>
    <t>Etapa: Devengado</t>
  </si>
  <si>
    <t>2013/04</t>
  </si>
  <si>
    <t>2013/05</t>
  </si>
  <si>
    <t>2013/06</t>
  </si>
  <si>
    <t>2013/07</t>
  </si>
  <si>
    <t>2013/08</t>
  </si>
  <si>
    <t>2013/09</t>
  </si>
  <si>
    <t xml:space="preserve">       BONO Dólar Link - Serie I (28-05-2013)</t>
  </si>
  <si>
    <t xml:space="preserve">       BONO Dólar Link - Serie II (30-10-2013)</t>
  </si>
  <si>
    <t xml:space="preserve">       BONO Dólar Link - Serie III (16-12-2013)</t>
  </si>
  <si>
    <t>2013/10</t>
  </si>
  <si>
    <t>2013/11</t>
  </si>
  <si>
    <t>2013/12</t>
  </si>
  <si>
    <t>2014/01</t>
  </si>
  <si>
    <t>2014/02</t>
  </si>
  <si>
    <t>2014/03</t>
  </si>
  <si>
    <t>Proyección 2015/2018</t>
  </si>
  <si>
    <t xml:space="preserve">       Nación Fideicomiso S.A. AYSAM</t>
  </si>
  <si>
    <t xml:space="preserve">       Banco Macro S.A. ($160 millones)</t>
  </si>
  <si>
    <t xml:space="preserve">       Banco Macro S.A. ($100 millones)</t>
  </si>
  <si>
    <t xml:space="preserve">       1895 BID-PROAS-ENOHSA-Los-Barriales</t>
  </si>
  <si>
    <t xml:space="preserve">       1895 BID-PROAS-ENOHSA-PMG-EPAS</t>
  </si>
  <si>
    <t xml:space="preserve">       2573 BID-PROSAP</t>
  </si>
  <si>
    <t>2014/04</t>
  </si>
  <si>
    <t>2014/05</t>
  </si>
  <si>
    <t>2014/06</t>
  </si>
  <si>
    <t>2014/07</t>
  </si>
  <si>
    <t>2014/08</t>
  </si>
  <si>
    <t>2014/09</t>
  </si>
  <si>
    <t>EJERCICIO 2014: Cuarto Trimestre</t>
  </si>
  <si>
    <t>Fuente: Información elaborada en base a SI.D.I.CO. Fecha corte sistema 31/01/2015</t>
  </si>
  <si>
    <t>2014/10</t>
  </si>
  <si>
    <t>2014/11</t>
  </si>
  <si>
    <t>2014/12</t>
  </si>
  <si>
    <t xml:space="preserve">EJERCICIO 2015: Primer Trimestre </t>
  </si>
  <si>
    <t>Período: abril 2013 a marzo 2015</t>
  </si>
  <si>
    <t>2015/01</t>
  </si>
  <si>
    <t>2015/02</t>
  </si>
  <si>
    <t>2015/03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</si>
</sst>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[Red]\-#,##0.00\ "/>
  </numFmts>
  <fonts count="20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8"/>
      <name val="Arial"/>
    </font>
    <font>
      <b/>
      <sz val="12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u/>
      <sz val="20"/>
      <name val="Arial"/>
      <family val="2"/>
    </font>
    <font>
      <u/>
      <sz val="16"/>
      <name val="Arial"/>
      <family val="2"/>
    </font>
    <font>
      <sz val="9"/>
      <color indexed="8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color indexed="8"/>
      <name val="Calibri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8"/>
      </patternFill>
    </fill>
    <fill>
      <patternFill patternType="solid">
        <fgColor indexed="65"/>
        <bgColor indexed="8"/>
      </patternFill>
    </fill>
    <fill>
      <patternFill patternType="solid">
        <fgColor indexed="8"/>
        <bgColor indexed="64"/>
      </patternFill>
    </fill>
    <fill>
      <patternFill patternType="solid">
        <fgColor indexed="4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9" fillId="0" borderId="0" xfId="0" applyFont="1"/>
    <xf numFmtId="0" fontId="8" fillId="0" borderId="0" xfId="0" applyFont="1"/>
    <xf numFmtId="0" fontId="5" fillId="0" borderId="0" xfId="0" applyFont="1"/>
    <xf numFmtId="0" fontId="10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/>
    <xf numFmtId="0" fontId="8" fillId="0" borderId="4" xfId="0" applyFont="1" applyFill="1" applyBorder="1"/>
    <xf numFmtId="0" fontId="8" fillId="0" borderId="5" xfId="0" applyFont="1" applyFill="1" applyBorder="1"/>
    <xf numFmtId="0" fontId="8" fillId="0" borderId="5" xfId="0" quotePrefix="1" applyFont="1" applyFill="1" applyBorder="1" applyAlignment="1">
      <alignment horizontal="left"/>
    </xf>
    <xf numFmtId="0" fontId="5" fillId="2" borderId="3" xfId="0" quotePrefix="1" applyFont="1" applyFill="1" applyBorder="1" applyAlignment="1">
      <alignment horizontal="left"/>
    </xf>
    <xf numFmtId="0" fontId="8" fillId="0" borderId="6" xfId="0" quotePrefix="1" applyFont="1" applyFill="1" applyBorder="1" applyAlignment="1">
      <alignment horizontal="left"/>
    </xf>
    <xf numFmtId="0" fontId="5" fillId="4" borderId="3" xfId="0" applyFont="1" applyFill="1" applyBorder="1"/>
    <xf numFmtId="0" fontId="8" fillId="0" borderId="5" xfId="0" applyFont="1" applyFill="1" applyBorder="1" applyAlignment="1">
      <alignment horizontal="left"/>
    </xf>
    <xf numFmtId="0" fontId="8" fillId="0" borderId="7" xfId="0" quotePrefix="1" applyFont="1" applyFill="1" applyBorder="1" applyAlignment="1">
      <alignment horizontal="left"/>
    </xf>
    <xf numFmtId="0" fontId="8" fillId="0" borderId="8" xfId="0" applyFont="1" applyFill="1" applyBorder="1"/>
    <xf numFmtId="0" fontId="11" fillId="0" borderId="9" xfId="0" applyFont="1" applyFill="1" applyBorder="1"/>
    <xf numFmtId="0" fontId="5" fillId="4" borderId="10" xfId="0" applyFont="1" applyFill="1" applyBorder="1"/>
    <xf numFmtId="0" fontId="5" fillId="3" borderId="11" xfId="0" applyFont="1" applyFill="1" applyBorder="1"/>
    <xf numFmtId="4" fontId="8" fillId="0" borderId="0" xfId="0" applyNumberFormat="1" applyFont="1"/>
    <xf numFmtId="0" fontId="8" fillId="0" borderId="8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8" fillId="0" borderId="13" xfId="0" quotePrefix="1" applyFont="1" applyFill="1" applyBorder="1" applyAlignment="1">
      <alignment horizontal="left"/>
    </xf>
    <xf numFmtId="2" fontId="8" fillId="0" borderId="14" xfId="0" applyNumberFormat="1" applyFont="1" applyFill="1" applyBorder="1"/>
    <xf numFmtId="2" fontId="8" fillId="0" borderId="15" xfId="0" applyNumberFormat="1" applyFont="1" applyFill="1" applyBorder="1"/>
    <xf numFmtId="2" fontId="8" fillId="5" borderId="16" xfId="0" applyNumberFormat="1" applyFont="1" applyFill="1" applyBorder="1"/>
    <xf numFmtId="2" fontId="8" fillId="5" borderId="17" xfId="0" applyNumberFormat="1" applyFont="1" applyFill="1" applyBorder="1"/>
    <xf numFmtId="2" fontId="8" fillId="0" borderId="16" xfId="0" applyNumberFormat="1" applyFont="1" applyFill="1" applyBorder="1"/>
    <xf numFmtId="2" fontId="8" fillId="0" borderId="17" xfId="0" applyNumberFormat="1" applyFont="1" applyFill="1" applyBorder="1"/>
    <xf numFmtId="2" fontId="8" fillId="0" borderId="18" xfId="0" applyNumberFormat="1" applyFont="1" applyFill="1" applyBorder="1"/>
    <xf numFmtId="2" fontId="5" fillId="3" borderId="19" xfId="0" applyNumberFormat="1" applyFont="1" applyFill="1" applyBorder="1"/>
    <xf numFmtId="2" fontId="5" fillId="3" borderId="20" xfId="0" applyNumberFormat="1" applyFont="1" applyFill="1" applyBorder="1"/>
    <xf numFmtId="2" fontId="5" fillId="3" borderId="19" xfId="0" applyNumberFormat="1" applyFont="1" applyFill="1" applyBorder="1" applyAlignment="1"/>
    <xf numFmtId="2" fontId="5" fillId="3" borderId="20" xfId="0" applyNumberFormat="1" applyFont="1" applyFill="1" applyBorder="1" applyAlignment="1"/>
    <xf numFmtId="2" fontId="8" fillId="6" borderId="16" xfId="0" applyNumberFormat="1" applyFont="1" applyFill="1" applyBorder="1"/>
    <xf numFmtId="2" fontId="8" fillId="6" borderId="17" xfId="0" applyNumberFormat="1" applyFont="1" applyFill="1" applyBorder="1"/>
    <xf numFmtId="2" fontId="5" fillId="2" borderId="19" xfId="0" applyNumberFormat="1" applyFont="1" applyFill="1" applyBorder="1" applyAlignment="1"/>
    <xf numFmtId="2" fontId="5" fillId="2" borderId="20" xfId="0" applyNumberFormat="1" applyFont="1" applyFill="1" applyBorder="1" applyAlignment="1"/>
    <xf numFmtId="2" fontId="8" fillId="5" borderId="21" xfId="0" applyNumberFormat="1" applyFont="1" applyFill="1" applyBorder="1"/>
    <xf numFmtId="2" fontId="8" fillId="5" borderId="22" xfId="0" applyNumberFormat="1" applyFont="1" applyFill="1" applyBorder="1"/>
    <xf numFmtId="2" fontId="8" fillId="5" borderId="19" xfId="0" applyNumberFormat="1" applyFont="1" applyFill="1" applyBorder="1"/>
    <xf numFmtId="2" fontId="5" fillId="4" borderId="19" xfId="0" applyNumberFormat="1" applyFont="1" applyFill="1" applyBorder="1" applyAlignment="1"/>
    <xf numFmtId="2" fontId="5" fillId="4" borderId="20" xfId="0" applyNumberFormat="1" applyFont="1" applyFill="1" applyBorder="1" applyAlignment="1"/>
    <xf numFmtId="2" fontId="5" fillId="2" borderId="19" xfId="0" applyNumberFormat="1" applyFont="1" applyFill="1" applyBorder="1"/>
    <xf numFmtId="2" fontId="5" fillId="2" borderId="20" xfId="0" applyNumberFormat="1" applyFont="1" applyFill="1" applyBorder="1"/>
    <xf numFmtId="2" fontId="8" fillId="0" borderId="23" xfId="0" applyNumberFormat="1" applyFont="1" applyFill="1" applyBorder="1"/>
    <xf numFmtId="2" fontId="8" fillId="5" borderId="20" xfId="0" applyNumberFormat="1" applyFont="1" applyFill="1" applyBorder="1"/>
    <xf numFmtId="2" fontId="8" fillId="0" borderId="0" xfId="0" applyNumberFormat="1" applyFont="1"/>
    <xf numFmtId="0" fontId="8" fillId="0" borderId="7" xfId="0" applyFont="1" applyFill="1" applyBorder="1" applyAlignment="1">
      <alignment horizontal="left"/>
    </xf>
    <xf numFmtId="2" fontId="8" fillId="6" borderId="24" xfId="0" applyNumberFormat="1" applyFont="1" applyFill="1" applyBorder="1"/>
    <xf numFmtId="2" fontId="8" fillId="6" borderId="25" xfId="0" applyNumberFormat="1" applyFont="1" applyFill="1" applyBorder="1"/>
    <xf numFmtId="2" fontId="8" fillId="6" borderId="21" xfId="0" applyNumberFormat="1" applyFont="1" applyFill="1" applyBorder="1"/>
    <xf numFmtId="2" fontId="8" fillId="6" borderId="22" xfId="0" applyNumberFormat="1" applyFont="1" applyFill="1" applyBorder="1"/>
    <xf numFmtId="2" fontId="8" fillId="5" borderId="14" xfId="0" applyNumberFormat="1" applyFont="1" applyFill="1" applyBorder="1"/>
    <xf numFmtId="2" fontId="8" fillId="5" borderId="15" xfId="0" applyNumberFormat="1" applyFont="1" applyFill="1" applyBorder="1"/>
    <xf numFmtId="43" fontId="12" fillId="0" borderId="0" xfId="1" applyNumberFormat="1" applyFont="1"/>
    <xf numFmtId="43" fontId="12" fillId="0" borderId="0" xfId="1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6" fillId="0" borderId="0" xfId="1" applyNumberFormat="1" applyFont="1" applyBorder="1"/>
    <xf numFmtId="43" fontId="16" fillId="0" borderId="0" xfId="1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4" fontId="0" fillId="0" borderId="0" xfId="0" applyNumberFormat="1"/>
    <xf numFmtId="0" fontId="17" fillId="7" borderId="26" xfId="0" applyFont="1" applyFill="1" applyBorder="1"/>
    <xf numFmtId="0" fontId="17" fillId="7" borderId="27" xfId="0" applyFont="1" applyFill="1" applyBorder="1" applyAlignment="1">
      <alignment horizontal="left"/>
    </xf>
    <xf numFmtId="0" fontId="17" fillId="7" borderId="28" xfId="0" applyFont="1" applyFill="1" applyBorder="1" applyAlignment="1">
      <alignment horizontal="right"/>
    </xf>
    <xf numFmtId="0" fontId="17" fillId="7" borderId="29" xfId="0" applyFont="1" applyFill="1" applyBorder="1" applyAlignment="1">
      <alignment horizontal="right"/>
    </xf>
    <xf numFmtId="0" fontId="17" fillId="7" borderId="30" xfId="0" applyFont="1" applyFill="1" applyBorder="1"/>
    <xf numFmtId="0" fontId="8" fillId="0" borderId="31" xfId="0" applyFont="1" applyBorder="1" applyAlignment="1">
      <alignment horizontal="left"/>
    </xf>
    <xf numFmtId="4" fontId="8" fillId="0" borderId="32" xfId="0" applyNumberFormat="1" applyFont="1" applyBorder="1" applyAlignment="1">
      <alignment horizontal="right"/>
    </xf>
    <xf numFmtId="4" fontId="8" fillId="0" borderId="33" xfId="0" applyNumberFormat="1" applyFont="1" applyBorder="1" applyAlignment="1">
      <alignment horizontal="right"/>
    </xf>
    <xf numFmtId="0" fontId="8" fillId="0" borderId="34" xfId="0" applyFont="1" applyBorder="1"/>
    <xf numFmtId="0" fontId="17" fillId="7" borderId="35" xfId="0" applyFont="1" applyFill="1" applyBorder="1" applyAlignment="1">
      <alignment horizontal="left" vertical="center"/>
    </xf>
    <xf numFmtId="4" fontId="17" fillId="7" borderId="36" xfId="0" applyNumberFormat="1" applyFont="1" applyFill="1" applyBorder="1" applyAlignment="1">
      <alignment horizontal="right"/>
    </xf>
    <xf numFmtId="4" fontId="17" fillId="7" borderId="37" xfId="0" applyNumberFormat="1" applyFont="1" applyFill="1" applyBorder="1" applyAlignment="1">
      <alignment horizontal="right"/>
    </xf>
    <xf numFmtId="0" fontId="8" fillId="0" borderId="38" xfId="0" applyFont="1" applyBorder="1"/>
    <xf numFmtId="4" fontId="17" fillId="7" borderId="0" xfId="0" applyNumberFormat="1" applyFont="1" applyFill="1" applyBorder="1" applyAlignment="1">
      <alignment horizontal="right"/>
    </xf>
    <xf numFmtId="4" fontId="17" fillId="7" borderId="39" xfId="0" applyNumberFormat="1" applyFont="1" applyFill="1" applyBorder="1" applyAlignment="1">
      <alignment horizontal="right"/>
    </xf>
    <xf numFmtId="0" fontId="17" fillId="7" borderId="40" xfId="0" applyFont="1" applyFill="1" applyBorder="1"/>
    <xf numFmtId="0" fontId="17" fillId="7" borderId="41" xfId="0" applyFont="1" applyFill="1" applyBorder="1" applyAlignment="1">
      <alignment horizontal="left"/>
    </xf>
    <xf numFmtId="4" fontId="17" fillId="7" borderId="42" xfId="0" applyNumberFormat="1" applyFont="1" applyFill="1" applyBorder="1" applyAlignment="1">
      <alignment horizontal="right"/>
    </xf>
    <xf numFmtId="0" fontId="8" fillId="0" borderId="43" xfId="0" applyFont="1" applyBorder="1"/>
    <xf numFmtId="0" fontId="8" fillId="0" borderId="44" xfId="0" applyFont="1" applyBorder="1" applyAlignment="1">
      <alignment horizontal="left"/>
    </xf>
    <xf numFmtId="0" fontId="17" fillId="7" borderId="45" xfId="0" applyFont="1" applyFill="1" applyBorder="1"/>
    <xf numFmtId="0" fontId="17" fillId="7" borderId="46" xfId="0" applyFont="1" applyFill="1" applyBorder="1" applyAlignment="1">
      <alignment horizontal="left"/>
    </xf>
    <xf numFmtId="4" fontId="17" fillId="7" borderId="46" xfId="0" applyNumberFormat="1" applyFont="1" applyFill="1" applyBorder="1" applyAlignment="1">
      <alignment horizontal="right"/>
    </xf>
    <xf numFmtId="0" fontId="8" fillId="0" borderId="0" xfId="0" applyFont="1" applyAlignment="1">
      <alignment horizontal="left"/>
    </xf>
    <xf numFmtId="43" fontId="18" fillId="0" borderId="31" xfId="1" applyNumberFormat="1" applyFont="1" applyBorder="1" applyAlignment="1">
      <alignment horizontal="left"/>
    </xf>
    <xf numFmtId="43" fontId="18" fillId="0" borderId="32" xfId="1" applyNumberFormat="1" applyFont="1" applyBorder="1" applyAlignment="1">
      <alignment horizontal="right"/>
    </xf>
    <xf numFmtId="43" fontId="18" fillId="0" borderId="33" xfId="1" applyNumberFormat="1" applyFont="1" applyBorder="1" applyAlignment="1">
      <alignment horizontal="right"/>
    </xf>
    <xf numFmtId="43" fontId="18" fillId="0" borderId="35" xfId="1" applyNumberFormat="1" applyFont="1" applyBorder="1" applyAlignment="1">
      <alignment horizontal="left"/>
    </xf>
    <xf numFmtId="164" fontId="18" fillId="0" borderId="0" xfId="1" applyNumberFormat="1" applyFont="1" applyBorder="1" applyAlignment="1">
      <alignment horizontal="right"/>
    </xf>
    <xf numFmtId="164" fontId="18" fillId="0" borderId="37" xfId="1" applyNumberFormat="1" applyFont="1" applyBorder="1" applyAlignment="1">
      <alignment horizontal="right"/>
    </xf>
    <xf numFmtId="0" fontId="8" fillId="0" borderId="7" xfId="0" applyFont="1" applyFill="1" applyBorder="1"/>
    <xf numFmtId="0" fontId="8" fillId="0" borderId="47" xfId="0" applyFont="1" applyFill="1" applyBorder="1"/>
    <xf numFmtId="2" fontId="8" fillId="5" borderId="48" xfId="0" applyNumberFormat="1" applyFont="1" applyFill="1" applyBorder="1"/>
    <xf numFmtId="2" fontId="8" fillId="5" borderId="49" xfId="0" applyNumberFormat="1" applyFont="1" applyFill="1" applyBorder="1"/>
    <xf numFmtId="2" fontId="8" fillId="0" borderId="50" xfId="0" applyNumberFormat="1" applyFont="1" applyFill="1" applyBorder="1"/>
    <xf numFmtId="2" fontId="8" fillId="6" borderId="23" xfId="0" applyNumberFormat="1" applyFont="1" applyFill="1" applyBorder="1"/>
    <xf numFmtId="2" fontId="8" fillId="6" borderId="18" xfId="0" applyNumberFormat="1" applyFont="1" applyFill="1" applyBorder="1"/>
    <xf numFmtId="0" fontId="8" fillId="0" borderId="0" xfId="0" applyFont="1" applyAlignment="1">
      <alignment vertical="center" wrapText="1"/>
    </xf>
    <xf numFmtId="2" fontId="8" fillId="6" borderId="51" xfId="0" applyNumberFormat="1" applyFont="1" applyFill="1" applyBorder="1"/>
    <xf numFmtId="2" fontId="8" fillId="6" borderId="52" xfId="0" applyNumberFormat="1" applyFont="1" applyFill="1" applyBorder="1"/>
    <xf numFmtId="0" fontId="8" fillId="0" borderId="4" xfId="0" applyFont="1" applyFill="1" applyBorder="1" applyAlignment="1">
      <alignment horizontal="left"/>
    </xf>
    <xf numFmtId="4" fontId="8" fillId="8" borderId="53" xfId="0" applyNumberFormat="1" applyFont="1" applyFill="1" applyBorder="1"/>
    <xf numFmtId="4" fontId="19" fillId="0" borderId="0" xfId="0" applyNumberFormat="1" applyFont="1"/>
    <xf numFmtId="0" fontId="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 vertical="center"/>
    </xf>
    <xf numFmtId="0" fontId="5" fillId="2" borderId="5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horizontal="center" vertical="center"/>
    </xf>
    <xf numFmtId="1" fontId="5" fillId="2" borderId="55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vertical="center"/>
    </xf>
    <xf numFmtId="2" fontId="5" fillId="3" borderId="56" xfId="0" applyNumberFormat="1" applyFont="1" applyFill="1" applyBorder="1" applyAlignment="1">
      <alignment vertical="center"/>
    </xf>
    <xf numFmtId="2" fontId="5" fillId="3" borderId="2" xfId="0" applyNumberFormat="1" applyFont="1" applyFill="1" applyBorder="1" applyAlignment="1">
      <alignment vertical="center"/>
    </xf>
    <xf numFmtId="2" fontId="5" fillId="3" borderId="54" xfId="0" applyNumberFormat="1" applyFont="1" applyFill="1" applyBorder="1" applyAlignment="1">
      <alignment vertical="center"/>
    </xf>
    <xf numFmtId="0" fontId="2" fillId="0" borderId="58" xfId="0" applyFont="1" applyFill="1" applyBorder="1" applyAlignment="1">
      <alignment horizontal="center" wrapText="1"/>
    </xf>
    <xf numFmtId="0" fontId="2" fillId="0" borderId="59" xfId="0" applyFont="1" applyFill="1" applyBorder="1" applyAlignment="1">
      <alignment horizontal="center" wrapText="1"/>
    </xf>
    <xf numFmtId="0" fontId="2" fillId="0" borderId="60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dp01\datos\LIBRO%20SUBSECRETARIO\A&#209;O%202014\08-Agosto\Provincia-Libro-Deuda-Agosto-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enclador Préstamos"/>
      <sheetName val="Nomenclador Informes"/>
      <sheetName val="BID-BIRF-2014"/>
      <sheetName val="Control-Stock"/>
      <sheetName val="Pendientes-Agosto-2014"/>
      <sheetName val="I-Stock-Julio-2014"/>
      <sheetName val="II-Stock-Agosto-2014"/>
      <sheetName val="III-Control Stock (Diferencias)"/>
      <sheetName val="IV-Determinación-Mensual"/>
      <sheetName val="V-Variación-Mensual-Stock-$"/>
      <sheetName val="VI-Ajuste-CGP"/>
      <sheetName val="VII-Ajuste-UFI"/>
      <sheetName val="VIII-Registración-Pendiente"/>
      <sheetName val="IX - Resumen Final"/>
      <sheetName val="X-Ajuste-Mensual-Acumulado "/>
      <sheetName val="XI-Ajuste-Mensual-CGP-UFI"/>
      <sheetName val="Datos"/>
      <sheetName val="1-Concentrado"/>
      <sheetName val="2-Condiciones"/>
      <sheetName val="3-Stock en Dolares"/>
      <sheetName val="4-Stock en Pesos"/>
      <sheetName val="5-Por Tipo Deuda"/>
      <sheetName val="6-Stock Ordenado"/>
      <sheetName val="7-Moneda"/>
      <sheetName val="8-Tasa"/>
      <sheetName val="9-Estado"/>
      <sheetName val="10-Comparativa 11-15"/>
      <sheetName val="11-Evolucion Anual"/>
      <sheetName val="12-Financ. Mensual"/>
      <sheetName val="13-Financ. Anual"/>
      <sheetName val="14-Fin. a Recibir"/>
      <sheetName val="15-16-Pagos Mens.Realizados"/>
      <sheetName val="17-18-Pagos Estimados"/>
      <sheetName val="19-Cuotas Impagas"/>
      <sheetName val="20-Pagos Anuales"/>
      <sheetName val="21-Graficos de Flujo Fin."/>
      <sheetName val="22-23-Flujo Mensual"/>
      <sheetName val="24-27-Flujo Anual"/>
      <sheetName val="28-31-Flujo Fin. a Recibir"/>
      <sheetName val="32-Indices"/>
      <sheetName val="Supuestos Presupuestarios"/>
      <sheetName val="Presupuesto 2012-2014"/>
      <sheetName val="Proyecciones Presupuestari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71"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</row>
      </sheetData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view="pageBreakPreview" zoomScale="60" workbookViewId="0">
      <selection activeCell="AA15" sqref="AA15"/>
    </sheetView>
  </sheetViews>
  <sheetFormatPr baseColWidth="10" defaultRowHeight="12.75" x14ac:dyDescent="0.2"/>
  <cols>
    <col min="1" max="1" width="29.140625" customWidth="1"/>
    <col min="2" max="2" width="38.7109375" style="66" customWidth="1"/>
    <col min="3" max="26" width="13.28515625" customWidth="1"/>
    <col min="27" max="27" width="19" bestFit="1" customWidth="1"/>
  </cols>
  <sheetData>
    <row r="1" spans="1:27" ht="15.75" x14ac:dyDescent="0.25">
      <c r="A1" s="114" t="s">
        <v>118</v>
      </c>
      <c r="B1" s="114"/>
    </row>
    <row r="3" spans="1:27" ht="15" x14ac:dyDescent="0.2">
      <c r="A3" s="67" t="s">
        <v>1</v>
      </c>
    </row>
    <row r="5" spans="1:27" ht="15" x14ac:dyDescent="0.2">
      <c r="A5" s="115" t="s">
        <v>72</v>
      </c>
      <c r="B5" s="115"/>
    </row>
    <row r="7" spans="1:27" ht="27.75" customHeight="1" x14ac:dyDescent="0.2">
      <c r="A7" s="117" t="s">
        <v>73</v>
      </c>
      <c r="B7" s="117"/>
    </row>
    <row r="9" spans="1:27" ht="14.25" x14ac:dyDescent="0.2">
      <c r="A9" s="116" t="s">
        <v>89</v>
      </c>
      <c r="B9" s="116"/>
    </row>
    <row r="10" spans="1:27" ht="14.25" x14ac:dyDescent="0.2">
      <c r="A10" s="116" t="s">
        <v>124</v>
      </c>
      <c r="B10" s="116"/>
    </row>
    <row r="11" spans="1:27" ht="14.25" x14ac:dyDescent="0.2">
      <c r="A11" s="63"/>
      <c r="B11" s="63"/>
    </row>
    <row r="14" spans="1:27" ht="13.5" thickBot="1" x14ac:dyDescent="0.25">
      <c r="A14" s="68"/>
      <c r="B14" s="69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</row>
    <row r="15" spans="1:27" x14ac:dyDescent="0.2">
      <c r="A15" s="71" t="s">
        <v>75</v>
      </c>
      <c r="B15" s="72" t="s">
        <v>76</v>
      </c>
      <c r="C15" s="73" t="s">
        <v>90</v>
      </c>
      <c r="D15" s="73" t="s">
        <v>91</v>
      </c>
      <c r="E15" s="73" t="s">
        <v>92</v>
      </c>
      <c r="F15" s="73" t="s">
        <v>93</v>
      </c>
      <c r="G15" s="73" t="s">
        <v>94</v>
      </c>
      <c r="H15" s="73" t="s">
        <v>95</v>
      </c>
      <c r="I15" s="73" t="s">
        <v>99</v>
      </c>
      <c r="J15" s="73" t="s">
        <v>100</v>
      </c>
      <c r="K15" s="73" t="s">
        <v>101</v>
      </c>
      <c r="L15" s="73" t="s">
        <v>102</v>
      </c>
      <c r="M15" s="73" t="s">
        <v>103</v>
      </c>
      <c r="N15" s="73" t="s">
        <v>104</v>
      </c>
      <c r="O15" s="73" t="s">
        <v>112</v>
      </c>
      <c r="P15" s="73" t="s">
        <v>113</v>
      </c>
      <c r="Q15" s="73" t="s">
        <v>114</v>
      </c>
      <c r="R15" s="73" t="s">
        <v>115</v>
      </c>
      <c r="S15" s="73" t="s">
        <v>116</v>
      </c>
      <c r="T15" s="73" t="s">
        <v>117</v>
      </c>
      <c r="U15" s="73" t="s">
        <v>120</v>
      </c>
      <c r="V15" s="73" t="s">
        <v>121</v>
      </c>
      <c r="W15" s="73" t="s">
        <v>122</v>
      </c>
      <c r="X15" s="73" t="s">
        <v>125</v>
      </c>
      <c r="Y15" s="73" t="s">
        <v>126</v>
      </c>
      <c r="Z15" s="73" t="s">
        <v>127</v>
      </c>
      <c r="AA15" s="74" t="s">
        <v>77</v>
      </c>
    </row>
    <row r="16" spans="1:27" ht="13.5" thickBot="1" x14ac:dyDescent="0.25">
      <c r="A16" s="75" t="s">
        <v>78</v>
      </c>
      <c r="B16" s="95" t="s">
        <v>79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7"/>
    </row>
    <row r="17" spans="1:27" ht="13.5" thickTop="1" x14ac:dyDescent="0.2">
      <c r="A17" s="79"/>
      <c r="B17" s="98" t="s">
        <v>80</v>
      </c>
      <c r="C17" s="99">
        <v>27198268.579999998</v>
      </c>
      <c r="D17" s="99">
        <v>19211712.559999999</v>
      </c>
      <c r="E17" s="99">
        <v>7666371.1399999997</v>
      </c>
      <c r="F17" s="99">
        <v>66934967.810000002</v>
      </c>
      <c r="G17" s="99">
        <v>29658809.309999999</v>
      </c>
      <c r="H17" s="99">
        <v>15698150.49</v>
      </c>
      <c r="I17" s="99">
        <v>16431742.539999999</v>
      </c>
      <c r="J17" s="99">
        <v>6406259.8499999996</v>
      </c>
      <c r="K17" s="99">
        <v>39837298.869999997</v>
      </c>
      <c r="L17" s="99">
        <v>1541684.51</v>
      </c>
      <c r="M17" s="99">
        <v>31915476.949999999</v>
      </c>
      <c r="N17" s="99">
        <v>1664241.76</v>
      </c>
      <c r="O17" s="99">
        <f>37001634.41-35121403.22</f>
        <v>1880231.1899999976</v>
      </c>
      <c r="P17" s="99">
        <f>86562785.19-37001634.41</f>
        <v>49561150.780000001</v>
      </c>
      <c r="Q17" s="99">
        <f>90048187.45-86562785.19</f>
        <v>3485402.2600000054</v>
      </c>
      <c r="R17" s="99">
        <v>39288489.349999994</v>
      </c>
      <c r="S17" s="99">
        <v>53777691.560000017</v>
      </c>
      <c r="T17" s="99">
        <v>155821251.43000001</v>
      </c>
      <c r="U17" s="99">
        <v>56893436.240000002</v>
      </c>
      <c r="V17" s="99">
        <v>8467113.1999999993</v>
      </c>
      <c r="W17" s="99">
        <v>225602424.78999999</v>
      </c>
      <c r="X17" s="99">
        <v>1665033.33</v>
      </c>
      <c r="Y17" s="99">
        <v>23316970.280000001</v>
      </c>
      <c r="Z17" s="99">
        <v>66416202.280000001</v>
      </c>
      <c r="AA17" s="100">
        <f>SUM(C17:W17)</f>
        <v>858942175.16999996</v>
      </c>
    </row>
    <row r="18" spans="1:27" x14ac:dyDescent="0.2">
      <c r="A18" s="79"/>
      <c r="B18" s="98" t="s">
        <v>81</v>
      </c>
      <c r="C18" s="99"/>
      <c r="D18" s="99">
        <v>1611383.89</v>
      </c>
      <c r="E18" s="99">
        <v>90216.37</v>
      </c>
      <c r="F18" s="99">
        <v>562929.54</v>
      </c>
      <c r="G18" s="99">
        <v>1258956.82</v>
      </c>
      <c r="H18" s="99">
        <v>4428.62</v>
      </c>
      <c r="I18" s="99">
        <v>6051295.0099999998</v>
      </c>
      <c r="J18" s="99">
        <v>1791622.69</v>
      </c>
      <c r="K18" s="99">
        <v>14020982.6</v>
      </c>
      <c r="L18" s="99">
        <v>0</v>
      </c>
      <c r="M18" s="99">
        <v>481.82</v>
      </c>
      <c r="N18" s="99">
        <v>0</v>
      </c>
      <c r="O18" s="99">
        <v>2186710.1800000002</v>
      </c>
      <c r="P18" s="99">
        <v>0</v>
      </c>
      <c r="Q18" s="99">
        <v>319848.11</v>
      </c>
      <c r="R18" s="99">
        <v>1434979.51</v>
      </c>
      <c r="S18" s="99">
        <v>1174358.02</v>
      </c>
      <c r="T18" s="99">
        <v>2132292.33</v>
      </c>
      <c r="U18" s="99">
        <v>8169605.1399999997</v>
      </c>
      <c r="V18" s="99">
        <v>1070764.98</v>
      </c>
      <c r="W18" s="99">
        <v>16983167.649999999</v>
      </c>
      <c r="X18" s="99">
        <v>0</v>
      </c>
      <c r="Y18" s="99">
        <v>0</v>
      </c>
      <c r="Z18" s="99">
        <v>1200754.8899999999</v>
      </c>
      <c r="AA18" s="100">
        <f>SUM(C18:W18)</f>
        <v>58864023.279999994</v>
      </c>
    </row>
    <row r="19" spans="1:27" x14ac:dyDescent="0.2">
      <c r="A19" s="79"/>
      <c r="B19" s="80" t="s">
        <v>82</v>
      </c>
      <c r="C19" s="81">
        <f>+SUM(C16:C18)</f>
        <v>27198268.579999998</v>
      </c>
      <c r="D19" s="81">
        <f>+SUM(D16:D18)</f>
        <v>20823096.449999999</v>
      </c>
      <c r="E19" s="81">
        <f>+SUM(E16:E18)</f>
        <v>7756587.5099999998</v>
      </c>
      <c r="F19" s="81">
        <f t="shared" ref="F19:K19" si="0">+SUM(F16:F18)</f>
        <v>67497897.350000009</v>
      </c>
      <c r="G19" s="81">
        <f t="shared" si="0"/>
        <v>30917766.129999999</v>
      </c>
      <c r="H19" s="81">
        <f t="shared" si="0"/>
        <v>15702579.109999999</v>
      </c>
      <c r="I19" s="81">
        <f t="shared" si="0"/>
        <v>22483037.549999997</v>
      </c>
      <c r="J19" s="81">
        <f t="shared" si="0"/>
        <v>8197882.5399999991</v>
      </c>
      <c r="K19" s="81">
        <f t="shared" si="0"/>
        <v>53858281.469999999</v>
      </c>
      <c r="L19" s="81">
        <f t="shared" ref="L19:Q19" si="1">+SUM(L16:L18)</f>
        <v>1541684.51</v>
      </c>
      <c r="M19" s="81">
        <f t="shared" si="1"/>
        <v>31915958.77</v>
      </c>
      <c r="N19" s="81">
        <f t="shared" si="1"/>
        <v>1664241.76</v>
      </c>
      <c r="O19" s="81">
        <f t="shared" si="1"/>
        <v>4066941.3699999978</v>
      </c>
      <c r="P19" s="81">
        <f t="shared" si="1"/>
        <v>49561150.780000001</v>
      </c>
      <c r="Q19" s="81">
        <f t="shared" si="1"/>
        <v>3805250.3700000052</v>
      </c>
      <c r="R19" s="81">
        <f t="shared" ref="R19:Z19" si="2">+SUM(R16:R18)</f>
        <v>40723468.859999992</v>
      </c>
      <c r="S19" s="81">
        <f t="shared" si="2"/>
        <v>54952049.580000021</v>
      </c>
      <c r="T19" s="81">
        <f t="shared" si="2"/>
        <v>157953543.76000002</v>
      </c>
      <c r="U19" s="81">
        <f t="shared" si="2"/>
        <v>65063041.380000003</v>
      </c>
      <c r="V19" s="81">
        <f t="shared" si="2"/>
        <v>9537878.1799999997</v>
      </c>
      <c r="W19" s="81">
        <f t="shared" si="2"/>
        <v>242585592.44</v>
      </c>
      <c r="X19" s="81">
        <f t="shared" si="2"/>
        <v>1665033.33</v>
      </c>
      <c r="Y19" s="81">
        <f t="shared" si="2"/>
        <v>23316970.280000001</v>
      </c>
      <c r="Z19" s="81">
        <f t="shared" si="2"/>
        <v>67616957.170000002</v>
      </c>
      <c r="AA19" s="82">
        <f>SUM(C19:Z19)</f>
        <v>1010405159.23</v>
      </c>
    </row>
    <row r="20" spans="1:27" x14ac:dyDescent="0.2">
      <c r="A20" s="79"/>
      <c r="B20" s="98" t="s">
        <v>83</v>
      </c>
      <c r="C20" s="99">
        <v>47532244.780000001</v>
      </c>
      <c r="D20" s="99">
        <v>29680423.73</v>
      </c>
      <c r="E20" s="99">
        <v>15262259.869999999</v>
      </c>
      <c r="F20" s="99">
        <v>43067051.899999999</v>
      </c>
      <c r="G20" s="99">
        <v>81668337.739999995</v>
      </c>
      <c r="H20" s="99">
        <v>32366505.84</v>
      </c>
      <c r="I20" s="99">
        <v>51277646.039999999</v>
      </c>
      <c r="J20" s="99">
        <v>11126008.050000001</v>
      </c>
      <c r="K20" s="99">
        <v>43175187.57</v>
      </c>
      <c r="L20" s="99">
        <v>4065261.13</v>
      </c>
      <c r="M20" s="99">
        <v>96329050.989999995</v>
      </c>
      <c r="N20" s="99">
        <v>7981228.25</v>
      </c>
      <c r="O20" s="99">
        <f>117682141.06-108375540.37</f>
        <v>9306600.6899999976</v>
      </c>
      <c r="P20" s="99">
        <f>180734138.76-117682141.06</f>
        <v>63051997.699999988</v>
      </c>
      <c r="Q20" s="99">
        <f>185195220.02-180734138.76</f>
        <v>4461081.2600000203</v>
      </c>
      <c r="R20" s="99">
        <v>73343909.619999975</v>
      </c>
      <c r="S20" s="99">
        <v>149860909.46000004</v>
      </c>
      <c r="T20" s="99">
        <v>244934395.38999999</v>
      </c>
      <c r="U20" s="99">
        <v>96938222.219999999</v>
      </c>
      <c r="V20" s="99">
        <v>97476213.849999994</v>
      </c>
      <c r="W20" s="99">
        <v>468718243.49000001</v>
      </c>
      <c r="X20" s="99">
        <v>4156241.1</v>
      </c>
      <c r="Y20" s="99">
        <v>93418496.280000001</v>
      </c>
      <c r="Z20" s="99">
        <v>585492242.64999998</v>
      </c>
      <c r="AA20" s="100">
        <f>SUM(C20:W20)</f>
        <v>1671622779.5699999</v>
      </c>
    </row>
    <row r="21" spans="1:27" x14ac:dyDescent="0.2">
      <c r="A21" s="79"/>
      <c r="B21" s="98" t="s">
        <v>84</v>
      </c>
      <c r="C21" s="99">
        <v>0</v>
      </c>
      <c r="D21" s="99">
        <v>0</v>
      </c>
      <c r="E21" s="99">
        <v>0</v>
      </c>
      <c r="F21" s="99">
        <v>0</v>
      </c>
      <c r="G21" s="99">
        <v>0</v>
      </c>
      <c r="H21" s="99">
        <v>0</v>
      </c>
      <c r="I21" s="99">
        <v>0</v>
      </c>
      <c r="J21" s="99">
        <v>0</v>
      </c>
      <c r="K21" s="99">
        <v>0</v>
      </c>
      <c r="L21" s="99">
        <v>0</v>
      </c>
      <c r="M21" s="99">
        <v>0</v>
      </c>
      <c r="N21" s="99">
        <v>0</v>
      </c>
      <c r="O21" s="99">
        <v>0</v>
      </c>
      <c r="P21" s="99">
        <v>0</v>
      </c>
      <c r="Q21" s="99">
        <v>0</v>
      </c>
      <c r="R21" s="99">
        <v>0</v>
      </c>
      <c r="S21" s="99">
        <v>0</v>
      </c>
      <c r="T21" s="99">
        <v>0</v>
      </c>
      <c r="U21" s="99">
        <v>0</v>
      </c>
      <c r="V21" s="99">
        <v>0</v>
      </c>
      <c r="W21" s="99">
        <v>0</v>
      </c>
      <c r="X21" s="99">
        <v>0</v>
      </c>
      <c r="Y21" s="99">
        <v>0</v>
      </c>
      <c r="Z21" s="99">
        <v>0</v>
      </c>
      <c r="AA21" s="100">
        <f>SUM(C21:Z21)</f>
        <v>0</v>
      </c>
    </row>
    <row r="22" spans="1:27" x14ac:dyDescent="0.2">
      <c r="A22" s="83"/>
      <c r="B22" s="80" t="s">
        <v>85</v>
      </c>
      <c r="C22" s="84">
        <f t="shared" ref="C22:H22" si="3">+SUM(C20:C21)</f>
        <v>47532244.780000001</v>
      </c>
      <c r="D22" s="84">
        <f t="shared" si="3"/>
        <v>29680423.73</v>
      </c>
      <c r="E22" s="84">
        <f t="shared" si="3"/>
        <v>15262259.869999999</v>
      </c>
      <c r="F22" s="84">
        <f t="shared" si="3"/>
        <v>43067051.899999999</v>
      </c>
      <c r="G22" s="84">
        <f t="shared" si="3"/>
        <v>81668337.739999995</v>
      </c>
      <c r="H22" s="84">
        <f t="shared" si="3"/>
        <v>32366505.84</v>
      </c>
      <c r="I22" s="84">
        <f t="shared" ref="I22:N22" si="4">+SUM(I20:I21)</f>
        <v>51277646.039999999</v>
      </c>
      <c r="J22" s="84">
        <f t="shared" si="4"/>
        <v>11126008.050000001</v>
      </c>
      <c r="K22" s="84">
        <f t="shared" si="4"/>
        <v>43175187.57</v>
      </c>
      <c r="L22" s="84">
        <f t="shared" si="4"/>
        <v>4065261.13</v>
      </c>
      <c r="M22" s="84">
        <f t="shared" si="4"/>
        <v>96329050.989999995</v>
      </c>
      <c r="N22" s="84">
        <f t="shared" si="4"/>
        <v>7981228.25</v>
      </c>
      <c r="O22" s="84">
        <f t="shared" ref="O22:W22" si="5">+SUM(O20:O21)</f>
        <v>9306600.6899999976</v>
      </c>
      <c r="P22" s="84">
        <f t="shared" si="5"/>
        <v>63051997.699999988</v>
      </c>
      <c r="Q22" s="84">
        <f t="shared" si="5"/>
        <v>4461081.2600000203</v>
      </c>
      <c r="R22" s="84">
        <f t="shared" si="5"/>
        <v>73343909.619999975</v>
      </c>
      <c r="S22" s="84">
        <f t="shared" si="5"/>
        <v>149860909.46000004</v>
      </c>
      <c r="T22" s="84">
        <f t="shared" si="5"/>
        <v>244934395.38999999</v>
      </c>
      <c r="U22" s="84">
        <f t="shared" si="5"/>
        <v>96938222.219999999</v>
      </c>
      <c r="V22" s="84">
        <f t="shared" si="5"/>
        <v>97476213.849999994</v>
      </c>
      <c r="W22" s="84">
        <f t="shared" si="5"/>
        <v>468718243.49000001</v>
      </c>
      <c r="X22" s="84">
        <f>+SUM(X20:X21)</f>
        <v>4156241.1</v>
      </c>
      <c r="Y22" s="84">
        <f>+SUM(Y20:Y21)</f>
        <v>93418496.280000001</v>
      </c>
      <c r="Z22" s="84">
        <f>+SUM(Z20:Z21)</f>
        <v>585492242.64999998</v>
      </c>
      <c r="AA22" s="85">
        <f>SUM(C22:Z22)</f>
        <v>2354689759.5999999</v>
      </c>
    </row>
    <row r="23" spans="1:27" ht="13.5" thickBot="1" x14ac:dyDescent="0.25">
      <c r="A23" s="86" t="s">
        <v>86</v>
      </c>
      <c r="B23" s="87"/>
      <c r="C23" s="88">
        <f t="shared" ref="C23:H23" si="6">+C19+C22</f>
        <v>74730513.359999999</v>
      </c>
      <c r="D23" s="88">
        <f t="shared" si="6"/>
        <v>50503520.18</v>
      </c>
      <c r="E23" s="88">
        <f t="shared" si="6"/>
        <v>23018847.379999999</v>
      </c>
      <c r="F23" s="88">
        <f t="shared" si="6"/>
        <v>110564949.25</v>
      </c>
      <c r="G23" s="88">
        <f t="shared" si="6"/>
        <v>112586103.86999999</v>
      </c>
      <c r="H23" s="88">
        <f t="shared" si="6"/>
        <v>48069084.950000003</v>
      </c>
      <c r="I23" s="88">
        <f t="shared" ref="I23:N23" si="7">+I19+I22</f>
        <v>73760683.590000004</v>
      </c>
      <c r="J23" s="88">
        <f t="shared" si="7"/>
        <v>19323890.59</v>
      </c>
      <c r="K23" s="88">
        <f t="shared" si="7"/>
        <v>97033469.039999992</v>
      </c>
      <c r="L23" s="88">
        <f t="shared" si="7"/>
        <v>5606945.6399999997</v>
      </c>
      <c r="M23" s="88">
        <f t="shared" si="7"/>
        <v>128245009.75999999</v>
      </c>
      <c r="N23" s="88">
        <f t="shared" si="7"/>
        <v>9645470.0099999998</v>
      </c>
      <c r="O23" s="88">
        <f t="shared" ref="O23:W23" si="8">+O19+O22</f>
        <v>13373542.059999995</v>
      </c>
      <c r="P23" s="88">
        <f t="shared" si="8"/>
        <v>112613148.47999999</v>
      </c>
      <c r="Q23" s="88">
        <f t="shared" si="8"/>
        <v>8266331.630000025</v>
      </c>
      <c r="R23" s="88">
        <f t="shared" si="8"/>
        <v>114067378.47999996</v>
      </c>
      <c r="S23" s="88">
        <f t="shared" si="8"/>
        <v>204812959.04000005</v>
      </c>
      <c r="T23" s="88">
        <f t="shared" si="8"/>
        <v>402887939.14999998</v>
      </c>
      <c r="U23" s="88">
        <f t="shared" si="8"/>
        <v>162001263.59999999</v>
      </c>
      <c r="V23" s="88">
        <f t="shared" si="8"/>
        <v>107014092.03</v>
      </c>
      <c r="W23" s="88">
        <f t="shared" si="8"/>
        <v>711303835.93000007</v>
      </c>
      <c r="X23" s="88">
        <f>+X19+X22</f>
        <v>5821274.4299999997</v>
      </c>
      <c r="Y23" s="88">
        <f>+Y19+Y22</f>
        <v>116735466.56</v>
      </c>
      <c r="Z23" s="88">
        <f>+Z19+Z22</f>
        <v>653109199.81999993</v>
      </c>
      <c r="AA23" s="88">
        <f>SUM(C23:Z23)</f>
        <v>3365094918.829999</v>
      </c>
    </row>
    <row r="24" spans="1:27" ht="13.5" thickTop="1" x14ac:dyDescent="0.2">
      <c r="A24" s="89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8">
        <f>SUM(C24:W24)</f>
        <v>0</v>
      </c>
    </row>
    <row r="25" spans="1:27" ht="13.5" thickBot="1" x14ac:dyDescent="0.25">
      <c r="A25" s="75" t="s">
        <v>87</v>
      </c>
      <c r="B25" s="95" t="s">
        <v>79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7">
        <f>SUM(C25:W25)</f>
        <v>0</v>
      </c>
    </row>
    <row r="26" spans="1:27" ht="13.5" thickTop="1" x14ac:dyDescent="0.2">
      <c r="A26" s="79"/>
      <c r="B26" s="98" t="s">
        <v>80</v>
      </c>
      <c r="C26" s="99">
        <v>276033.84000000003</v>
      </c>
      <c r="D26" s="99">
        <v>4599262.57</v>
      </c>
      <c r="E26" s="99">
        <v>203824</v>
      </c>
      <c r="F26" s="99">
        <v>4746998.97</v>
      </c>
      <c r="G26" s="99">
        <v>155023.20000000001</v>
      </c>
      <c r="H26" s="99">
        <v>4338319.43</v>
      </c>
      <c r="I26" s="99">
        <v>102572.24</v>
      </c>
      <c r="J26" s="99">
        <v>80629.64</v>
      </c>
      <c r="K26" s="99">
        <v>12431011.75</v>
      </c>
      <c r="L26" s="99">
        <v>18201.21</v>
      </c>
      <c r="M26" s="99">
        <v>9864.52</v>
      </c>
      <c r="N26" s="99">
        <v>0</v>
      </c>
      <c r="O26" s="99">
        <f>3797224.45-28065.73</f>
        <v>3769158.72</v>
      </c>
      <c r="P26" s="99">
        <f>4553290.78-3797224.45</f>
        <v>756066.33000000007</v>
      </c>
      <c r="Q26" s="99">
        <f>8195498.56-4553290.78</f>
        <v>3642207.7799999993</v>
      </c>
      <c r="R26" s="99">
        <v>4091393.02</v>
      </c>
      <c r="S26" s="99">
        <v>255004.66</v>
      </c>
      <c r="T26" s="99">
        <v>8867884.6899999995</v>
      </c>
      <c r="U26" s="99">
        <v>1250067.96</v>
      </c>
      <c r="V26" s="99">
        <v>6714815.6699999999</v>
      </c>
      <c r="W26" s="99">
        <v>12633298.66</v>
      </c>
      <c r="X26" s="99">
        <v>0</v>
      </c>
      <c r="Y26" s="99">
        <v>18032.21</v>
      </c>
      <c r="Z26" s="99">
        <v>0</v>
      </c>
      <c r="AA26" s="100">
        <f>SUM(C26:W26)</f>
        <v>68941638.859999999</v>
      </c>
    </row>
    <row r="27" spans="1:27" x14ac:dyDescent="0.2">
      <c r="A27" s="79"/>
      <c r="B27" s="98" t="s">
        <v>81</v>
      </c>
      <c r="C27" s="99">
        <v>73.59</v>
      </c>
      <c r="D27" s="99">
        <v>71231.33</v>
      </c>
      <c r="E27" s="99">
        <v>0</v>
      </c>
      <c r="F27" s="99">
        <v>58849.94</v>
      </c>
      <c r="G27" s="99">
        <v>0</v>
      </c>
      <c r="H27" s="99">
        <v>33039.17</v>
      </c>
      <c r="I27" s="99">
        <v>0</v>
      </c>
      <c r="J27" s="99">
        <v>0</v>
      </c>
      <c r="K27" s="99">
        <v>76117.149999999994</v>
      </c>
      <c r="L27" s="99">
        <v>0</v>
      </c>
      <c r="M27" s="99">
        <v>0</v>
      </c>
      <c r="N27" s="99">
        <v>0</v>
      </c>
      <c r="O27" s="99">
        <v>1274.78</v>
      </c>
      <c r="P27" s="99">
        <v>0</v>
      </c>
      <c r="Q27" s="99">
        <f>86069.3-1274.78</f>
        <v>84794.52</v>
      </c>
      <c r="R27" s="99">
        <v>0</v>
      </c>
      <c r="S27" s="99">
        <v>0</v>
      </c>
      <c r="T27" s="99">
        <v>0</v>
      </c>
      <c r="U27" s="99">
        <v>442582.36</v>
      </c>
      <c r="V27" s="99">
        <v>0</v>
      </c>
      <c r="W27" s="99">
        <v>454109.8</v>
      </c>
      <c r="X27" s="99">
        <v>0</v>
      </c>
      <c r="Y27" s="99">
        <v>1863.57</v>
      </c>
      <c r="Z27" s="99">
        <v>0</v>
      </c>
      <c r="AA27" s="100">
        <f>SUM(C27:W27)</f>
        <v>1222072.6399999999</v>
      </c>
    </row>
    <row r="28" spans="1:27" x14ac:dyDescent="0.2">
      <c r="A28" s="79"/>
      <c r="B28" s="80" t="s">
        <v>82</v>
      </c>
      <c r="C28" s="81">
        <f t="shared" ref="C28:H28" si="9">+SUM(C25:C27)</f>
        <v>276107.43000000005</v>
      </c>
      <c r="D28" s="81">
        <f t="shared" si="9"/>
        <v>4670493.9000000004</v>
      </c>
      <c r="E28" s="81">
        <f t="shared" si="9"/>
        <v>203824</v>
      </c>
      <c r="F28" s="81">
        <f t="shared" si="9"/>
        <v>4805848.91</v>
      </c>
      <c r="G28" s="81">
        <f t="shared" si="9"/>
        <v>155023.20000000001</v>
      </c>
      <c r="H28" s="81">
        <f t="shared" si="9"/>
        <v>4371358.5999999996</v>
      </c>
      <c r="I28" s="81">
        <f t="shared" ref="I28:N28" si="10">+SUM(I25:I27)</f>
        <v>102572.24</v>
      </c>
      <c r="J28" s="81">
        <f t="shared" si="10"/>
        <v>80629.64</v>
      </c>
      <c r="K28" s="81">
        <f t="shared" si="10"/>
        <v>12507128.9</v>
      </c>
      <c r="L28" s="81">
        <f t="shared" si="10"/>
        <v>18201.21</v>
      </c>
      <c r="M28" s="81">
        <f t="shared" si="10"/>
        <v>9864.52</v>
      </c>
      <c r="N28" s="81">
        <f t="shared" si="10"/>
        <v>0</v>
      </c>
      <c r="O28" s="81">
        <f t="shared" ref="O28:Z28" si="11">+SUM(O25:O27)</f>
        <v>3770433.5</v>
      </c>
      <c r="P28" s="81">
        <f t="shared" si="11"/>
        <v>756066.33000000007</v>
      </c>
      <c r="Q28" s="81">
        <f t="shared" si="11"/>
        <v>3727002.2999999993</v>
      </c>
      <c r="R28" s="81">
        <f t="shared" si="11"/>
        <v>4091393.02</v>
      </c>
      <c r="S28" s="81">
        <f t="shared" si="11"/>
        <v>255004.66</v>
      </c>
      <c r="T28" s="81">
        <f t="shared" si="11"/>
        <v>8867884.6899999995</v>
      </c>
      <c r="U28" s="81">
        <f t="shared" si="11"/>
        <v>1692650.3199999998</v>
      </c>
      <c r="V28" s="81">
        <f t="shared" si="11"/>
        <v>6714815.6699999999</v>
      </c>
      <c r="W28" s="81">
        <f t="shared" si="11"/>
        <v>13087408.460000001</v>
      </c>
      <c r="X28" s="81">
        <f t="shared" si="11"/>
        <v>0</v>
      </c>
      <c r="Y28" s="81">
        <f t="shared" si="11"/>
        <v>19895.78</v>
      </c>
      <c r="Z28" s="81">
        <f t="shared" si="11"/>
        <v>0</v>
      </c>
      <c r="AA28" s="82">
        <f>SUM(C28:Z28)</f>
        <v>70183607.280000001</v>
      </c>
    </row>
    <row r="29" spans="1:27" x14ac:dyDescent="0.2">
      <c r="A29" s="79"/>
      <c r="B29" s="98" t="s">
        <v>83</v>
      </c>
      <c r="C29" s="99">
        <v>1785435.27</v>
      </c>
      <c r="D29" s="99">
        <v>18711112.210000001</v>
      </c>
      <c r="E29" s="99">
        <v>1659690.98</v>
      </c>
      <c r="F29" s="99">
        <v>20068753.84</v>
      </c>
      <c r="G29" s="99">
        <v>1681873.5</v>
      </c>
      <c r="H29" s="99">
        <v>24366765.539999999</v>
      </c>
      <c r="I29" s="99">
        <v>1701973.11</v>
      </c>
      <c r="J29" s="99">
        <v>1709331.32</v>
      </c>
      <c r="K29" s="99">
        <v>47720908.93</v>
      </c>
      <c r="L29" s="99">
        <v>452822.84</v>
      </c>
      <c r="M29" s="99">
        <v>463988.35</v>
      </c>
      <c r="N29" s="99">
        <v>0</v>
      </c>
      <c r="O29" s="99">
        <f>24319750.08-916811.19</f>
        <v>23402938.889999997</v>
      </c>
      <c r="P29" s="99">
        <f>33591988.73-24319750.08</f>
        <v>9272238.6499999985</v>
      </c>
      <c r="Q29" s="99">
        <f>50118636.82-33591988.73</f>
        <v>16526648.090000004</v>
      </c>
      <c r="R29" s="99">
        <v>17660705.589999996</v>
      </c>
      <c r="S29" s="99">
        <v>580776.76000000536</v>
      </c>
      <c r="T29" s="99">
        <v>48026246.859999999</v>
      </c>
      <c r="U29" s="99">
        <v>9941089.0299999993</v>
      </c>
      <c r="V29" s="99">
        <v>9681793.4100000001</v>
      </c>
      <c r="W29" s="99">
        <v>23154663.469999999</v>
      </c>
      <c r="X29" s="99">
        <v>0</v>
      </c>
      <c r="Y29" s="99">
        <v>84446.55</v>
      </c>
      <c r="Z29" s="99">
        <v>0</v>
      </c>
      <c r="AA29" s="100">
        <f>SUM(C29:W29)</f>
        <v>278569756.63999999</v>
      </c>
    </row>
    <row r="30" spans="1:27" x14ac:dyDescent="0.2">
      <c r="A30" s="79"/>
      <c r="B30" s="98" t="s">
        <v>84</v>
      </c>
      <c r="C30" s="99">
        <v>0</v>
      </c>
      <c r="D30" s="99">
        <v>0</v>
      </c>
      <c r="E30" s="99">
        <v>0</v>
      </c>
      <c r="F30" s="99">
        <v>0</v>
      </c>
      <c r="G30" s="99">
        <v>0</v>
      </c>
      <c r="H30" s="99">
        <v>0</v>
      </c>
      <c r="I30" s="99">
        <v>0</v>
      </c>
      <c r="J30" s="99">
        <v>0</v>
      </c>
      <c r="K30" s="99">
        <v>0</v>
      </c>
      <c r="L30" s="99">
        <v>0</v>
      </c>
      <c r="M30" s="99">
        <v>0</v>
      </c>
      <c r="N30" s="99">
        <v>0</v>
      </c>
      <c r="O30" s="99">
        <v>0</v>
      </c>
      <c r="P30" s="99">
        <v>0</v>
      </c>
      <c r="Q30" s="99">
        <v>0</v>
      </c>
      <c r="R30" s="99">
        <v>0</v>
      </c>
      <c r="S30" s="99">
        <v>0</v>
      </c>
      <c r="T30" s="99">
        <v>0</v>
      </c>
      <c r="U30" s="99">
        <v>0</v>
      </c>
      <c r="V30" s="99">
        <v>0</v>
      </c>
      <c r="W30" s="99">
        <v>0</v>
      </c>
      <c r="X30" s="99">
        <v>0</v>
      </c>
      <c r="Y30" s="99">
        <v>0</v>
      </c>
      <c r="Z30" s="99">
        <v>0</v>
      </c>
      <c r="AA30" s="100">
        <f>SUM(C30:Z30)</f>
        <v>0</v>
      </c>
    </row>
    <row r="31" spans="1:27" x14ac:dyDescent="0.2">
      <c r="A31" s="83"/>
      <c r="B31" s="80" t="s">
        <v>85</v>
      </c>
      <c r="C31" s="84">
        <f t="shared" ref="C31:H31" si="12">+SUM(C29:C30)</f>
        <v>1785435.27</v>
      </c>
      <c r="D31" s="84">
        <f t="shared" si="12"/>
        <v>18711112.210000001</v>
      </c>
      <c r="E31" s="84">
        <f t="shared" si="12"/>
        <v>1659690.98</v>
      </c>
      <c r="F31" s="84">
        <f t="shared" si="12"/>
        <v>20068753.84</v>
      </c>
      <c r="G31" s="84">
        <f t="shared" si="12"/>
        <v>1681873.5</v>
      </c>
      <c r="H31" s="84">
        <f t="shared" si="12"/>
        <v>24366765.539999999</v>
      </c>
      <c r="I31" s="84">
        <f t="shared" ref="I31:N31" si="13">+SUM(I29:I30)</f>
        <v>1701973.11</v>
      </c>
      <c r="J31" s="84">
        <f t="shared" si="13"/>
        <v>1709331.32</v>
      </c>
      <c r="K31" s="84">
        <f t="shared" si="13"/>
        <v>47720908.93</v>
      </c>
      <c r="L31" s="84">
        <f t="shared" si="13"/>
        <v>452822.84</v>
      </c>
      <c r="M31" s="84">
        <f t="shared" si="13"/>
        <v>463988.35</v>
      </c>
      <c r="N31" s="84">
        <f t="shared" si="13"/>
        <v>0</v>
      </c>
      <c r="O31" s="84">
        <f t="shared" ref="O31:W31" si="14">+SUM(O29:O30)</f>
        <v>23402938.889999997</v>
      </c>
      <c r="P31" s="84">
        <f t="shared" si="14"/>
        <v>9272238.6499999985</v>
      </c>
      <c r="Q31" s="84">
        <f t="shared" si="14"/>
        <v>16526648.090000004</v>
      </c>
      <c r="R31" s="84">
        <f t="shared" si="14"/>
        <v>17660705.589999996</v>
      </c>
      <c r="S31" s="84">
        <f t="shared" si="14"/>
        <v>580776.76000000536</v>
      </c>
      <c r="T31" s="84">
        <f t="shared" si="14"/>
        <v>48026246.859999999</v>
      </c>
      <c r="U31" s="84">
        <f t="shared" si="14"/>
        <v>9941089.0299999993</v>
      </c>
      <c r="V31" s="84">
        <f t="shared" si="14"/>
        <v>9681793.4100000001</v>
      </c>
      <c r="W31" s="84">
        <f t="shared" si="14"/>
        <v>23154663.469999999</v>
      </c>
      <c r="X31" s="84">
        <f>+SUM(X29:X30)</f>
        <v>0</v>
      </c>
      <c r="Y31" s="84">
        <f>+SUM(Y29:Y30)</f>
        <v>84446.55</v>
      </c>
      <c r="Z31" s="84">
        <f>+SUM(Z29:Z30)</f>
        <v>0</v>
      </c>
      <c r="AA31" s="85">
        <f>SUM(C31:Z31)</f>
        <v>278654203.19</v>
      </c>
    </row>
    <row r="32" spans="1:27" ht="13.5" thickBot="1" x14ac:dyDescent="0.25">
      <c r="A32" s="86" t="s">
        <v>88</v>
      </c>
      <c r="B32" s="87"/>
      <c r="C32" s="88">
        <f t="shared" ref="C32:H32" si="15">+C31+C28</f>
        <v>2061542.7000000002</v>
      </c>
      <c r="D32" s="88">
        <f t="shared" si="15"/>
        <v>23381606.109999999</v>
      </c>
      <c r="E32" s="88">
        <f t="shared" si="15"/>
        <v>1863514.98</v>
      </c>
      <c r="F32" s="88">
        <f t="shared" si="15"/>
        <v>24874602.75</v>
      </c>
      <c r="G32" s="88">
        <f t="shared" si="15"/>
        <v>1836896.7</v>
      </c>
      <c r="H32" s="88">
        <f t="shared" si="15"/>
        <v>28738124.140000001</v>
      </c>
      <c r="I32" s="88">
        <f t="shared" ref="I32:N32" si="16">+I31+I28</f>
        <v>1804545.35</v>
      </c>
      <c r="J32" s="88">
        <f t="shared" si="16"/>
        <v>1789960.96</v>
      </c>
      <c r="K32" s="88">
        <f t="shared" si="16"/>
        <v>60228037.829999998</v>
      </c>
      <c r="L32" s="88">
        <f t="shared" si="16"/>
        <v>471024.05000000005</v>
      </c>
      <c r="M32" s="88">
        <f t="shared" si="16"/>
        <v>473852.87</v>
      </c>
      <c r="N32" s="88">
        <f t="shared" si="16"/>
        <v>0</v>
      </c>
      <c r="O32" s="88">
        <f t="shared" ref="O32:W32" si="17">+O31+O28</f>
        <v>27173372.389999997</v>
      </c>
      <c r="P32" s="88">
        <f t="shared" si="17"/>
        <v>10028304.979999999</v>
      </c>
      <c r="Q32" s="88">
        <f t="shared" si="17"/>
        <v>20253650.390000004</v>
      </c>
      <c r="R32" s="88">
        <f t="shared" si="17"/>
        <v>21752098.609999996</v>
      </c>
      <c r="S32" s="88">
        <f t="shared" si="17"/>
        <v>835781.4200000054</v>
      </c>
      <c r="T32" s="88">
        <f t="shared" si="17"/>
        <v>56894131.549999997</v>
      </c>
      <c r="U32" s="88">
        <f t="shared" si="17"/>
        <v>11633739.35</v>
      </c>
      <c r="V32" s="88">
        <f t="shared" si="17"/>
        <v>16396609.08</v>
      </c>
      <c r="W32" s="88">
        <f t="shared" si="17"/>
        <v>36242071.93</v>
      </c>
      <c r="X32" s="88">
        <f>+X31+X28</f>
        <v>0</v>
      </c>
      <c r="Y32" s="88">
        <f>+Y31+Y28</f>
        <v>104342.33</v>
      </c>
      <c r="Z32" s="88">
        <f>+Z31+Z28</f>
        <v>0</v>
      </c>
      <c r="AA32" s="88">
        <f>SUM(C32:Z32)</f>
        <v>348837810.46999997</v>
      </c>
    </row>
    <row r="33" spans="1:27" ht="13.5" thickTop="1" x14ac:dyDescent="0.2">
      <c r="A33" s="89"/>
      <c r="B33" s="90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8">
        <f>SUM(C33:W33)</f>
        <v>0</v>
      </c>
    </row>
    <row r="34" spans="1:27" ht="13.5" thickBot="1" x14ac:dyDescent="0.25">
      <c r="A34" s="91" t="s">
        <v>77</v>
      </c>
      <c r="B34" s="92"/>
      <c r="C34" s="93">
        <f t="shared" ref="C34:Z34" si="18">+C23+C32</f>
        <v>76792056.060000002</v>
      </c>
      <c r="D34" s="93">
        <f t="shared" si="18"/>
        <v>73885126.289999992</v>
      </c>
      <c r="E34" s="93">
        <f t="shared" si="18"/>
        <v>24882362.359999999</v>
      </c>
      <c r="F34" s="93">
        <f t="shared" si="18"/>
        <v>135439552</v>
      </c>
      <c r="G34" s="93">
        <f t="shared" si="18"/>
        <v>114423000.56999999</v>
      </c>
      <c r="H34" s="93">
        <f t="shared" si="18"/>
        <v>76807209.090000004</v>
      </c>
      <c r="I34" s="93">
        <f t="shared" si="18"/>
        <v>75565228.939999998</v>
      </c>
      <c r="J34" s="93">
        <f t="shared" si="18"/>
        <v>21113851.550000001</v>
      </c>
      <c r="K34" s="93">
        <f t="shared" si="18"/>
        <v>157261506.87</v>
      </c>
      <c r="L34" s="93">
        <f t="shared" si="18"/>
        <v>6077969.6899999995</v>
      </c>
      <c r="M34" s="93">
        <f t="shared" si="18"/>
        <v>128718862.63</v>
      </c>
      <c r="N34" s="93">
        <f t="shared" si="18"/>
        <v>9645470.0099999998</v>
      </c>
      <c r="O34" s="93">
        <f t="shared" si="18"/>
        <v>40546914.449999988</v>
      </c>
      <c r="P34" s="93">
        <f t="shared" si="18"/>
        <v>122641453.45999999</v>
      </c>
      <c r="Q34" s="93">
        <f t="shared" si="18"/>
        <v>28519982.020000029</v>
      </c>
      <c r="R34" s="93">
        <f t="shared" si="18"/>
        <v>135819477.08999994</v>
      </c>
      <c r="S34" s="93">
        <f t="shared" si="18"/>
        <v>205648740.46000007</v>
      </c>
      <c r="T34" s="93">
        <f t="shared" si="18"/>
        <v>459782070.69999999</v>
      </c>
      <c r="U34" s="93">
        <f t="shared" si="18"/>
        <v>173635002.94999999</v>
      </c>
      <c r="V34" s="93">
        <f t="shared" si="18"/>
        <v>123410701.11</v>
      </c>
      <c r="W34" s="93">
        <f t="shared" si="18"/>
        <v>747545907.86000001</v>
      </c>
      <c r="X34" s="93">
        <f t="shared" si="18"/>
        <v>5821274.4299999997</v>
      </c>
      <c r="Y34" s="93">
        <f t="shared" si="18"/>
        <v>116839808.89</v>
      </c>
      <c r="Z34" s="93">
        <f t="shared" si="18"/>
        <v>653109199.81999993</v>
      </c>
      <c r="AA34" s="93">
        <f>SUM(C34:Z34)</f>
        <v>3713932729.3000002</v>
      </c>
    </row>
    <row r="35" spans="1:27" x14ac:dyDescent="0.2">
      <c r="A35" s="3" t="s">
        <v>119</v>
      </c>
      <c r="B35" s="9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x14ac:dyDescent="0.2"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113"/>
      <c r="V36" s="113"/>
      <c r="W36" s="113"/>
      <c r="X36" s="113"/>
      <c r="Y36" s="113"/>
      <c r="Z36" s="113"/>
      <c r="AA36" s="70"/>
    </row>
    <row r="37" spans="1:27" x14ac:dyDescent="0.2"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</row>
    <row r="38" spans="1:27" x14ac:dyDescent="0.2"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</row>
    <row r="39" spans="1:27" x14ac:dyDescent="0.2"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</row>
  </sheetData>
  <mergeCells count="5">
    <mergeCell ref="A1:B1"/>
    <mergeCell ref="A5:B5"/>
    <mergeCell ref="A9:B9"/>
    <mergeCell ref="A10:B10"/>
    <mergeCell ref="A7:B7"/>
  </mergeCells>
  <phoneticPr fontId="3" type="noConversion"/>
  <pageMargins left="0.39370078740157483" right="0.39370078740157483" top="0.98425196850393704" bottom="0.98425196850393704" header="0" footer="0"/>
  <pageSetup paperSize="5" scale="69" fitToWidth="2" orientation="landscape" horizontalDpi="1200" verticalDpi="1200" r:id="rId1"/>
  <headerFooter alignWithMargins="0"/>
  <colBreaks count="1" manualBreakCount="1">
    <brk id="14" max="1048575" man="1"/>
  </colBreaks>
  <ignoredErrors>
    <ignoredError sqref="AA19:AA33" formula="1"/>
    <ignoredError sqref="AA18" formula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tabSelected="1" view="pageBreakPreview" topLeftCell="H1" zoomScale="60" workbookViewId="0">
      <selection activeCell="Z15" sqref="Z15"/>
    </sheetView>
  </sheetViews>
  <sheetFormatPr baseColWidth="10" defaultRowHeight="15" x14ac:dyDescent="0.25"/>
  <cols>
    <col min="1" max="1" width="29.140625" style="61" customWidth="1"/>
    <col min="2" max="2" width="38.5703125" style="62" customWidth="1"/>
    <col min="3" max="5" width="13.28515625" style="61" customWidth="1"/>
    <col min="6" max="6" width="16.5703125" style="61" bestFit="1" customWidth="1"/>
    <col min="7" max="7" width="13.28515625" style="61" customWidth="1"/>
    <col min="8" max="8" width="16.85546875" style="61" bestFit="1" customWidth="1"/>
    <col min="9" max="10" width="13.28515625" style="61" customWidth="1"/>
    <col min="11" max="11" width="15.85546875" style="61" bestFit="1" customWidth="1"/>
    <col min="12" max="13" width="13.28515625" style="61" customWidth="1"/>
    <col min="14" max="14" width="13.7109375" style="61" bestFit="1" customWidth="1"/>
    <col min="15" max="26" width="13.7109375" style="61" customWidth="1"/>
    <col min="27" max="27" width="17.7109375" style="61" bestFit="1" customWidth="1"/>
    <col min="28" max="16384" width="11.42578125" style="61"/>
  </cols>
  <sheetData>
    <row r="1" spans="1:27" ht="15.75" x14ac:dyDescent="0.25">
      <c r="A1" s="114" t="s">
        <v>118</v>
      </c>
      <c r="B1" s="114"/>
    </row>
    <row r="2" spans="1:27" ht="12.75" customHeight="1" x14ac:dyDescent="0.25"/>
    <row r="3" spans="1:27" ht="15.75" x14ac:dyDescent="0.25">
      <c r="A3" s="67" t="s">
        <v>1</v>
      </c>
    </row>
    <row r="4" spans="1:27" ht="12.75" customHeight="1" x14ac:dyDescent="0.25"/>
    <row r="5" spans="1:27" ht="15.75" x14ac:dyDescent="0.25">
      <c r="A5" s="115" t="s">
        <v>72</v>
      </c>
      <c r="B5" s="115"/>
    </row>
    <row r="6" spans="1:27" ht="12.75" customHeight="1" x14ac:dyDescent="0.25"/>
    <row r="7" spans="1:27" ht="27.75" customHeight="1" x14ac:dyDescent="0.25">
      <c r="A7" s="117" t="s">
        <v>73</v>
      </c>
      <c r="B7" s="117"/>
    </row>
    <row r="8" spans="1:27" ht="12.75" customHeight="1" x14ac:dyDescent="0.25"/>
    <row r="9" spans="1:27" x14ac:dyDescent="0.25">
      <c r="A9" s="118" t="s">
        <v>74</v>
      </c>
      <c r="B9" s="118"/>
    </row>
    <row r="10" spans="1:27" x14ac:dyDescent="0.25">
      <c r="A10" s="116" t="s">
        <v>124</v>
      </c>
      <c r="B10" s="116"/>
    </row>
    <row r="11" spans="1:27" ht="12.75" customHeight="1" x14ac:dyDescent="0.25">
      <c r="A11" s="63"/>
      <c r="B11" s="63"/>
    </row>
    <row r="12" spans="1:27" ht="12.75" customHeight="1" x14ac:dyDescent="0.25">
      <c r="A12" s="63"/>
      <c r="B12" s="63"/>
    </row>
    <row r="13" spans="1:27" ht="12.75" customHeight="1" x14ac:dyDescent="0.25"/>
    <row r="14" spans="1:27" ht="12.75" customHeight="1" thickBot="1" x14ac:dyDescent="0.3">
      <c r="A14" s="64"/>
      <c r="B14" s="65"/>
    </row>
    <row r="15" spans="1:27" customFormat="1" ht="12.75" x14ac:dyDescent="0.2">
      <c r="A15" s="71" t="s">
        <v>75</v>
      </c>
      <c r="B15" s="72" t="s">
        <v>76</v>
      </c>
      <c r="C15" s="73" t="s">
        <v>90</v>
      </c>
      <c r="D15" s="73" t="s">
        <v>91</v>
      </c>
      <c r="E15" s="73" t="s">
        <v>92</v>
      </c>
      <c r="F15" s="73" t="s">
        <v>93</v>
      </c>
      <c r="G15" s="73" t="s">
        <v>94</v>
      </c>
      <c r="H15" s="73" t="s">
        <v>95</v>
      </c>
      <c r="I15" s="73" t="s">
        <v>99</v>
      </c>
      <c r="J15" s="73" t="s">
        <v>100</v>
      </c>
      <c r="K15" s="73" t="s">
        <v>101</v>
      </c>
      <c r="L15" s="73" t="s">
        <v>102</v>
      </c>
      <c r="M15" s="73" t="s">
        <v>103</v>
      </c>
      <c r="N15" s="73" t="s">
        <v>104</v>
      </c>
      <c r="O15" s="73" t="s">
        <v>112</v>
      </c>
      <c r="P15" s="73" t="s">
        <v>113</v>
      </c>
      <c r="Q15" s="73" t="s">
        <v>114</v>
      </c>
      <c r="R15" s="73" t="s">
        <v>115</v>
      </c>
      <c r="S15" s="73" t="s">
        <v>116</v>
      </c>
      <c r="T15" s="73" t="s">
        <v>117</v>
      </c>
      <c r="U15" s="73" t="s">
        <v>120</v>
      </c>
      <c r="V15" s="73" t="s">
        <v>121</v>
      </c>
      <c r="W15" s="73" t="s">
        <v>122</v>
      </c>
      <c r="X15" s="73" t="s">
        <v>125</v>
      </c>
      <c r="Y15" s="73" t="s">
        <v>126</v>
      </c>
      <c r="Z15" s="73" t="s">
        <v>127</v>
      </c>
      <c r="AA15" s="74" t="s">
        <v>77</v>
      </c>
    </row>
    <row r="16" spans="1:27" customFormat="1" ht="13.5" thickBot="1" x14ac:dyDescent="0.25">
      <c r="A16" s="75" t="s">
        <v>78</v>
      </c>
      <c r="B16" s="95" t="s">
        <v>79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7"/>
    </row>
    <row r="17" spans="1:27" customFormat="1" ht="13.5" thickTop="1" x14ac:dyDescent="0.2">
      <c r="A17" s="79"/>
      <c r="B17" s="98" t="s">
        <v>80</v>
      </c>
      <c r="C17" s="99">
        <v>27198268.579999998</v>
      </c>
      <c r="D17" s="99">
        <v>19034922.690000001</v>
      </c>
      <c r="E17" s="99">
        <v>7666371.1399999997</v>
      </c>
      <c r="F17" s="99">
        <v>66934967.810000002</v>
      </c>
      <c r="G17" s="99">
        <v>11351907.74</v>
      </c>
      <c r="H17" s="99">
        <v>34005052.060000002</v>
      </c>
      <c r="I17" s="99">
        <v>16297948.91</v>
      </c>
      <c r="J17" s="99">
        <v>6406259.8499999996</v>
      </c>
      <c r="K17" s="99">
        <v>39837298.869999997</v>
      </c>
      <c r="L17" s="99">
        <v>1541684.51</v>
      </c>
      <c r="M17" s="99">
        <v>6608391.25</v>
      </c>
      <c r="N17" s="99">
        <v>26971327.460000001</v>
      </c>
      <c r="O17" s="99">
        <v>1880231.19</v>
      </c>
      <c r="P17" s="99">
        <v>49561150.780000001</v>
      </c>
      <c r="Q17" s="99">
        <v>3485402.2600000054</v>
      </c>
      <c r="R17" s="99">
        <v>39197816.579999998</v>
      </c>
      <c r="S17" s="99">
        <v>31484345.710000008</v>
      </c>
      <c r="T17" s="99">
        <v>178114597.27999997</v>
      </c>
      <c r="U17" s="99">
        <v>56893436.240000002</v>
      </c>
      <c r="V17" s="99">
        <v>8467113.1999999993</v>
      </c>
      <c r="W17" s="99">
        <v>225602424.78999999</v>
      </c>
      <c r="X17" s="99">
        <v>1665033.33</v>
      </c>
      <c r="Y17" s="99">
        <v>1697175.51</v>
      </c>
      <c r="Z17" s="99">
        <v>66416202.280000001</v>
      </c>
      <c r="AA17" s="100">
        <f>SUM(C17:W17)</f>
        <v>858540918.89999998</v>
      </c>
    </row>
    <row r="18" spans="1:27" customFormat="1" ht="12.75" x14ac:dyDescent="0.2">
      <c r="A18" s="79"/>
      <c r="B18" s="98" t="s">
        <v>81</v>
      </c>
      <c r="C18" s="99"/>
      <c r="D18" s="99">
        <v>1611383.89</v>
      </c>
      <c r="E18" s="99"/>
      <c r="F18" s="99">
        <v>623145.91</v>
      </c>
      <c r="G18" s="99">
        <v>1286581.82</v>
      </c>
      <c r="H18" s="99">
        <v>4428.62</v>
      </c>
      <c r="I18" s="99">
        <v>6020488.6699999999</v>
      </c>
      <c r="J18" s="99">
        <v>1732385.32</v>
      </c>
      <c r="K18" s="99">
        <v>13876670.1</v>
      </c>
      <c r="L18" s="99">
        <v>0</v>
      </c>
      <c r="M18" s="99">
        <v>481.82</v>
      </c>
      <c r="N18" s="99">
        <v>0</v>
      </c>
      <c r="O18" s="99">
        <f>2187192-481.82</f>
        <v>2186710.1800000002</v>
      </c>
      <c r="P18" s="99">
        <v>0</v>
      </c>
      <c r="Q18" s="99">
        <f>2507040.11-2187192</f>
        <v>319848.10999999987</v>
      </c>
      <c r="R18" s="99">
        <v>1434979.51</v>
      </c>
      <c r="S18" s="99">
        <v>1174358.02</v>
      </c>
      <c r="T18" s="99">
        <v>2024299.83</v>
      </c>
      <c r="U18" s="99">
        <v>8125615.1399999997</v>
      </c>
      <c r="V18" s="99">
        <v>1070764.98</v>
      </c>
      <c r="W18" s="99">
        <v>16804156.050000001</v>
      </c>
      <c r="X18" s="99">
        <v>0</v>
      </c>
      <c r="Y18" s="99">
        <v>0</v>
      </c>
      <c r="Z18" s="99">
        <v>1200754.8899999999</v>
      </c>
      <c r="AA18" s="100">
        <f>SUM(C18:W18)</f>
        <v>58296297.969999999</v>
      </c>
    </row>
    <row r="19" spans="1:27" customFormat="1" ht="12.75" x14ac:dyDescent="0.2">
      <c r="A19" s="79"/>
      <c r="B19" s="80" t="s">
        <v>82</v>
      </c>
      <c r="C19" s="81">
        <f t="shared" ref="C19:H19" si="0">+SUM(C16:C18)</f>
        <v>27198268.579999998</v>
      </c>
      <c r="D19" s="81">
        <f t="shared" si="0"/>
        <v>20646306.580000002</v>
      </c>
      <c r="E19" s="81">
        <f t="shared" si="0"/>
        <v>7666371.1399999997</v>
      </c>
      <c r="F19" s="81">
        <f t="shared" si="0"/>
        <v>67558113.719999999</v>
      </c>
      <c r="G19" s="81">
        <f t="shared" si="0"/>
        <v>12638489.560000001</v>
      </c>
      <c r="H19" s="81">
        <f t="shared" si="0"/>
        <v>34009480.68</v>
      </c>
      <c r="I19" s="81">
        <f t="shared" ref="I19:N19" si="1">+SUM(I16:I18)</f>
        <v>22318437.579999998</v>
      </c>
      <c r="J19" s="81">
        <f t="shared" si="1"/>
        <v>8138645.1699999999</v>
      </c>
      <c r="K19" s="81">
        <f t="shared" si="1"/>
        <v>53713968.969999999</v>
      </c>
      <c r="L19" s="81">
        <f t="shared" si="1"/>
        <v>1541684.51</v>
      </c>
      <c r="M19" s="81">
        <f t="shared" si="1"/>
        <v>6608873.0700000003</v>
      </c>
      <c r="N19" s="81">
        <f t="shared" si="1"/>
        <v>26971327.460000001</v>
      </c>
      <c r="O19" s="81">
        <f t="shared" ref="O19:Z19" si="2">+SUM(O16:O18)</f>
        <v>4066941.37</v>
      </c>
      <c r="P19" s="81">
        <f t="shared" si="2"/>
        <v>49561150.780000001</v>
      </c>
      <c r="Q19" s="81">
        <f t="shared" si="2"/>
        <v>3805250.3700000052</v>
      </c>
      <c r="R19" s="81">
        <f t="shared" si="2"/>
        <v>40632796.089999996</v>
      </c>
      <c r="S19" s="81">
        <f t="shared" si="2"/>
        <v>32658703.730000008</v>
      </c>
      <c r="T19" s="81">
        <f t="shared" si="2"/>
        <v>180138897.10999998</v>
      </c>
      <c r="U19" s="81">
        <f t="shared" si="2"/>
        <v>65019051.380000003</v>
      </c>
      <c r="V19" s="81">
        <f t="shared" si="2"/>
        <v>9537878.1799999997</v>
      </c>
      <c r="W19" s="81">
        <f t="shared" si="2"/>
        <v>242406580.84</v>
      </c>
      <c r="X19" s="81">
        <f t="shared" si="2"/>
        <v>1665033.33</v>
      </c>
      <c r="Y19" s="81">
        <f t="shared" si="2"/>
        <v>1697175.51</v>
      </c>
      <c r="Z19" s="81">
        <f t="shared" si="2"/>
        <v>67616957.170000002</v>
      </c>
      <c r="AA19" s="82">
        <f>SUM(C19:Z19)</f>
        <v>987816382.87999988</v>
      </c>
    </row>
    <row r="20" spans="1:27" customFormat="1" ht="12.75" x14ac:dyDescent="0.2">
      <c r="A20" s="79"/>
      <c r="B20" s="98" t="s">
        <v>83</v>
      </c>
      <c r="C20" s="99">
        <v>47532244.780000001</v>
      </c>
      <c r="D20" s="99">
        <v>28105599</v>
      </c>
      <c r="E20" s="99">
        <v>15262259.869999999</v>
      </c>
      <c r="F20" s="99">
        <v>43067051.93</v>
      </c>
      <c r="G20" s="99">
        <v>29019673.600000001</v>
      </c>
      <c r="H20" s="99">
        <v>85015169.980000004</v>
      </c>
      <c r="I20" s="99">
        <v>49489908.630000003</v>
      </c>
      <c r="J20" s="99">
        <v>11126016.539999999</v>
      </c>
      <c r="K20" s="99">
        <v>43175187.57</v>
      </c>
      <c r="L20" s="99">
        <v>4065261.13</v>
      </c>
      <c r="M20" s="99">
        <v>15115064.890000001</v>
      </c>
      <c r="N20" s="99">
        <v>89195214.349999994</v>
      </c>
      <c r="O20" s="99">
        <f>117682141.06-108375540.37</f>
        <v>9306600.6899999976</v>
      </c>
      <c r="P20" s="99">
        <f>180734138.76-117682141.06</f>
        <v>63051997.699999988</v>
      </c>
      <c r="Q20" s="99">
        <f>185195220.02-180734138.76</f>
        <v>4461081.2600000203</v>
      </c>
      <c r="R20" s="99">
        <v>70920799.649999976</v>
      </c>
      <c r="S20" s="99">
        <v>69229836.169999987</v>
      </c>
      <c r="T20" s="99">
        <v>325565468.68000001</v>
      </c>
      <c r="U20" s="99">
        <v>96938222.219999999</v>
      </c>
      <c r="V20" s="99">
        <v>97476213.849999994</v>
      </c>
      <c r="W20" s="99">
        <v>468718243.49000001</v>
      </c>
      <c r="X20" s="99">
        <v>4156241.1</v>
      </c>
      <c r="Y20" s="99">
        <v>4206248.8099999996</v>
      </c>
      <c r="Z20" s="99">
        <v>585492242.64999998</v>
      </c>
      <c r="AA20" s="100">
        <f>SUM(C20:W20)</f>
        <v>1665837115.9799998</v>
      </c>
    </row>
    <row r="21" spans="1:27" customFormat="1" ht="12.75" x14ac:dyDescent="0.2">
      <c r="A21" s="79"/>
      <c r="B21" s="98" t="s">
        <v>84</v>
      </c>
      <c r="C21" s="99">
        <v>0</v>
      </c>
      <c r="D21" s="99">
        <v>0</v>
      </c>
      <c r="E21" s="99">
        <v>0</v>
      </c>
      <c r="F21" s="99">
        <v>0</v>
      </c>
      <c r="G21" s="99">
        <v>0</v>
      </c>
      <c r="H21" s="99">
        <v>0</v>
      </c>
      <c r="I21" s="99">
        <v>0</v>
      </c>
      <c r="J21" s="99">
        <v>0</v>
      </c>
      <c r="K21" s="99">
        <v>0</v>
      </c>
      <c r="L21" s="99">
        <v>0</v>
      </c>
      <c r="M21" s="99">
        <v>0</v>
      </c>
      <c r="N21" s="99">
        <v>0</v>
      </c>
      <c r="O21" s="99">
        <v>0</v>
      </c>
      <c r="P21" s="99">
        <v>0</v>
      </c>
      <c r="Q21" s="99">
        <v>0</v>
      </c>
      <c r="R21" s="99">
        <v>0</v>
      </c>
      <c r="S21" s="99">
        <v>0</v>
      </c>
      <c r="T21" s="99">
        <v>0</v>
      </c>
      <c r="U21" s="99">
        <v>0</v>
      </c>
      <c r="V21" s="99">
        <v>0</v>
      </c>
      <c r="W21" s="99">
        <v>0</v>
      </c>
      <c r="X21" s="99"/>
      <c r="Y21" s="99"/>
      <c r="Z21" s="99"/>
      <c r="AA21" s="100">
        <f>SUM(C21:W21)</f>
        <v>0</v>
      </c>
    </row>
    <row r="22" spans="1:27" customFormat="1" ht="12.75" x14ac:dyDescent="0.2">
      <c r="A22" s="83"/>
      <c r="B22" s="80" t="s">
        <v>85</v>
      </c>
      <c r="C22" s="84">
        <f>+SUM(C20:C21)</f>
        <v>47532244.780000001</v>
      </c>
      <c r="D22" s="84">
        <f>+SUM(D20:D21)</f>
        <v>28105599</v>
      </c>
      <c r="E22" s="84">
        <f>+SUM(E20:E21)</f>
        <v>15262259.869999999</v>
      </c>
      <c r="F22" s="84">
        <f t="shared" ref="F22:K22" si="3">+SUM(F20:F21)</f>
        <v>43067051.93</v>
      </c>
      <c r="G22" s="84">
        <f t="shared" si="3"/>
        <v>29019673.600000001</v>
      </c>
      <c r="H22" s="84">
        <f t="shared" si="3"/>
        <v>85015169.980000004</v>
      </c>
      <c r="I22" s="84">
        <f t="shared" si="3"/>
        <v>49489908.630000003</v>
      </c>
      <c r="J22" s="84">
        <f t="shared" si="3"/>
        <v>11126016.539999999</v>
      </c>
      <c r="K22" s="84">
        <f t="shared" si="3"/>
        <v>43175187.57</v>
      </c>
      <c r="L22" s="84">
        <f t="shared" ref="L22:Q22" si="4">+SUM(L20:L21)</f>
        <v>4065261.13</v>
      </c>
      <c r="M22" s="84">
        <f t="shared" si="4"/>
        <v>15115064.890000001</v>
      </c>
      <c r="N22" s="84">
        <f t="shared" si="4"/>
        <v>89195214.349999994</v>
      </c>
      <c r="O22" s="84">
        <f t="shared" si="4"/>
        <v>9306600.6899999976</v>
      </c>
      <c r="P22" s="84">
        <f t="shared" si="4"/>
        <v>63051997.699999988</v>
      </c>
      <c r="Q22" s="84">
        <f t="shared" si="4"/>
        <v>4461081.2600000203</v>
      </c>
      <c r="R22" s="84">
        <f t="shared" ref="R22:W22" si="5">+SUM(R20:R21)</f>
        <v>70920799.649999976</v>
      </c>
      <c r="S22" s="84">
        <f t="shared" si="5"/>
        <v>69229836.169999987</v>
      </c>
      <c r="T22" s="84">
        <f t="shared" si="5"/>
        <v>325565468.68000001</v>
      </c>
      <c r="U22" s="84">
        <f t="shared" si="5"/>
        <v>96938222.219999999</v>
      </c>
      <c r="V22" s="84">
        <f t="shared" si="5"/>
        <v>97476213.849999994</v>
      </c>
      <c r="W22" s="84">
        <f t="shared" si="5"/>
        <v>468718243.49000001</v>
      </c>
      <c r="X22" s="84">
        <f>+SUM(X20:X21)</f>
        <v>4156241.1</v>
      </c>
      <c r="Y22" s="84">
        <f>+SUM(Y20:Y21)</f>
        <v>4206248.8099999996</v>
      </c>
      <c r="Z22" s="84">
        <f>+SUM(Z20:Z21)</f>
        <v>585492242.64999998</v>
      </c>
      <c r="AA22" s="82">
        <f>SUM(C22:Z22)</f>
        <v>2259691848.5399995</v>
      </c>
    </row>
    <row r="23" spans="1:27" customFormat="1" ht="13.5" thickBot="1" x14ac:dyDescent="0.25">
      <c r="A23" s="86" t="s">
        <v>86</v>
      </c>
      <c r="B23" s="87"/>
      <c r="C23" s="88">
        <f t="shared" ref="C23:H23" si="6">+C19+C22</f>
        <v>74730513.359999999</v>
      </c>
      <c r="D23" s="88">
        <f t="shared" si="6"/>
        <v>48751905.579999998</v>
      </c>
      <c r="E23" s="88">
        <f t="shared" si="6"/>
        <v>22928631.009999998</v>
      </c>
      <c r="F23" s="88">
        <f t="shared" si="6"/>
        <v>110625165.65000001</v>
      </c>
      <c r="G23" s="88">
        <f t="shared" si="6"/>
        <v>41658163.160000004</v>
      </c>
      <c r="H23" s="88">
        <f t="shared" si="6"/>
        <v>119024650.66</v>
      </c>
      <c r="I23" s="88">
        <f t="shared" ref="I23:N23" si="7">+I19+I22</f>
        <v>71808346.210000008</v>
      </c>
      <c r="J23" s="88">
        <f t="shared" si="7"/>
        <v>19264661.710000001</v>
      </c>
      <c r="K23" s="88">
        <f t="shared" si="7"/>
        <v>96889156.539999992</v>
      </c>
      <c r="L23" s="88">
        <f t="shared" si="7"/>
        <v>5606945.6399999997</v>
      </c>
      <c r="M23" s="88">
        <f t="shared" si="7"/>
        <v>21723937.960000001</v>
      </c>
      <c r="N23" s="88">
        <f t="shared" si="7"/>
        <v>116166541.81</v>
      </c>
      <c r="O23" s="88">
        <f t="shared" ref="O23:T23" si="8">+O19+O22</f>
        <v>13373542.059999999</v>
      </c>
      <c r="P23" s="88">
        <f t="shared" si="8"/>
        <v>112613148.47999999</v>
      </c>
      <c r="Q23" s="88">
        <f t="shared" si="8"/>
        <v>8266331.630000025</v>
      </c>
      <c r="R23" s="88">
        <f t="shared" si="8"/>
        <v>111553595.73999998</v>
      </c>
      <c r="S23" s="88">
        <f t="shared" si="8"/>
        <v>101888539.89999999</v>
      </c>
      <c r="T23" s="88">
        <f t="shared" si="8"/>
        <v>505704365.78999996</v>
      </c>
      <c r="U23" s="88">
        <f t="shared" ref="U23:Z23" si="9">+U19+U22</f>
        <v>161957273.59999999</v>
      </c>
      <c r="V23" s="88">
        <f t="shared" si="9"/>
        <v>107014092.03</v>
      </c>
      <c r="W23" s="88">
        <f t="shared" si="9"/>
        <v>711124824.33000004</v>
      </c>
      <c r="X23" s="88">
        <f t="shared" si="9"/>
        <v>5821274.4299999997</v>
      </c>
      <c r="Y23" s="88">
        <f t="shared" si="9"/>
        <v>5903424.3199999994</v>
      </c>
      <c r="Z23" s="88">
        <f t="shared" si="9"/>
        <v>653109199.81999993</v>
      </c>
      <c r="AA23" s="82">
        <f>SUM(C23:Z23)</f>
        <v>3247508231.4200001</v>
      </c>
    </row>
    <row r="24" spans="1:27" customFormat="1" ht="13.5" thickTop="1" x14ac:dyDescent="0.2">
      <c r="A24" s="89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8">
        <f>SUM(C24:W24)</f>
        <v>0</v>
      </c>
    </row>
    <row r="25" spans="1:27" customFormat="1" ht="13.5" thickBot="1" x14ac:dyDescent="0.25">
      <c r="A25" s="75" t="s">
        <v>87</v>
      </c>
      <c r="B25" s="95" t="s">
        <v>79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7">
        <f>SUM(C25:W25)</f>
        <v>0</v>
      </c>
    </row>
    <row r="26" spans="1:27" customFormat="1" ht="13.5" thickTop="1" x14ac:dyDescent="0.2">
      <c r="A26" s="79"/>
      <c r="B26" s="98" t="s">
        <v>80</v>
      </c>
      <c r="C26" s="99">
        <v>85095.94</v>
      </c>
      <c r="D26" s="99">
        <v>4599262.57</v>
      </c>
      <c r="E26" s="99">
        <v>141410.57</v>
      </c>
      <c r="F26" s="99">
        <v>4746998.97</v>
      </c>
      <c r="G26" s="99">
        <v>116178.17</v>
      </c>
      <c r="H26" s="99">
        <v>4338319.43</v>
      </c>
      <c r="I26" s="99">
        <v>102572.24</v>
      </c>
      <c r="J26" s="99">
        <v>80629.64</v>
      </c>
      <c r="K26" s="99">
        <v>7825925.9000000004</v>
      </c>
      <c r="L26" s="99">
        <v>18201.21</v>
      </c>
      <c r="M26" s="99">
        <v>9864.52</v>
      </c>
      <c r="N26" s="99">
        <v>0</v>
      </c>
      <c r="O26" s="99">
        <f>3797224.45-28065.73</f>
        <v>3769158.72</v>
      </c>
      <c r="P26" s="99">
        <f>4553290.78-3797224.45</f>
        <v>756066.33000000007</v>
      </c>
      <c r="Q26" s="99">
        <f>8195498.56-4553290.78</f>
        <v>3642207.7799999993</v>
      </c>
      <c r="R26" s="99">
        <v>4091393.02</v>
      </c>
      <c r="S26" s="99">
        <v>255004.66</v>
      </c>
      <c r="T26" s="99">
        <v>8867884.6899999995</v>
      </c>
      <c r="U26" s="99">
        <v>1250067.96</v>
      </c>
      <c r="V26" s="99">
        <v>6714815.6699999999</v>
      </c>
      <c r="W26" s="99">
        <v>8938979.7799999993</v>
      </c>
      <c r="X26" s="99">
        <v>0</v>
      </c>
      <c r="Y26" s="99">
        <v>18032.21</v>
      </c>
      <c r="Z26" s="99">
        <v>0</v>
      </c>
      <c r="AA26" s="100">
        <f>SUM(C26:W26)</f>
        <v>60350037.770000003</v>
      </c>
    </row>
    <row r="27" spans="1:27" customFormat="1" ht="12.75" x14ac:dyDescent="0.2">
      <c r="A27" s="79"/>
      <c r="B27" s="98" t="s">
        <v>81</v>
      </c>
      <c r="C27" s="99">
        <v>73.59</v>
      </c>
      <c r="D27" s="99">
        <v>71231.33</v>
      </c>
      <c r="E27" s="99">
        <v>0</v>
      </c>
      <c r="F27" s="99">
        <v>58849.94</v>
      </c>
      <c r="G27" s="99">
        <v>0</v>
      </c>
      <c r="H27" s="99">
        <v>33039.17</v>
      </c>
      <c r="I27" s="99">
        <v>0</v>
      </c>
      <c r="J27" s="99">
        <v>0</v>
      </c>
      <c r="K27" s="99">
        <v>76117.149999999994</v>
      </c>
      <c r="L27" s="99">
        <v>0</v>
      </c>
      <c r="M27" s="99">
        <v>0</v>
      </c>
      <c r="N27" s="99">
        <v>0</v>
      </c>
      <c r="O27" s="99">
        <v>1274.78</v>
      </c>
      <c r="P27" s="99">
        <v>0</v>
      </c>
      <c r="Q27" s="99">
        <v>84794.52</v>
      </c>
      <c r="R27" s="99">
        <v>0</v>
      </c>
      <c r="S27" s="99">
        <v>0</v>
      </c>
      <c r="T27" s="99">
        <v>0</v>
      </c>
      <c r="U27" s="99">
        <v>442582.36</v>
      </c>
      <c r="V27" s="99">
        <v>0</v>
      </c>
      <c r="W27" s="99">
        <v>74695.69</v>
      </c>
      <c r="X27" s="99">
        <v>0</v>
      </c>
      <c r="Y27" s="99">
        <v>1863.57</v>
      </c>
      <c r="Z27" s="99">
        <v>0</v>
      </c>
      <c r="AA27" s="100">
        <f>SUM(C27:W27)</f>
        <v>842658.53</v>
      </c>
    </row>
    <row r="28" spans="1:27" customFormat="1" ht="12.75" x14ac:dyDescent="0.2">
      <c r="A28" s="79"/>
      <c r="B28" s="80" t="s">
        <v>82</v>
      </c>
      <c r="C28" s="81">
        <f t="shared" ref="C28:H28" si="10">+SUM(C25:C27)</f>
        <v>85169.53</v>
      </c>
      <c r="D28" s="81">
        <f t="shared" si="10"/>
        <v>4670493.9000000004</v>
      </c>
      <c r="E28" s="81">
        <f t="shared" si="10"/>
        <v>141410.57</v>
      </c>
      <c r="F28" s="81">
        <f t="shared" si="10"/>
        <v>4805848.91</v>
      </c>
      <c r="G28" s="81">
        <f t="shared" si="10"/>
        <v>116178.17</v>
      </c>
      <c r="H28" s="81">
        <f t="shared" si="10"/>
        <v>4371358.5999999996</v>
      </c>
      <c r="I28" s="81">
        <f t="shared" ref="I28:N28" si="11">+SUM(I25:I27)</f>
        <v>102572.24</v>
      </c>
      <c r="J28" s="81">
        <f t="shared" si="11"/>
        <v>80629.64</v>
      </c>
      <c r="K28" s="81">
        <f t="shared" si="11"/>
        <v>7902043.0500000007</v>
      </c>
      <c r="L28" s="81">
        <f t="shared" si="11"/>
        <v>18201.21</v>
      </c>
      <c r="M28" s="81">
        <f t="shared" si="11"/>
        <v>9864.52</v>
      </c>
      <c r="N28" s="81">
        <f t="shared" si="11"/>
        <v>0</v>
      </c>
      <c r="O28" s="81">
        <f t="shared" ref="O28:Z28" si="12">+SUM(O25:O27)</f>
        <v>3770433.5</v>
      </c>
      <c r="P28" s="81">
        <f t="shared" si="12"/>
        <v>756066.33000000007</v>
      </c>
      <c r="Q28" s="81">
        <f t="shared" si="12"/>
        <v>3727002.2999999993</v>
      </c>
      <c r="R28" s="81">
        <f t="shared" si="12"/>
        <v>4091393.02</v>
      </c>
      <c r="S28" s="81">
        <f t="shared" si="12"/>
        <v>255004.66</v>
      </c>
      <c r="T28" s="81">
        <f t="shared" si="12"/>
        <v>8867884.6899999995</v>
      </c>
      <c r="U28" s="81">
        <f t="shared" si="12"/>
        <v>1692650.3199999998</v>
      </c>
      <c r="V28" s="81">
        <f t="shared" si="12"/>
        <v>6714815.6699999999</v>
      </c>
      <c r="W28" s="81">
        <f t="shared" si="12"/>
        <v>9013675.4699999988</v>
      </c>
      <c r="X28" s="81">
        <f t="shared" si="12"/>
        <v>0</v>
      </c>
      <c r="Y28" s="81">
        <f t="shared" si="12"/>
        <v>19895.78</v>
      </c>
      <c r="Z28" s="81">
        <f t="shared" si="12"/>
        <v>0</v>
      </c>
      <c r="AA28" s="82">
        <f>SUM(C28:Z28)</f>
        <v>61212592.079999998</v>
      </c>
    </row>
    <row r="29" spans="1:27" customFormat="1" ht="12.75" x14ac:dyDescent="0.2">
      <c r="A29" s="79"/>
      <c r="B29" s="98" t="s">
        <v>83</v>
      </c>
      <c r="C29" s="99">
        <v>504571.07</v>
      </c>
      <c r="D29" s="99">
        <v>18711112.210000001</v>
      </c>
      <c r="E29" s="99">
        <v>1280864.2</v>
      </c>
      <c r="F29" s="99">
        <v>20068753.84</v>
      </c>
      <c r="G29" s="99">
        <v>779836.08</v>
      </c>
      <c r="H29" s="99">
        <v>24366765.539999999</v>
      </c>
      <c r="I29" s="99">
        <v>1701973.11</v>
      </c>
      <c r="J29" s="99">
        <v>1709331.32</v>
      </c>
      <c r="K29" s="99">
        <v>28391659.969999999</v>
      </c>
      <c r="L29" s="99">
        <v>452822.84</v>
      </c>
      <c r="M29" s="99">
        <v>463988.35</v>
      </c>
      <c r="N29" s="99">
        <v>0</v>
      </c>
      <c r="O29" s="99">
        <v>23402938.889999997</v>
      </c>
      <c r="P29" s="99">
        <v>9272238.6499999985</v>
      </c>
      <c r="Q29" s="99">
        <v>16526648.090000004</v>
      </c>
      <c r="R29" s="99">
        <v>17660705.589999996</v>
      </c>
      <c r="S29" s="99">
        <v>580776.76000000536</v>
      </c>
      <c r="T29" s="99">
        <v>48026246.859999999</v>
      </c>
      <c r="U29" s="99">
        <v>9941089.0299999993</v>
      </c>
      <c r="V29" s="99">
        <v>9681793.4100000001</v>
      </c>
      <c r="W29" s="99">
        <v>5739034.9400000004</v>
      </c>
      <c r="X29" s="99">
        <v>0</v>
      </c>
      <c r="Y29" s="99">
        <v>84446.55</v>
      </c>
      <c r="Z29" s="99">
        <v>0</v>
      </c>
      <c r="AA29" s="100">
        <f>SUM(C29:W29)</f>
        <v>239263150.75</v>
      </c>
    </row>
    <row r="30" spans="1:27" customFormat="1" ht="12.75" x14ac:dyDescent="0.2">
      <c r="A30" s="79"/>
      <c r="B30" s="98" t="s">
        <v>84</v>
      </c>
      <c r="C30" s="99">
        <v>0</v>
      </c>
      <c r="D30" s="99">
        <v>0</v>
      </c>
      <c r="E30" s="99">
        <v>0</v>
      </c>
      <c r="F30" s="99">
        <v>0</v>
      </c>
      <c r="G30" s="99">
        <v>0</v>
      </c>
      <c r="H30" s="99">
        <v>0</v>
      </c>
      <c r="I30" s="99">
        <v>0</v>
      </c>
      <c r="J30" s="99">
        <v>0</v>
      </c>
      <c r="K30" s="99">
        <v>0</v>
      </c>
      <c r="L30" s="99">
        <v>0</v>
      </c>
      <c r="M30" s="99">
        <v>0</v>
      </c>
      <c r="N30" s="99">
        <v>0</v>
      </c>
      <c r="O30" s="99">
        <v>0</v>
      </c>
      <c r="P30" s="99">
        <v>0</v>
      </c>
      <c r="Q30" s="99">
        <v>0</v>
      </c>
      <c r="R30" s="99">
        <v>0</v>
      </c>
      <c r="S30" s="99">
        <v>0</v>
      </c>
      <c r="T30" s="99">
        <v>0</v>
      </c>
      <c r="U30" s="99">
        <v>0</v>
      </c>
      <c r="V30" s="99">
        <v>0</v>
      </c>
      <c r="W30" s="99">
        <v>0</v>
      </c>
      <c r="X30" s="99">
        <v>0</v>
      </c>
      <c r="Y30" s="99">
        <v>0</v>
      </c>
      <c r="Z30" s="99">
        <v>0</v>
      </c>
      <c r="AA30" s="100">
        <f>SUM(C30:W30)</f>
        <v>0</v>
      </c>
    </row>
    <row r="31" spans="1:27" customFormat="1" ht="12.75" x14ac:dyDescent="0.2">
      <c r="A31" s="83"/>
      <c r="B31" s="80" t="s">
        <v>85</v>
      </c>
      <c r="C31" s="84">
        <f>SUM(C29:C30)</f>
        <v>504571.07</v>
      </c>
      <c r="D31" s="84">
        <f>SUM(D29:D30)</f>
        <v>18711112.210000001</v>
      </c>
      <c r="E31" s="84">
        <f>SUM(E29:E30)</f>
        <v>1280864.2</v>
      </c>
      <c r="F31" s="84">
        <f t="shared" ref="F31:K31" si="13">SUM(F29:F30)</f>
        <v>20068753.84</v>
      </c>
      <c r="G31" s="84">
        <f t="shared" si="13"/>
        <v>779836.08</v>
      </c>
      <c r="H31" s="84">
        <f t="shared" si="13"/>
        <v>24366765.539999999</v>
      </c>
      <c r="I31" s="84">
        <f t="shared" si="13"/>
        <v>1701973.11</v>
      </c>
      <c r="J31" s="84">
        <f t="shared" si="13"/>
        <v>1709331.32</v>
      </c>
      <c r="K31" s="84">
        <f t="shared" si="13"/>
        <v>28391659.969999999</v>
      </c>
      <c r="L31" s="84">
        <f t="shared" ref="L31:Q31" si="14">SUM(L29:L30)</f>
        <v>452822.84</v>
      </c>
      <c r="M31" s="84">
        <f t="shared" si="14"/>
        <v>463988.35</v>
      </c>
      <c r="N31" s="84">
        <f t="shared" si="14"/>
        <v>0</v>
      </c>
      <c r="O31" s="84">
        <f t="shared" si="14"/>
        <v>23402938.889999997</v>
      </c>
      <c r="P31" s="84">
        <f t="shared" si="14"/>
        <v>9272238.6499999985</v>
      </c>
      <c r="Q31" s="84">
        <f t="shared" si="14"/>
        <v>16526648.090000004</v>
      </c>
      <c r="R31" s="84">
        <f t="shared" ref="R31:W31" si="15">SUM(R29:R30)</f>
        <v>17660705.589999996</v>
      </c>
      <c r="S31" s="84">
        <f t="shared" si="15"/>
        <v>580776.76000000536</v>
      </c>
      <c r="T31" s="84">
        <f t="shared" si="15"/>
        <v>48026246.859999999</v>
      </c>
      <c r="U31" s="84">
        <f t="shared" si="15"/>
        <v>9941089.0299999993</v>
      </c>
      <c r="V31" s="84">
        <f t="shared" si="15"/>
        <v>9681793.4100000001</v>
      </c>
      <c r="W31" s="84">
        <f t="shared" si="15"/>
        <v>5739034.9400000004</v>
      </c>
      <c r="X31" s="84">
        <f>SUM(X29:X30)</f>
        <v>0</v>
      </c>
      <c r="Y31" s="84">
        <f>SUM(Y29:Y30)</f>
        <v>84446.55</v>
      </c>
      <c r="Z31" s="84">
        <f>SUM(Z29:Z30)</f>
        <v>0</v>
      </c>
      <c r="AA31" s="82">
        <f>SUM(C31:Z31)</f>
        <v>239347597.30000001</v>
      </c>
    </row>
    <row r="32" spans="1:27" customFormat="1" ht="13.5" thickBot="1" x14ac:dyDescent="0.25">
      <c r="A32" s="86" t="s">
        <v>88</v>
      </c>
      <c r="B32" s="87"/>
      <c r="C32" s="88">
        <f t="shared" ref="C32:H32" si="16">+C28+C31</f>
        <v>589740.6</v>
      </c>
      <c r="D32" s="88">
        <f t="shared" si="16"/>
        <v>23381606.109999999</v>
      </c>
      <c r="E32" s="88">
        <f t="shared" si="16"/>
        <v>1422274.77</v>
      </c>
      <c r="F32" s="88">
        <f t="shared" si="16"/>
        <v>24874602.75</v>
      </c>
      <c r="G32" s="88">
        <f t="shared" si="16"/>
        <v>896014.25</v>
      </c>
      <c r="H32" s="88">
        <f t="shared" si="16"/>
        <v>28738124.140000001</v>
      </c>
      <c r="I32" s="88">
        <f t="shared" ref="I32:N32" si="17">+I28+I31</f>
        <v>1804545.35</v>
      </c>
      <c r="J32" s="88">
        <f t="shared" si="17"/>
        <v>1789960.96</v>
      </c>
      <c r="K32" s="88">
        <f t="shared" si="17"/>
        <v>36293703.019999996</v>
      </c>
      <c r="L32" s="88">
        <f t="shared" si="17"/>
        <v>471024.05000000005</v>
      </c>
      <c r="M32" s="88">
        <f t="shared" si="17"/>
        <v>473852.87</v>
      </c>
      <c r="N32" s="88">
        <f t="shared" si="17"/>
        <v>0</v>
      </c>
      <c r="O32" s="88">
        <f t="shared" ref="O32:T32" si="18">+O28+O31</f>
        <v>27173372.389999997</v>
      </c>
      <c r="P32" s="88">
        <f t="shared" si="18"/>
        <v>10028304.979999999</v>
      </c>
      <c r="Q32" s="88">
        <f t="shared" si="18"/>
        <v>20253650.390000004</v>
      </c>
      <c r="R32" s="88">
        <f t="shared" si="18"/>
        <v>21752098.609999996</v>
      </c>
      <c r="S32" s="88">
        <f t="shared" si="18"/>
        <v>835781.4200000054</v>
      </c>
      <c r="T32" s="88">
        <f t="shared" si="18"/>
        <v>56894131.549999997</v>
      </c>
      <c r="U32" s="88">
        <f t="shared" ref="U32:Z32" si="19">+U28+U31</f>
        <v>11633739.35</v>
      </c>
      <c r="V32" s="88">
        <f t="shared" si="19"/>
        <v>16396609.08</v>
      </c>
      <c r="W32" s="88">
        <f t="shared" si="19"/>
        <v>14752710.41</v>
      </c>
      <c r="X32" s="88">
        <f t="shared" si="19"/>
        <v>0</v>
      </c>
      <c r="Y32" s="88">
        <f t="shared" si="19"/>
        <v>104342.33</v>
      </c>
      <c r="Z32" s="88">
        <f t="shared" si="19"/>
        <v>0</v>
      </c>
      <c r="AA32" s="82">
        <f>SUM(C32:Z32)</f>
        <v>300560189.38</v>
      </c>
    </row>
    <row r="33" spans="1:29" customFormat="1" ht="13.5" thickTop="1" x14ac:dyDescent="0.2">
      <c r="A33" s="89"/>
      <c r="B33" s="90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8">
        <f>SUM(C33:W33)</f>
        <v>0</v>
      </c>
    </row>
    <row r="34" spans="1:29" customFormat="1" ht="13.5" thickBot="1" x14ac:dyDescent="0.25">
      <c r="A34" s="91" t="s">
        <v>77</v>
      </c>
      <c r="B34" s="92"/>
      <c r="C34" s="93">
        <f t="shared" ref="C34:T34" si="20">+C32+C23</f>
        <v>75320253.959999993</v>
      </c>
      <c r="D34" s="93">
        <f t="shared" si="20"/>
        <v>72133511.689999998</v>
      </c>
      <c r="E34" s="93">
        <f t="shared" si="20"/>
        <v>24350905.779999997</v>
      </c>
      <c r="F34" s="93">
        <f t="shared" si="20"/>
        <v>135499768.40000001</v>
      </c>
      <c r="G34" s="93">
        <f t="shared" si="20"/>
        <v>42554177.410000004</v>
      </c>
      <c r="H34" s="93">
        <f t="shared" si="20"/>
        <v>147762774.80000001</v>
      </c>
      <c r="I34" s="93">
        <f t="shared" si="20"/>
        <v>73612891.560000002</v>
      </c>
      <c r="J34" s="93">
        <f t="shared" si="20"/>
        <v>21054622.670000002</v>
      </c>
      <c r="K34" s="93">
        <f t="shared" si="20"/>
        <v>133182859.55999999</v>
      </c>
      <c r="L34" s="93">
        <f t="shared" si="20"/>
        <v>6077969.6899999995</v>
      </c>
      <c r="M34" s="93">
        <f t="shared" si="20"/>
        <v>22197790.830000002</v>
      </c>
      <c r="N34" s="93">
        <f t="shared" si="20"/>
        <v>116166541.81</v>
      </c>
      <c r="O34" s="93">
        <f t="shared" si="20"/>
        <v>40546914.449999996</v>
      </c>
      <c r="P34" s="93">
        <f t="shared" si="20"/>
        <v>122641453.45999999</v>
      </c>
      <c r="Q34" s="93">
        <f t="shared" si="20"/>
        <v>28519982.020000029</v>
      </c>
      <c r="R34" s="93">
        <f t="shared" si="20"/>
        <v>133305694.34999998</v>
      </c>
      <c r="S34" s="93">
        <f t="shared" si="20"/>
        <v>102724321.31999999</v>
      </c>
      <c r="T34" s="93">
        <f t="shared" si="20"/>
        <v>562598497.33999991</v>
      </c>
      <c r="U34" s="93">
        <f t="shared" ref="U34:Z34" si="21">+U32+U23</f>
        <v>173591012.94999999</v>
      </c>
      <c r="V34" s="93">
        <f t="shared" si="21"/>
        <v>123410701.11</v>
      </c>
      <c r="W34" s="93">
        <f t="shared" si="21"/>
        <v>725877534.74000001</v>
      </c>
      <c r="X34" s="93">
        <f t="shared" si="21"/>
        <v>5821274.4299999997</v>
      </c>
      <c r="Y34" s="93">
        <f t="shared" si="21"/>
        <v>6007766.6499999994</v>
      </c>
      <c r="Z34" s="93">
        <f t="shared" si="21"/>
        <v>653109199.81999993</v>
      </c>
      <c r="AA34" s="82">
        <f>SUM(C34:Z34)</f>
        <v>3548068420.7999992</v>
      </c>
    </row>
    <row r="35" spans="1:29" customFormat="1" ht="12.75" x14ac:dyDescent="0.2">
      <c r="A35" s="3" t="s">
        <v>119</v>
      </c>
      <c r="B35" s="9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9" x14ac:dyDescent="0.25"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</row>
  </sheetData>
  <mergeCells count="5">
    <mergeCell ref="A10:B10"/>
    <mergeCell ref="A1:B1"/>
    <mergeCell ref="A5:B5"/>
    <mergeCell ref="A7:B7"/>
    <mergeCell ref="A9:B9"/>
  </mergeCells>
  <phoneticPr fontId="3" type="noConversion"/>
  <pageMargins left="0.39370078740157483" right="0.39370078740157483" top="0.98425196850393704" bottom="0.98425196850393704" header="0" footer="0"/>
  <pageSetup paperSize="5" scale="68" fitToWidth="2" orientation="landscape" horizontalDpi="1200" verticalDpi="1200" r:id="rId1"/>
  <headerFooter alignWithMargins="0"/>
  <colBreaks count="1" manualBreakCount="1">
    <brk id="14" max="34" man="1"/>
  </colBreaks>
  <ignoredErrors>
    <ignoredError sqref="AA17:AA18 AA34:AA36 AA20:AA27" formulaRange="1"/>
    <ignoredError sqref="AA28:AA33 AA19" formula="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showZeros="0" workbookViewId="0">
      <selection activeCell="A10" sqref="A10"/>
    </sheetView>
  </sheetViews>
  <sheetFormatPr baseColWidth="10" defaultRowHeight="12" x14ac:dyDescent="0.2"/>
  <cols>
    <col min="1" max="1" width="39.85546875" style="2" customWidth="1"/>
    <col min="2" max="9" width="9" style="2" customWidth="1"/>
    <col min="10" max="16384" width="11.42578125" style="2"/>
  </cols>
  <sheetData>
    <row r="1" spans="1:9" ht="26.25" x14ac:dyDescent="0.4">
      <c r="A1" s="1" t="s">
        <v>1</v>
      </c>
    </row>
    <row r="3" spans="1:9" ht="20.25" x14ac:dyDescent="0.3">
      <c r="A3" s="4" t="s">
        <v>2</v>
      </c>
    </row>
    <row r="4" spans="1:9" x14ac:dyDescent="0.2">
      <c r="A4" s="3"/>
    </row>
    <row r="5" spans="1:9" ht="15.75" customHeight="1" x14ac:dyDescent="0.25">
      <c r="A5" s="5" t="s">
        <v>3</v>
      </c>
      <c r="D5" s="127" t="s">
        <v>123</v>
      </c>
      <c r="E5" s="128"/>
      <c r="F5" s="128"/>
      <c r="G5" s="128"/>
      <c r="H5" s="129"/>
    </row>
    <row r="6" spans="1:9" x14ac:dyDescent="0.2">
      <c r="A6" s="3"/>
    </row>
    <row r="7" spans="1:9" ht="15.75" x14ac:dyDescent="0.25">
      <c r="A7" s="6" t="s">
        <v>4</v>
      </c>
    </row>
    <row r="8" spans="1:9" x14ac:dyDescent="0.2">
      <c r="A8" s="3"/>
    </row>
    <row r="9" spans="1:9" ht="15.75" x14ac:dyDescent="0.25">
      <c r="A9" s="6" t="s">
        <v>5</v>
      </c>
    </row>
    <row r="10" spans="1:9" ht="15.75" x14ac:dyDescent="0.25">
      <c r="A10" s="5" t="s">
        <v>105</v>
      </c>
    </row>
    <row r="11" spans="1:9" x14ac:dyDescent="0.2">
      <c r="A11" s="7"/>
    </row>
    <row r="12" spans="1:9" ht="12.75" thickBot="1" x14ac:dyDescent="0.25">
      <c r="B12" s="8"/>
      <c r="C12" s="9"/>
      <c r="D12" s="8"/>
      <c r="E12" s="9"/>
    </row>
    <row r="13" spans="1:9" ht="24" customHeight="1" thickBot="1" x14ac:dyDescent="0.25">
      <c r="A13" s="119" t="s">
        <v>6</v>
      </c>
      <c r="B13" s="121">
        <v>2015</v>
      </c>
      <c r="C13" s="122"/>
      <c r="D13" s="121">
        <v>2016</v>
      </c>
      <c r="E13" s="122"/>
      <c r="F13" s="121">
        <v>2017</v>
      </c>
      <c r="G13" s="122"/>
      <c r="H13" s="121">
        <v>2018</v>
      </c>
      <c r="I13" s="122"/>
    </row>
    <row r="14" spans="1:9" ht="24" customHeight="1" x14ac:dyDescent="0.2">
      <c r="A14" s="120"/>
      <c r="B14" s="10" t="s">
        <v>0</v>
      </c>
      <c r="C14" s="11" t="s">
        <v>7</v>
      </c>
      <c r="D14" s="10" t="s">
        <v>0</v>
      </c>
      <c r="E14" s="11" t="s">
        <v>7</v>
      </c>
      <c r="F14" s="10" t="s">
        <v>0</v>
      </c>
      <c r="G14" s="11" t="s">
        <v>7</v>
      </c>
      <c r="H14" s="10" t="s">
        <v>0</v>
      </c>
      <c r="I14" s="11" t="s">
        <v>7</v>
      </c>
    </row>
    <row r="15" spans="1:9" x14ac:dyDescent="0.2">
      <c r="A15" s="12" t="s">
        <v>8</v>
      </c>
      <c r="B15" s="36">
        <f t="shared" ref="B15:G15" si="0">SUM(B17:B26)</f>
        <v>220.72363390999999</v>
      </c>
      <c r="C15" s="37">
        <f t="shared" si="0"/>
        <v>171.12566968999997</v>
      </c>
      <c r="D15" s="36">
        <f t="shared" si="0"/>
        <v>230.89174192999999</v>
      </c>
      <c r="E15" s="37">
        <f t="shared" si="0"/>
        <v>160.86570653999999</v>
      </c>
      <c r="F15" s="36">
        <f t="shared" si="0"/>
        <v>240.51060410999997</v>
      </c>
      <c r="G15" s="37">
        <f t="shared" si="0"/>
        <v>148.36370688</v>
      </c>
      <c r="H15" s="36">
        <f>SUM(H17:H26)</f>
        <v>250.06450748999998</v>
      </c>
      <c r="I15" s="37">
        <f>SUM(I17:I26)</f>
        <v>135.12630039000001</v>
      </c>
    </row>
    <row r="16" spans="1:9" x14ac:dyDescent="0.2">
      <c r="A16" s="13" t="s">
        <v>9</v>
      </c>
      <c r="B16" s="31">
        <v>0</v>
      </c>
      <c r="C16" s="32">
        <v>0</v>
      </c>
      <c r="D16" s="31">
        <v>0</v>
      </c>
      <c r="E16" s="32">
        <v>0</v>
      </c>
      <c r="F16" s="31">
        <v>0</v>
      </c>
      <c r="G16" s="32">
        <v>0</v>
      </c>
      <c r="H16" s="31">
        <v>0</v>
      </c>
      <c r="I16" s="32">
        <v>0</v>
      </c>
    </row>
    <row r="17" spans="1:9" x14ac:dyDescent="0.2">
      <c r="A17" s="14" t="s">
        <v>58</v>
      </c>
      <c r="B17" s="33">
        <v>23.558578709999995</v>
      </c>
      <c r="C17" s="105">
        <v>7.2674387199999986</v>
      </c>
      <c r="D17" s="33">
        <v>27.843838270000003</v>
      </c>
      <c r="E17" s="105">
        <v>6.9087298100000005</v>
      </c>
      <c r="F17" s="33">
        <v>31.897622999999992</v>
      </c>
      <c r="G17" s="34">
        <v>5.9438463499999994</v>
      </c>
      <c r="H17" s="33">
        <v>35.924031409999998</v>
      </c>
      <c r="I17" s="34">
        <v>4.49493527</v>
      </c>
    </row>
    <row r="18" spans="1:9" x14ac:dyDescent="0.2">
      <c r="A18" s="14" t="s">
        <v>62</v>
      </c>
      <c r="B18" s="33">
        <v>7.0980778099999995</v>
      </c>
      <c r="C18" s="34">
        <v>2.4412827999999998</v>
      </c>
      <c r="D18" s="33">
        <v>8.3892043499999982</v>
      </c>
      <c r="E18" s="34">
        <v>2.38463965</v>
      </c>
      <c r="F18" s="33">
        <v>9.6105887299999999</v>
      </c>
      <c r="G18" s="34">
        <v>2.1427301299999999</v>
      </c>
      <c r="H18" s="33">
        <v>10.823724719999998</v>
      </c>
      <c r="I18" s="34">
        <v>1.7569087399999999</v>
      </c>
    </row>
    <row r="19" spans="1:9" x14ac:dyDescent="0.2">
      <c r="A19" s="14" t="s">
        <v>59</v>
      </c>
      <c r="B19" s="33">
        <v>25.243381590000006</v>
      </c>
      <c r="C19" s="34">
        <v>7.79101234</v>
      </c>
      <c r="D19" s="33">
        <v>29.835103510000003</v>
      </c>
      <c r="E19" s="34">
        <v>7.4317991700000006</v>
      </c>
      <c r="F19" s="33">
        <v>34.178796580000004</v>
      </c>
      <c r="G19" s="34">
        <v>6.4300260400000004</v>
      </c>
      <c r="H19" s="33">
        <v>38.493155560000005</v>
      </c>
      <c r="I19" s="34">
        <v>4.9167677600000008</v>
      </c>
    </row>
    <row r="20" spans="1:9" x14ac:dyDescent="0.2">
      <c r="A20" s="15" t="s">
        <v>10</v>
      </c>
      <c r="B20" s="31"/>
      <c r="C20" s="32"/>
      <c r="D20" s="31"/>
      <c r="E20" s="32"/>
      <c r="F20" s="31"/>
      <c r="G20" s="32"/>
      <c r="H20" s="31"/>
      <c r="I20" s="32"/>
    </row>
    <row r="21" spans="1:9" x14ac:dyDescent="0.2">
      <c r="A21" s="15" t="s">
        <v>11</v>
      </c>
      <c r="B21" s="31"/>
      <c r="C21" s="32"/>
      <c r="D21" s="31"/>
      <c r="E21" s="32"/>
      <c r="F21" s="31"/>
      <c r="G21" s="32"/>
      <c r="H21" s="31"/>
      <c r="I21" s="32"/>
    </row>
    <row r="22" spans="1:9" x14ac:dyDescent="0.2">
      <c r="A22" s="15" t="s">
        <v>12</v>
      </c>
      <c r="B22" s="31"/>
      <c r="C22" s="32"/>
      <c r="D22" s="31"/>
      <c r="E22" s="32"/>
      <c r="F22" s="31"/>
      <c r="G22" s="32"/>
      <c r="H22" s="31"/>
      <c r="I22" s="32"/>
    </row>
    <row r="23" spans="1:9" x14ac:dyDescent="0.2">
      <c r="A23" s="15" t="s">
        <v>13</v>
      </c>
      <c r="B23" s="31"/>
      <c r="C23" s="32"/>
      <c r="D23" s="31"/>
      <c r="E23" s="32"/>
      <c r="F23" s="31"/>
      <c r="G23" s="32"/>
      <c r="H23" s="31"/>
      <c r="I23" s="32"/>
    </row>
    <row r="24" spans="1:9" x14ac:dyDescent="0.2">
      <c r="A24" s="15" t="s">
        <v>14</v>
      </c>
      <c r="B24" s="31"/>
      <c r="C24" s="32"/>
      <c r="D24" s="31"/>
      <c r="E24" s="32"/>
      <c r="F24" s="31"/>
      <c r="G24" s="32"/>
      <c r="H24" s="31"/>
      <c r="I24" s="32"/>
    </row>
    <row r="25" spans="1:9" x14ac:dyDescent="0.2">
      <c r="A25" s="14" t="s">
        <v>15</v>
      </c>
      <c r="B25" s="31"/>
      <c r="C25" s="32"/>
      <c r="D25" s="31"/>
      <c r="E25" s="32"/>
      <c r="F25" s="31"/>
      <c r="G25" s="32"/>
      <c r="H25" s="31"/>
      <c r="I25" s="32"/>
    </row>
    <row r="26" spans="1:9" x14ac:dyDescent="0.2">
      <c r="A26" s="13" t="s">
        <v>60</v>
      </c>
      <c r="B26" s="33">
        <v>164.82359579999999</v>
      </c>
      <c r="C26" s="34">
        <v>153.62593582999997</v>
      </c>
      <c r="D26" s="33">
        <v>164.82359579999999</v>
      </c>
      <c r="E26" s="34">
        <v>144.14053790999998</v>
      </c>
      <c r="F26" s="33">
        <v>164.82359579999999</v>
      </c>
      <c r="G26" s="34">
        <v>133.84710436</v>
      </c>
      <c r="H26" s="33">
        <v>164.82359579999999</v>
      </c>
      <c r="I26" s="34">
        <v>123.95768862000001</v>
      </c>
    </row>
    <row r="27" spans="1:9" x14ac:dyDescent="0.2">
      <c r="A27" s="12" t="s">
        <v>16</v>
      </c>
      <c r="B27" s="38">
        <v>341.21289907000005</v>
      </c>
      <c r="C27" s="39">
        <v>221.53612626272724</v>
      </c>
      <c r="D27" s="38">
        <v>162.15596329000013</v>
      </c>
      <c r="E27" s="39">
        <v>131.84597880999999</v>
      </c>
      <c r="F27" s="38">
        <v>159.78868392000012</v>
      </c>
      <c r="G27" s="39">
        <v>86.792674989999995</v>
      </c>
      <c r="H27" s="38">
        <v>108.4766962600001</v>
      </c>
      <c r="I27" s="39">
        <v>47.549627430000001</v>
      </c>
    </row>
    <row r="28" spans="1:9" x14ac:dyDescent="0.2">
      <c r="A28" s="26" t="s">
        <v>17</v>
      </c>
      <c r="B28" s="31"/>
      <c r="C28" s="32"/>
      <c r="D28" s="31"/>
      <c r="E28" s="32"/>
      <c r="F28" s="31"/>
      <c r="G28" s="32"/>
      <c r="H28" s="31"/>
      <c r="I28" s="32"/>
    </row>
    <row r="29" spans="1:9" x14ac:dyDescent="0.2">
      <c r="A29" s="19" t="s">
        <v>18</v>
      </c>
      <c r="B29" s="31">
        <v>0</v>
      </c>
      <c r="C29" s="32">
        <v>0</v>
      </c>
      <c r="D29" s="31">
        <v>0</v>
      </c>
      <c r="E29" s="32">
        <v>0</v>
      </c>
      <c r="F29" s="31">
        <v>0</v>
      </c>
      <c r="G29" s="32">
        <v>0</v>
      </c>
      <c r="H29" s="31">
        <v>0</v>
      </c>
      <c r="I29" s="32">
        <v>0</v>
      </c>
    </row>
    <row r="30" spans="1:9" x14ac:dyDescent="0.2">
      <c r="A30" s="19" t="s">
        <v>19</v>
      </c>
      <c r="B30" s="31"/>
      <c r="C30" s="32"/>
      <c r="D30" s="31"/>
      <c r="E30" s="32"/>
      <c r="F30" s="31"/>
      <c r="G30" s="32"/>
      <c r="H30" s="31"/>
      <c r="I30" s="32"/>
    </row>
    <row r="31" spans="1:9" x14ac:dyDescent="0.2">
      <c r="A31" s="19" t="s">
        <v>61</v>
      </c>
      <c r="B31" s="40">
        <v>30.625</v>
      </c>
      <c r="C31" s="41">
        <v>3.0891841500000008</v>
      </c>
      <c r="D31" s="31"/>
      <c r="E31" s="32"/>
      <c r="F31" s="31"/>
      <c r="G31" s="32"/>
      <c r="H31" s="31"/>
      <c r="I31" s="32"/>
    </row>
    <row r="32" spans="1:9" x14ac:dyDescent="0.2">
      <c r="A32" s="19" t="s">
        <v>106</v>
      </c>
      <c r="B32" s="40">
        <v>100</v>
      </c>
      <c r="C32" s="41">
        <v>108.95346930999999</v>
      </c>
      <c r="D32" s="40">
        <v>100</v>
      </c>
      <c r="E32" s="41">
        <v>78.838713820000009</v>
      </c>
      <c r="F32" s="40">
        <v>100</v>
      </c>
      <c r="G32" s="41">
        <v>48.241719429999996</v>
      </c>
      <c r="H32" s="40">
        <v>100</v>
      </c>
      <c r="I32" s="41">
        <v>17.885844430000002</v>
      </c>
    </row>
    <row r="33" spans="1:9" x14ac:dyDescent="0.2">
      <c r="A33" s="19" t="s">
        <v>63</v>
      </c>
      <c r="B33" s="31">
        <v>0</v>
      </c>
      <c r="C33" s="32">
        <v>0</v>
      </c>
      <c r="D33" s="31">
        <v>0</v>
      </c>
      <c r="E33" s="32">
        <v>0</v>
      </c>
      <c r="F33" s="31">
        <v>0</v>
      </c>
      <c r="G33" s="32">
        <v>0</v>
      </c>
      <c r="H33" s="31">
        <v>0</v>
      </c>
      <c r="I33" s="32">
        <v>0</v>
      </c>
    </row>
    <row r="34" spans="1:9" x14ac:dyDescent="0.2">
      <c r="A34" s="19" t="s">
        <v>64</v>
      </c>
      <c r="B34" s="31">
        <v>0</v>
      </c>
      <c r="C34" s="32">
        <v>0</v>
      </c>
      <c r="D34" s="31">
        <v>0</v>
      </c>
      <c r="E34" s="32">
        <v>0</v>
      </c>
      <c r="F34" s="31">
        <v>0</v>
      </c>
      <c r="G34" s="32">
        <v>0</v>
      </c>
      <c r="H34" s="31">
        <v>0</v>
      </c>
      <c r="I34" s="32">
        <v>0</v>
      </c>
    </row>
    <row r="35" spans="1:9" x14ac:dyDescent="0.2">
      <c r="A35" s="54" t="s">
        <v>65</v>
      </c>
      <c r="B35" s="55">
        <v>3.3629134899999995</v>
      </c>
      <c r="C35" s="56">
        <v>33.156917079999999</v>
      </c>
      <c r="D35" s="55">
        <v>5.1205996500000008</v>
      </c>
      <c r="E35" s="56">
        <v>32.598453559999996</v>
      </c>
      <c r="F35" s="55">
        <v>6.45739032</v>
      </c>
      <c r="G35" s="56">
        <v>31.105199050000003</v>
      </c>
      <c r="H35" s="55">
        <v>8.4766962600000006</v>
      </c>
      <c r="I35" s="56">
        <v>29.663782999999999</v>
      </c>
    </row>
    <row r="36" spans="1:9" x14ac:dyDescent="0.2">
      <c r="A36" s="54" t="s">
        <v>107</v>
      </c>
      <c r="B36" s="55">
        <v>91.6</v>
      </c>
      <c r="C36" s="56">
        <v>24.709330301818177</v>
      </c>
      <c r="D36" s="31"/>
      <c r="E36" s="32"/>
      <c r="F36" s="31"/>
      <c r="G36" s="32"/>
      <c r="H36" s="31"/>
      <c r="I36" s="32"/>
    </row>
    <row r="37" spans="1:9" x14ac:dyDescent="0.2">
      <c r="A37" s="19" t="s">
        <v>108</v>
      </c>
      <c r="B37" s="55">
        <v>57.25</v>
      </c>
      <c r="C37" s="56">
        <v>14.728604070909093</v>
      </c>
      <c r="D37" s="31"/>
      <c r="E37" s="32"/>
      <c r="F37" s="31"/>
      <c r="G37" s="32"/>
      <c r="H37" s="31"/>
      <c r="I37" s="32"/>
    </row>
    <row r="38" spans="1:9" x14ac:dyDescent="0.2">
      <c r="A38" s="19" t="s">
        <v>68</v>
      </c>
      <c r="B38" s="31"/>
      <c r="C38" s="32"/>
      <c r="D38" s="31"/>
      <c r="E38" s="32"/>
      <c r="F38" s="31"/>
      <c r="G38" s="32"/>
      <c r="H38" s="31"/>
      <c r="I38" s="32"/>
    </row>
    <row r="39" spans="1:9" x14ac:dyDescent="0.2">
      <c r="A39" s="19" t="s">
        <v>69</v>
      </c>
      <c r="B39" s="40">
        <v>32.614173790000002</v>
      </c>
      <c r="C39" s="41">
        <v>28.162876319999999</v>
      </c>
      <c r="D39" s="40">
        <v>41.705588090000006</v>
      </c>
      <c r="E39" s="41">
        <v>19.071462029999999</v>
      </c>
      <c r="F39" s="40">
        <v>53.331293600000002</v>
      </c>
      <c r="G39" s="41">
        <v>7.4457565099999989</v>
      </c>
      <c r="H39" s="31">
        <v>0</v>
      </c>
      <c r="I39" s="32">
        <v>0</v>
      </c>
    </row>
    <row r="40" spans="1:9" x14ac:dyDescent="0.2">
      <c r="A40" s="19" t="s">
        <v>70</v>
      </c>
      <c r="B40" s="106">
        <v>25.760811790000002</v>
      </c>
      <c r="C40" s="107">
        <v>8.7357450300000004</v>
      </c>
      <c r="D40" s="106">
        <v>15.329775549999999</v>
      </c>
      <c r="E40" s="107">
        <v>1.3373494000000001</v>
      </c>
      <c r="F40" s="31">
        <v>0</v>
      </c>
      <c r="G40" s="32">
        <v>0</v>
      </c>
      <c r="H40" s="31">
        <v>0</v>
      </c>
      <c r="I40" s="32">
        <v>0</v>
      </c>
    </row>
    <row r="41" spans="1:9" x14ac:dyDescent="0.2">
      <c r="A41" s="12" t="s">
        <v>20</v>
      </c>
      <c r="B41" s="38">
        <v>0</v>
      </c>
      <c r="C41" s="39">
        <v>0</v>
      </c>
      <c r="D41" s="38">
        <v>0</v>
      </c>
      <c r="E41" s="39">
        <v>0</v>
      </c>
      <c r="F41" s="38">
        <v>0</v>
      </c>
      <c r="G41" s="39">
        <v>0</v>
      </c>
      <c r="H41" s="38">
        <v>0</v>
      </c>
      <c r="I41" s="39">
        <v>0</v>
      </c>
    </row>
    <row r="42" spans="1:9" x14ac:dyDescent="0.2">
      <c r="A42" s="16" t="s">
        <v>21</v>
      </c>
      <c r="B42" s="42">
        <v>0</v>
      </c>
      <c r="C42" s="43">
        <v>0</v>
      </c>
      <c r="D42" s="42">
        <v>0</v>
      </c>
      <c r="E42" s="43">
        <v>0</v>
      </c>
      <c r="F42" s="42">
        <v>0</v>
      </c>
      <c r="G42" s="43">
        <v>0</v>
      </c>
      <c r="H42" s="42">
        <v>0</v>
      </c>
      <c r="I42" s="43">
        <v>0</v>
      </c>
    </row>
    <row r="43" spans="1:9" x14ac:dyDescent="0.2">
      <c r="A43" s="17" t="s">
        <v>22</v>
      </c>
      <c r="B43" s="44"/>
      <c r="C43" s="45"/>
      <c r="D43" s="44"/>
      <c r="E43" s="45"/>
      <c r="F43" s="44"/>
      <c r="G43" s="45"/>
      <c r="H43" s="44"/>
      <c r="I43" s="45"/>
    </row>
    <row r="44" spans="1:9" x14ac:dyDescent="0.2">
      <c r="A44" s="18" t="s">
        <v>23</v>
      </c>
      <c r="B44" s="47">
        <v>348.01180905908342</v>
      </c>
      <c r="C44" s="48">
        <v>85.564761078499998</v>
      </c>
      <c r="D44" s="47">
        <v>375.82608087640233</v>
      </c>
      <c r="E44" s="48">
        <v>74.501389513699991</v>
      </c>
      <c r="F44" s="47">
        <v>400.09124268035475</v>
      </c>
      <c r="G44" s="48">
        <v>59.222502091400003</v>
      </c>
      <c r="H44" s="47">
        <v>382.51492557035465</v>
      </c>
      <c r="I44" s="48">
        <v>36.960369135999997</v>
      </c>
    </row>
    <row r="45" spans="1:9" x14ac:dyDescent="0.2">
      <c r="A45" s="16" t="s">
        <v>21</v>
      </c>
      <c r="B45" s="49">
        <v>143.58916292200001</v>
      </c>
      <c r="C45" s="50">
        <v>22.489850218499999</v>
      </c>
      <c r="D45" s="49">
        <v>144.73221136931903</v>
      </c>
      <c r="E45" s="50">
        <v>20.442667553699998</v>
      </c>
      <c r="F45" s="49">
        <v>145.82897710327146</v>
      </c>
      <c r="G45" s="50">
        <v>18.983533061400003</v>
      </c>
      <c r="H45" s="49">
        <v>145.84967475327142</v>
      </c>
      <c r="I45" s="50">
        <v>15.858741855999998</v>
      </c>
    </row>
    <row r="46" spans="1:9" x14ac:dyDescent="0.2">
      <c r="A46" s="17" t="s">
        <v>24</v>
      </c>
      <c r="B46" s="44"/>
      <c r="C46" s="45"/>
      <c r="D46" s="44"/>
      <c r="E46" s="45"/>
      <c r="F46" s="44"/>
      <c r="G46" s="45"/>
      <c r="H46" s="44"/>
      <c r="I46" s="45"/>
    </row>
    <row r="47" spans="1:9" x14ac:dyDescent="0.2">
      <c r="A47" s="15" t="s">
        <v>25</v>
      </c>
      <c r="B47" s="57">
        <v>5.8279796199999998</v>
      </c>
      <c r="C47" s="58">
        <v>0.60057329999999998</v>
      </c>
      <c r="D47" s="44">
        <v>0</v>
      </c>
      <c r="E47" s="45">
        <v>0</v>
      </c>
      <c r="F47" s="44">
        <v>0</v>
      </c>
      <c r="G47" s="45">
        <v>0</v>
      </c>
      <c r="H47" s="44">
        <v>0</v>
      </c>
      <c r="I47" s="45">
        <v>0</v>
      </c>
    </row>
    <row r="48" spans="1:9" x14ac:dyDescent="0.2">
      <c r="A48" s="15" t="s">
        <v>26</v>
      </c>
      <c r="B48" s="40">
        <v>5.2815264700000011</v>
      </c>
      <c r="C48" s="41">
        <v>0.12851622000000001</v>
      </c>
      <c r="D48" s="44">
        <v>0</v>
      </c>
      <c r="E48" s="45">
        <v>0</v>
      </c>
      <c r="F48" s="44">
        <v>0</v>
      </c>
      <c r="G48" s="45">
        <v>0</v>
      </c>
      <c r="H48" s="44">
        <v>0</v>
      </c>
      <c r="I48" s="45">
        <v>0</v>
      </c>
    </row>
    <row r="49" spans="1:9" x14ac:dyDescent="0.2">
      <c r="A49" s="15" t="s">
        <v>27</v>
      </c>
      <c r="B49" s="40">
        <v>22.132946499999999</v>
      </c>
      <c r="C49" s="41">
        <v>1.5025663499999999</v>
      </c>
      <c r="D49" s="57">
        <v>12.51858232999998</v>
      </c>
      <c r="E49" s="58">
        <v>0.33957254999999997</v>
      </c>
      <c r="F49" s="44">
        <v>0</v>
      </c>
      <c r="G49" s="45">
        <v>0</v>
      </c>
      <c r="H49" s="44">
        <v>0</v>
      </c>
      <c r="I49" s="45">
        <v>0</v>
      </c>
    </row>
    <row r="50" spans="1:9" x14ac:dyDescent="0.2">
      <c r="A50" s="15" t="s">
        <v>28</v>
      </c>
      <c r="B50" s="40">
        <v>32.665223441999998</v>
      </c>
      <c r="C50" s="41">
        <v>5.1255767099999998</v>
      </c>
      <c r="D50" s="40">
        <v>36.951453821999998</v>
      </c>
      <c r="E50" s="41">
        <v>4.2643968600000006</v>
      </c>
      <c r="F50" s="40">
        <v>40.753754962000002</v>
      </c>
      <c r="G50" s="41">
        <v>2.9836015700000003</v>
      </c>
      <c r="H50" s="40">
        <v>40.753754962000002</v>
      </c>
      <c r="I50" s="41">
        <v>1.27801879</v>
      </c>
    </row>
    <row r="51" spans="1:9" x14ac:dyDescent="0.2">
      <c r="A51" s="15" t="s">
        <v>29</v>
      </c>
      <c r="B51" s="40">
        <v>1.3058151799999997</v>
      </c>
      <c r="C51" s="41">
        <v>0.52405389999999996</v>
      </c>
      <c r="D51" s="40">
        <v>1.4771602399999999</v>
      </c>
      <c r="E51" s="41">
        <v>0.51241756000000005</v>
      </c>
      <c r="F51" s="40">
        <v>1.62915988</v>
      </c>
      <c r="G51" s="41">
        <v>0.47350667999999996</v>
      </c>
      <c r="H51" s="40">
        <v>1.62915988</v>
      </c>
      <c r="I51" s="41">
        <v>0.38335032000000002</v>
      </c>
    </row>
    <row r="52" spans="1:9" x14ac:dyDescent="0.2">
      <c r="A52" s="15" t="s">
        <v>30</v>
      </c>
      <c r="B52" s="40">
        <v>2.2729143799999996</v>
      </c>
      <c r="C52" s="41">
        <v>1.2492315999999999</v>
      </c>
      <c r="D52" s="40">
        <v>2.5711592200000002</v>
      </c>
      <c r="E52" s="41">
        <v>1.2717772199999999</v>
      </c>
      <c r="F52" s="40">
        <v>2.8357312800000005</v>
      </c>
      <c r="G52" s="41">
        <v>1.2388370800000001</v>
      </c>
      <c r="H52" s="40">
        <v>2.8357312800000005</v>
      </c>
      <c r="I52" s="41">
        <v>1.0789728199999999</v>
      </c>
    </row>
    <row r="53" spans="1:9" x14ac:dyDescent="0.2">
      <c r="A53" s="15" t="s">
        <v>31</v>
      </c>
      <c r="B53" s="40">
        <v>46.033519079999998</v>
      </c>
      <c r="C53" s="41">
        <v>5.8119453399999994</v>
      </c>
      <c r="D53" s="40">
        <v>52.073896179999998</v>
      </c>
      <c r="E53" s="41">
        <v>5.9790148100000007</v>
      </c>
      <c r="F53" s="40">
        <v>57.43229522</v>
      </c>
      <c r="G53" s="41">
        <v>5.9023107399999999</v>
      </c>
      <c r="H53" s="40">
        <v>57.43229522</v>
      </c>
      <c r="I53" s="41">
        <v>5.2279193299999989</v>
      </c>
    </row>
    <row r="54" spans="1:9" x14ac:dyDescent="0.2">
      <c r="A54" s="19" t="s">
        <v>71</v>
      </c>
      <c r="B54" s="40">
        <v>0.20610071999999999</v>
      </c>
      <c r="C54" s="41">
        <v>3.4124890000000005E-2</v>
      </c>
      <c r="D54" s="40">
        <v>0.23314451999999999</v>
      </c>
      <c r="E54" s="41">
        <v>3.6528909999999998E-2</v>
      </c>
      <c r="F54" s="40">
        <v>0.25713506000000003</v>
      </c>
      <c r="G54" s="41">
        <v>3.7777169999999999E-2</v>
      </c>
      <c r="H54" s="40">
        <v>0.25713506000000003</v>
      </c>
      <c r="I54" s="41">
        <v>3.5378259999999995E-2</v>
      </c>
    </row>
    <row r="55" spans="1:9" x14ac:dyDescent="0.2">
      <c r="A55" s="15" t="s">
        <v>32</v>
      </c>
      <c r="B55" s="57">
        <v>27.362053900000003</v>
      </c>
      <c r="C55" s="58">
        <v>5.8237129500000009</v>
      </c>
      <c r="D55" s="57">
        <v>30.952418659999999</v>
      </c>
      <c r="E55" s="58">
        <v>6.1514377800000002</v>
      </c>
      <c r="F55" s="57">
        <v>34.137419639999997</v>
      </c>
      <c r="G55" s="58">
        <v>6.3733897400000004</v>
      </c>
      <c r="H55" s="57">
        <v>34.137419639999997</v>
      </c>
      <c r="I55" s="58">
        <v>5.9811646200000004</v>
      </c>
    </row>
    <row r="56" spans="1:9" x14ac:dyDescent="0.2">
      <c r="A56" s="19" t="s">
        <v>109</v>
      </c>
      <c r="B56" s="40">
        <v>0.20755395999999998</v>
      </c>
      <c r="C56" s="41">
        <v>5.2674860000000004E-2</v>
      </c>
      <c r="D56" s="40">
        <v>0.23609774</v>
      </c>
      <c r="E56" s="41">
        <v>5.6481150000000001E-2</v>
      </c>
      <c r="F56" s="40">
        <v>0.26661616000000005</v>
      </c>
      <c r="G56" s="41">
        <v>5.9956540000000003E-2</v>
      </c>
      <c r="H56" s="40">
        <v>0.28290836000000003</v>
      </c>
      <c r="I56" s="41">
        <v>5.9644419999999997E-2</v>
      </c>
    </row>
    <row r="57" spans="1:9" x14ac:dyDescent="0.2">
      <c r="A57" s="19" t="s">
        <v>110</v>
      </c>
      <c r="B57" s="109">
        <v>0.29352966999999996</v>
      </c>
      <c r="C57" s="110">
        <v>3.0170639999999999E-2</v>
      </c>
      <c r="D57" s="109">
        <v>0.33594768999999991</v>
      </c>
      <c r="E57" s="110">
        <v>3.022758E-2</v>
      </c>
      <c r="F57" s="109">
        <v>0.37487071000000005</v>
      </c>
      <c r="G57" s="110">
        <v>2.8983709999999999E-2</v>
      </c>
      <c r="H57" s="109">
        <v>0.37927616000000003</v>
      </c>
      <c r="I57" s="110">
        <v>2.4578369999999999E-2</v>
      </c>
    </row>
    <row r="58" spans="1:9" x14ac:dyDescent="0.2">
      <c r="A58" s="111" t="s">
        <v>111</v>
      </c>
      <c r="B58" s="106">
        <v>0</v>
      </c>
      <c r="C58" s="107">
        <v>1.6067034584999997</v>
      </c>
      <c r="D58" s="106">
        <v>7.3823509673190495</v>
      </c>
      <c r="E58" s="107">
        <v>1.8008131337</v>
      </c>
      <c r="F58" s="106">
        <v>8.1419941912714311</v>
      </c>
      <c r="G58" s="107">
        <v>1.8851698313999998</v>
      </c>
      <c r="H58" s="106">
        <v>8.1419941912714311</v>
      </c>
      <c r="I58" s="107">
        <v>1.7897149259999998</v>
      </c>
    </row>
    <row r="59" spans="1:9" ht="12.75" customHeight="1" x14ac:dyDescent="0.2">
      <c r="A59" s="16" t="s">
        <v>33</v>
      </c>
      <c r="B59" s="49">
        <v>35.168915177083328</v>
      </c>
      <c r="C59" s="50">
        <v>11.682201409999999</v>
      </c>
      <c r="D59" s="49">
        <v>39.631183207083339</v>
      </c>
      <c r="E59" s="50">
        <v>12.343607159999998</v>
      </c>
      <c r="F59" s="49">
        <v>43.098086417083337</v>
      </c>
      <c r="G59" s="50">
        <v>12.556892810000001</v>
      </c>
      <c r="H59" s="49">
        <v>43.098086417083337</v>
      </c>
      <c r="I59" s="50">
        <v>11.582248179999999</v>
      </c>
    </row>
    <row r="60" spans="1:9" x14ac:dyDescent="0.2">
      <c r="A60" s="15" t="s">
        <v>34</v>
      </c>
      <c r="B60" s="31"/>
      <c r="C60" s="32"/>
      <c r="D60" s="31"/>
      <c r="E60" s="32"/>
      <c r="F60" s="31"/>
      <c r="G60" s="32"/>
      <c r="H60" s="31"/>
      <c r="I60" s="32"/>
    </row>
    <row r="61" spans="1:9" x14ac:dyDescent="0.2">
      <c r="A61" s="15" t="s">
        <v>35</v>
      </c>
      <c r="B61" s="31"/>
      <c r="C61" s="32"/>
      <c r="D61" s="31"/>
      <c r="E61" s="32"/>
      <c r="F61" s="31"/>
      <c r="G61" s="32"/>
      <c r="H61" s="31"/>
      <c r="I61" s="32"/>
    </row>
    <row r="62" spans="1:9" x14ac:dyDescent="0.2">
      <c r="A62" s="15" t="s">
        <v>36</v>
      </c>
      <c r="B62" s="31"/>
      <c r="C62" s="32"/>
      <c r="D62" s="31"/>
      <c r="E62" s="32"/>
      <c r="F62" s="31"/>
      <c r="G62" s="32"/>
      <c r="H62" s="31"/>
      <c r="I62" s="32"/>
    </row>
    <row r="63" spans="1:9" x14ac:dyDescent="0.2">
      <c r="A63" s="15" t="s">
        <v>37</v>
      </c>
      <c r="B63" s="31"/>
      <c r="C63" s="32"/>
      <c r="D63" s="31"/>
      <c r="E63" s="32"/>
      <c r="F63" s="31"/>
      <c r="G63" s="32"/>
      <c r="H63" s="31"/>
      <c r="I63" s="32"/>
    </row>
    <row r="64" spans="1:9" x14ac:dyDescent="0.2">
      <c r="A64" s="20" t="s">
        <v>38</v>
      </c>
      <c r="B64" s="33">
        <v>6.5200545200000004</v>
      </c>
      <c r="C64" s="34">
        <v>0.78449043000000007</v>
      </c>
      <c r="D64" s="33">
        <v>7.3755960800000002</v>
      </c>
      <c r="E64" s="34">
        <v>0.77503258000000008</v>
      </c>
      <c r="F64" s="33">
        <v>8.1345442200000004</v>
      </c>
      <c r="G64" s="34">
        <v>0.72597655999999999</v>
      </c>
      <c r="H64" s="33">
        <v>8.1345442200000004</v>
      </c>
      <c r="I64" s="34">
        <v>0.59959224</v>
      </c>
    </row>
    <row r="65" spans="1:9" x14ac:dyDescent="0.2">
      <c r="A65" s="20" t="s">
        <v>39</v>
      </c>
      <c r="B65" s="33">
        <v>10.145482099999999</v>
      </c>
      <c r="C65" s="34">
        <v>0.94421442</v>
      </c>
      <c r="D65" s="33">
        <v>11.324252120000001</v>
      </c>
      <c r="E65" s="34">
        <v>0.87306004999999998</v>
      </c>
      <c r="F65" s="33">
        <v>11.87837478</v>
      </c>
      <c r="G65" s="34">
        <v>0.72273913999999995</v>
      </c>
      <c r="H65" s="33">
        <v>11.87837478</v>
      </c>
      <c r="I65" s="34">
        <v>0.52997347000000006</v>
      </c>
    </row>
    <row r="66" spans="1:9" x14ac:dyDescent="0.2">
      <c r="A66" s="15" t="s">
        <v>40</v>
      </c>
      <c r="B66" s="33">
        <v>4.0682104399999997</v>
      </c>
      <c r="C66" s="34">
        <v>1.22261643</v>
      </c>
      <c r="D66" s="33">
        <v>4.6020284300000007</v>
      </c>
      <c r="E66" s="34">
        <v>1.2078114600000001</v>
      </c>
      <c r="F66" s="33">
        <v>5.0755767200000008</v>
      </c>
      <c r="G66" s="34">
        <v>1.13182267</v>
      </c>
      <c r="H66" s="33">
        <v>5.0755767200000008</v>
      </c>
      <c r="I66" s="34">
        <v>0.93505429000000007</v>
      </c>
    </row>
    <row r="67" spans="1:9" x14ac:dyDescent="0.2">
      <c r="A67" s="28" t="s">
        <v>57</v>
      </c>
      <c r="B67" s="51">
        <v>14.435168117083331</v>
      </c>
      <c r="C67" s="35">
        <v>8.7308801299999992</v>
      </c>
      <c r="D67" s="51">
        <v>16.329306577083333</v>
      </c>
      <c r="E67" s="35">
        <v>9.4877030699999985</v>
      </c>
      <c r="F67" s="51">
        <v>18.009590697083333</v>
      </c>
      <c r="G67" s="35">
        <v>9.9763544399999997</v>
      </c>
      <c r="H67" s="51">
        <v>18.009590697083333</v>
      </c>
      <c r="I67" s="35">
        <v>9.5176281799999991</v>
      </c>
    </row>
    <row r="68" spans="1:9" x14ac:dyDescent="0.2">
      <c r="A68" s="16" t="s">
        <v>41</v>
      </c>
      <c r="B68" s="49">
        <v>169.25373096000007</v>
      </c>
      <c r="C68" s="50">
        <v>51.392709449999998</v>
      </c>
      <c r="D68" s="49">
        <v>191.4626863</v>
      </c>
      <c r="E68" s="50">
        <v>41.715114799999995</v>
      </c>
      <c r="F68" s="49">
        <v>211.16417915999997</v>
      </c>
      <c r="G68" s="50">
        <v>27.682076220000003</v>
      </c>
      <c r="H68" s="49">
        <v>193.56716439999991</v>
      </c>
      <c r="I68" s="50">
        <v>9.5193791000000001</v>
      </c>
    </row>
    <row r="69" spans="1:9" x14ac:dyDescent="0.2">
      <c r="A69" s="26" t="s">
        <v>42</v>
      </c>
      <c r="B69" s="59">
        <v>0</v>
      </c>
      <c r="C69" s="60">
        <v>0</v>
      </c>
      <c r="D69" s="59">
        <v>0</v>
      </c>
      <c r="E69" s="60">
        <v>0</v>
      </c>
      <c r="F69" s="59">
        <v>0</v>
      </c>
      <c r="G69" s="60">
        <v>0</v>
      </c>
      <c r="H69" s="59">
        <v>0</v>
      </c>
      <c r="I69" s="60">
        <v>0</v>
      </c>
    </row>
    <row r="70" spans="1:9" x14ac:dyDescent="0.2">
      <c r="A70" s="27" t="s">
        <v>66</v>
      </c>
      <c r="B70" s="51">
        <v>169.25373096000007</v>
      </c>
      <c r="C70" s="35">
        <v>51.392709449999998</v>
      </c>
      <c r="D70" s="51">
        <v>191.4626863</v>
      </c>
      <c r="E70" s="35">
        <v>41.715114799999995</v>
      </c>
      <c r="F70" s="51">
        <v>211.16417915999997</v>
      </c>
      <c r="G70" s="35">
        <v>27.682076220000003</v>
      </c>
      <c r="H70" s="51">
        <v>193.56716439999991</v>
      </c>
      <c r="I70" s="35">
        <v>9.5193791000000001</v>
      </c>
    </row>
    <row r="71" spans="1:9" x14ac:dyDescent="0.2">
      <c r="A71" s="18" t="s">
        <v>43</v>
      </c>
      <c r="B71" s="47">
        <v>869.05445507999991</v>
      </c>
      <c r="C71" s="48">
        <v>87.655703910000014</v>
      </c>
      <c r="D71" s="47">
        <v>770.71702189999996</v>
      </c>
      <c r="E71" s="48">
        <v>64.5789367</v>
      </c>
      <c r="F71" s="47">
        <v>616.28247522999993</v>
      </c>
      <c r="G71" s="48">
        <v>43.992689040000002</v>
      </c>
      <c r="H71" s="47">
        <v>631.29140932999996</v>
      </c>
      <c r="I71" s="48">
        <v>19.285787590000002</v>
      </c>
    </row>
    <row r="72" spans="1:9" x14ac:dyDescent="0.2">
      <c r="A72" s="21" t="s">
        <v>44</v>
      </c>
      <c r="B72" s="29">
        <v>0</v>
      </c>
      <c r="C72" s="30">
        <v>0</v>
      </c>
      <c r="D72" s="29">
        <v>0</v>
      </c>
      <c r="E72" s="30">
        <v>0</v>
      </c>
      <c r="F72" s="29">
        <v>0</v>
      </c>
      <c r="G72" s="30">
        <v>0</v>
      </c>
      <c r="H72" s="29">
        <v>0</v>
      </c>
      <c r="I72" s="30">
        <v>0</v>
      </c>
    </row>
    <row r="73" spans="1:9" x14ac:dyDescent="0.2">
      <c r="A73" s="101" t="s">
        <v>45</v>
      </c>
      <c r="B73" s="33">
        <v>193.26555611999999</v>
      </c>
      <c r="C73" s="34">
        <v>43.643761600000005</v>
      </c>
      <c r="D73" s="33">
        <v>230.82864190999999</v>
      </c>
      <c r="E73" s="34">
        <v>37.165964989999999</v>
      </c>
      <c r="F73" s="33">
        <v>268.74692862999996</v>
      </c>
      <c r="G73" s="34">
        <v>26.823338030000002</v>
      </c>
      <c r="H73" s="33">
        <v>283.75586272999999</v>
      </c>
      <c r="I73" s="34">
        <v>11.814403940000002</v>
      </c>
    </row>
    <row r="74" spans="1:9" x14ac:dyDescent="0.2">
      <c r="A74" s="102" t="s">
        <v>96</v>
      </c>
      <c r="B74" s="33">
        <v>397.22987303999997</v>
      </c>
      <c r="C74" s="34">
        <v>14.604233260000006</v>
      </c>
      <c r="D74" s="40">
        <v>224.77769354999998</v>
      </c>
      <c r="E74" s="41">
        <v>3.02706293</v>
      </c>
      <c r="F74" s="31"/>
      <c r="G74" s="32"/>
      <c r="H74" s="31"/>
      <c r="I74" s="32"/>
    </row>
    <row r="75" spans="1:9" x14ac:dyDescent="0.2">
      <c r="A75" s="102" t="s">
        <v>97</v>
      </c>
      <c r="B75" s="33">
        <v>123.16092768000001</v>
      </c>
      <c r="C75" s="34">
        <v>13.122042110000001</v>
      </c>
      <c r="D75" s="40">
        <v>139.32172663999998</v>
      </c>
      <c r="E75" s="41">
        <v>10.90172424</v>
      </c>
      <c r="F75" s="40">
        <v>153.65791928000002</v>
      </c>
      <c r="G75" s="41">
        <v>7.7110255500000022</v>
      </c>
      <c r="H75" s="40">
        <v>153.65791928000002</v>
      </c>
      <c r="I75" s="41">
        <v>3.3446929700000005</v>
      </c>
    </row>
    <row r="76" spans="1:9" x14ac:dyDescent="0.2">
      <c r="A76" s="102" t="s">
        <v>98</v>
      </c>
      <c r="B76" s="33">
        <v>155.39809824</v>
      </c>
      <c r="C76" s="34">
        <v>16.285666939999999</v>
      </c>
      <c r="D76" s="40">
        <v>175.78895979999999</v>
      </c>
      <c r="E76" s="41">
        <v>13.484184540000001</v>
      </c>
      <c r="F76" s="40">
        <v>193.87762731999999</v>
      </c>
      <c r="G76" s="41">
        <v>9.4583254600000011</v>
      </c>
      <c r="H76" s="40">
        <v>193.87762731999999</v>
      </c>
      <c r="I76" s="41">
        <v>4.1266906800000003</v>
      </c>
    </row>
    <row r="77" spans="1:9" x14ac:dyDescent="0.2">
      <c r="A77" s="12" t="s">
        <v>46</v>
      </c>
      <c r="B77" s="38">
        <v>0</v>
      </c>
      <c r="C77" s="39">
        <v>0</v>
      </c>
      <c r="D77" s="38">
        <v>0</v>
      </c>
      <c r="E77" s="39">
        <v>0</v>
      </c>
      <c r="F77" s="38">
        <v>0</v>
      </c>
      <c r="G77" s="39">
        <v>0</v>
      </c>
      <c r="H77" s="38">
        <v>0</v>
      </c>
      <c r="I77" s="39">
        <v>0</v>
      </c>
    </row>
    <row r="78" spans="1:9" x14ac:dyDescent="0.2">
      <c r="A78" s="13" t="s">
        <v>47</v>
      </c>
      <c r="B78" s="46">
        <v>0</v>
      </c>
      <c r="C78" s="52"/>
      <c r="D78" s="46">
        <v>0</v>
      </c>
      <c r="E78" s="52"/>
      <c r="F78" s="46">
        <v>0</v>
      </c>
      <c r="G78" s="52"/>
      <c r="H78" s="46">
        <v>0</v>
      </c>
      <c r="I78" s="52"/>
    </row>
    <row r="79" spans="1:9" x14ac:dyDescent="0.2">
      <c r="A79" s="12" t="s">
        <v>48</v>
      </c>
      <c r="B79" s="38">
        <v>6.5041431000000012</v>
      </c>
      <c r="C79" s="39">
        <v>0.18688275000000001</v>
      </c>
      <c r="D79" s="38">
        <v>2.7100596299999999</v>
      </c>
      <c r="E79" s="39">
        <v>2.0403409999999997E-2</v>
      </c>
      <c r="F79" s="38">
        <v>0</v>
      </c>
      <c r="G79" s="39">
        <v>0</v>
      </c>
      <c r="H79" s="38">
        <v>0</v>
      </c>
      <c r="I79" s="39">
        <v>0</v>
      </c>
    </row>
    <row r="80" spans="1:9" x14ac:dyDescent="0.2">
      <c r="A80" s="21" t="s">
        <v>49</v>
      </c>
      <c r="B80" s="44"/>
      <c r="C80" s="45"/>
      <c r="D80" s="44"/>
      <c r="E80" s="45"/>
      <c r="F80" s="44"/>
      <c r="G80" s="45"/>
      <c r="H80" s="44"/>
      <c r="I80" s="45"/>
    </row>
    <row r="81" spans="1:9" x14ac:dyDescent="0.2">
      <c r="A81" s="14" t="s">
        <v>50</v>
      </c>
      <c r="B81" s="33">
        <v>6.5041431000000012</v>
      </c>
      <c r="C81" s="34">
        <v>0.18688275000000001</v>
      </c>
      <c r="D81" s="57">
        <v>2.7100596299999999</v>
      </c>
      <c r="E81" s="58">
        <v>2.0403409999999997E-2</v>
      </c>
      <c r="F81" s="31"/>
      <c r="G81" s="32"/>
      <c r="H81" s="31"/>
      <c r="I81" s="32"/>
    </row>
    <row r="82" spans="1:9" x14ac:dyDescent="0.2">
      <c r="A82" s="13" t="s">
        <v>67</v>
      </c>
      <c r="B82" s="103">
        <v>0</v>
      </c>
      <c r="C82" s="104">
        <v>0</v>
      </c>
      <c r="D82" s="103">
        <v>0</v>
      </c>
      <c r="E82" s="104">
        <v>0</v>
      </c>
      <c r="F82" s="103">
        <v>0</v>
      </c>
      <c r="G82" s="104">
        <v>0</v>
      </c>
      <c r="H82" s="103">
        <v>0</v>
      </c>
      <c r="I82" s="104">
        <v>0</v>
      </c>
    </row>
    <row r="83" spans="1:9" x14ac:dyDescent="0.2">
      <c r="A83" s="12" t="s">
        <v>51</v>
      </c>
      <c r="B83" s="38">
        <v>0</v>
      </c>
      <c r="C83" s="39">
        <v>0</v>
      </c>
      <c r="D83" s="38">
        <v>0</v>
      </c>
      <c r="E83" s="39">
        <v>0</v>
      </c>
      <c r="F83" s="38">
        <v>0</v>
      </c>
      <c r="G83" s="39">
        <v>0</v>
      </c>
      <c r="H83" s="38">
        <v>0</v>
      </c>
      <c r="I83" s="39">
        <v>0</v>
      </c>
    </row>
    <row r="84" spans="1:9" ht="12.75" thickBot="1" x14ac:dyDescent="0.25">
      <c r="A84" s="22" t="s">
        <v>52</v>
      </c>
      <c r="B84" s="31">
        <v>0</v>
      </c>
      <c r="C84" s="32">
        <v>0</v>
      </c>
      <c r="D84" s="31">
        <v>0</v>
      </c>
      <c r="E84" s="32">
        <v>0</v>
      </c>
      <c r="F84" s="31">
        <v>0</v>
      </c>
      <c r="G84" s="32">
        <v>0</v>
      </c>
      <c r="H84" s="31">
        <v>0</v>
      </c>
      <c r="I84" s="32">
        <v>0</v>
      </c>
    </row>
    <row r="85" spans="1:9" ht="13.5" customHeight="1" thickBot="1" x14ac:dyDescent="0.25">
      <c r="A85" s="23" t="s">
        <v>53</v>
      </c>
      <c r="B85" s="123">
        <v>1785.5069402190834</v>
      </c>
      <c r="C85" s="125">
        <v>566.06914369122717</v>
      </c>
      <c r="D85" s="123">
        <v>1542.3008676264024</v>
      </c>
      <c r="E85" s="125">
        <v>431.8124149736999</v>
      </c>
      <c r="F85" s="123">
        <v>1416.6730059403549</v>
      </c>
      <c r="G85" s="125">
        <v>338.37157300140001</v>
      </c>
      <c r="H85" s="123">
        <v>1372.3475386503546</v>
      </c>
      <c r="I85" s="125">
        <v>238.92208454600004</v>
      </c>
    </row>
    <row r="86" spans="1:9" ht="12.75" customHeight="1" thickBot="1" x14ac:dyDescent="0.25">
      <c r="A86" s="24" t="s">
        <v>54</v>
      </c>
      <c r="B86" s="124"/>
      <c r="C86" s="126"/>
      <c r="D86" s="124"/>
      <c r="E86" s="126"/>
      <c r="F86" s="124"/>
      <c r="G86" s="126"/>
      <c r="H86" s="124"/>
      <c r="I86" s="126"/>
    </row>
    <row r="87" spans="1:9" ht="15" hidden="1" customHeight="1" x14ac:dyDescent="0.2">
      <c r="B87" s="112">
        <f>+B85-'[1]24-27-Flujo Anual'!I71</f>
        <v>1785.5069402190834</v>
      </c>
      <c r="C87" s="112">
        <f>+C85-'[1]24-27-Flujo Anual'!J71</f>
        <v>566.06914369122717</v>
      </c>
      <c r="D87" s="112">
        <f>+D85-'[1]24-27-Flujo Anual'!K71</f>
        <v>1542.3008676264024</v>
      </c>
      <c r="E87" s="112">
        <f>+E85-'[1]24-27-Flujo Anual'!L71</f>
        <v>431.8124149736999</v>
      </c>
      <c r="F87" s="112">
        <f>+F85-'[1]24-27-Flujo Anual'!M71</f>
        <v>1416.6730059403549</v>
      </c>
      <c r="G87" s="112">
        <f>+G85-'[1]24-27-Flujo Anual'!N71</f>
        <v>338.37157300140001</v>
      </c>
      <c r="H87" s="112">
        <f>+H85-'[1]24-27-Flujo Anual'!O71</f>
        <v>1372.3475386503546</v>
      </c>
      <c r="I87" s="112">
        <f>+I85-'[1]24-27-Flujo Anual'!P71</f>
        <v>238.92208454600004</v>
      </c>
    </row>
    <row r="88" spans="1:9" ht="15" customHeight="1" x14ac:dyDescent="0.2">
      <c r="A88" s="2" t="s">
        <v>56</v>
      </c>
    </row>
    <row r="89" spans="1:9" ht="72.75" hidden="1" customHeight="1" x14ac:dyDescent="0.2">
      <c r="A89" s="108" t="s">
        <v>55</v>
      </c>
    </row>
    <row r="90" spans="1:9" ht="14.25" customHeight="1" x14ac:dyDescent="0.2">
      <c r="B90" s="53"/>
      <c r="C90" s="53"/>
      <c r="D90" s="53"/>
      <c r="E90" s="53"/>
      <c r="F90" s="53"/>
      <c r="G90" s="53"/>
    </row>
    <row r="91" spans="1:9" x14ac:dyDescent="0.2">
      <c r="B91" s="25"/>
      <c r="C91" s="25"/>
      <c r="D91" s="25"/>
      <c r="E91" s="25"/>
    </row>
    <row r="92" spans="1:9" x14ac:dyDescent="0.2">
      <c r="B92" s="53"/>
      <c r="C92" s="53"/>
      <c r="D92" s="53"/>
      <c r="E92" s="53"/>
      <c r="F92" s="53"/>
    </row>
  </sheetData>
  <mergeCells count="14">
    <mergeCell ref="A13:A14"/>
    <mergeCell ref="B13:C13"/>
    <mergeCell ref="B85:B86"/>
    <mergeCell ref="C85:C86"/>
    <mergeCell ref="D5:H5"/>
    <mergeCell ref="D13:E13"/>
    <mergeCell ref="D85:D86"/>
    <mergeCell ref="E85:E86"/>
    <mergeCell ref="H13:I13"/>
    <mergeCell ref="H85:H86"/>
    <mergeCell ref="I85:I86"/>
    <mergeCell ref="F13:G13"/>
    <mergeCell ref="F85:F86"/>
    <mergeCell ref="G85:G86"/>
  </mergeCells>
  <phoneticPr fontId="3" type="noConversion"/>
  <printOptions horizontalCentered="1"/>
  <pageMargins left="0" right="0" top="0.39370078740157483" bottom="0" header="0" footer="0"/>
  <pageSetup paperSize="5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Devengado</vt:lpstr>
      <vt:lpstr>Pagado</vt:lpstr>
      <vt:lpstr>Flujo-Cuatro-Años</vt:lpstr>
      <vt:lpstr>Devengado!Títulos_a_imprimir</vt:lpstr>
      <vt:lpstr>Pagado!Títulos_a_imprimir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2015-05-27T17:37:43Z</cp:lastPrinted>
  <dcterms:created xsi:type="dcterms:W3CDTF">2008-02-21T12:54:27Z</dcterms:created>
  <dcterms:modified xsi:type="dcterms:W3CDTF">2015-06-01T11:24:31Z</dcterms:modified>
</cp:coreProperties>
</file>