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2 2015\Anexo 30 AdmCentral\"/>
    </mc:Choice>
  </mc:AlternateContent>
  <bookViews>
    <workbookView xWindow="-15" yWindow="-15" windowWidth="10215" windowHeight="8565"/>
  </bookViews>
  <sheets>
    <sheet name="Devengado" sheetId="5" r:id="rId1"/>
    <sheet name="Pagado" sheetId="6" r:id="rId2"/>
    <sheet name="Flujo-Cuatro-Años" sheetId="4" r:id="rId3"/>
  </sheets>
  <externalReferences>
    <externalReference r:id="rId4"/>
  </externalReferences>
  <definedNames>
    <definedName name="_xlnm.Print_Titles" localSheetId="0">Devengado!$A:$B</definedName>
    <definedName name="_xlnm.Print_Titles" localSheetId="1">Pagado!$A:$B</definedName>
  </definedNames>
  <calcPr calcId="152511" fullCalcOnLoad="1"/>
</workbook>
</file>

<file path=xl/calcChain.xml><?xml version="1.0" encoding="utf-8"?>
<calcChain xmlns="http://schemas.openxmlformats.org/spreadsheetml/2006/main">
  <c r="V69" i="5" l="1"/>
  <c r="F69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AA68" i="5"/>
  <c r="AA67" i="5"/>
  <c r="AA66" i="5"/>
  <c r="Z65" i="5"/>
  <c r="Z69" i="5"/>
  <c r="Z71" i="5"/>
  <c r="Y65" i="5"/>
  <c r="Y69" i="5"/>
  <c r="Y71" i="5"/>
  <c r="X65" i="5"/>
  <c r="X69" i="5"/>
  <c r="W65" i="5"/>
  <c r="W69" i="5"/>
  <c r="W71" i="5"/>
  <c r="V65" i="5"/>
  <c r="U65" i="5"/>
  <c r="U69" i="5"/>
  <c r="T65" i="5"/>
  <c r="T69" i="5"/>
  <c r="S65" i="5"/>
  <c r="S69" i="5"/>
  <c r="S71" i="5"/>
  <c r="R65" i="5"/>
  <c r="R69" i="5"/>
  <c r="R71" i="5"/>
  <c r="Q65" i="5"/>
  <c r="Q69" i="5"/>
  <c r="Q71" i="5"/>
  <c r="P65" i="5"/>
  <c r="P69" i="5"/>
  <c r="P71" i="5"/>
  <c r="O65" i="5"/>
  <c r="O69" i="5"/>
  <c r="O71" i="5"/>
  <c r="L65" i="5"/>
  <c r="L69" i="5"/>
  <c r="L71" i="5"/>
  <c r="K65" i="5"/>
  <c r="K69" i="5"/>
  <c r="K71" i="5"/>
  <c r="J65" i="5"/>
  <c r="J69" i="5"/>
  <c r="I65" i="5"/>
  <c r="I69" i="5"/>
  <c r="I71" i="5"/>
  <c r="H65" i="5"/>
  <c r="H69" i="5"/>
  <c r="H71" i="5"/>
  <c r="G65" i="5"/>
  <c r="G69" i="5"/>
  <c r="G71" i="5"/>
  <c r="F65" i="5"/>
  <c r="E65" i="5"/>
  <c r="E69" i="5"/>
  <c r="D65" i="5"/>
  <c r="D69" i="5"/>
  <c r="D71" i="5"/>
  <c r="C65" i="5"/>
  <c r="C69" i="5"/>
  <c r="AA64" i="5"/>
  <c r="N63" i="5"/>
  <c r="N65" i="5"/>
  <c r="N69" i="5"/>
  <c r="M63" i="5"/>
  <c r="M65" i="5"/>
  <c r="M69" i="5"/>
  <c r="L63" i="5"/>
  <c r="AA63" i="5"/>
  <c r="AA62" i="5"/>
  <c r="Y60" i="5"/>
  <c r="W60" i="5"/>
  <c r="S60" i="5"/>
  <c r="Q60" i="5"/>
  <c r="O60" i="5"/>
  <c r="K60" i="5"/>
  <c r="I60" i="5"/>
  <c r="G60" i="5"/>
  <c r="C60" i="5"/>
  <c r="Z59" i="5"/>
  <c r="Y59" i="5"/>
  <c r="X59" i="5"/>
  <c r="W59" i="5"/>
  <c r="V59" i="5"/>
  <c r="U59" i="5"/>
  <c r="T59" i="5"/>
  <c r="S59" i="5"/>
  <c r="R59" i="5"/>
  <c r="Q59" i="5"/>
  <c r="P59" i="5"/>
  <c r="O59" i="5"/>
  <c r="L59" i="5"/>
  <c r="K59" i="5"/>
  <c r="J59" i="5"/>
  <c r="I59" i="5"/>
  <c r="H59" i="5"/>
  <c r="G59" i="5"/>
  <c r="F59" i="5"/>
  <c r="E59" i="5"/>
  <c r="D59" i="5"/>
  <c r="C59" i="5"/>
  <c r="AA58" i="5"/>
  <c r="N57" i="5"/>
  <c r="N59" i="5"/>
  <c r="M57" i="5"/>
  <c r="M59" i="5"/>
  <c r="L57" i="5"/>
  <c r="AA57" i="5"/>
  <c r="Z56" i="5"/>
  <c r="Z60" i="5"/>
  <c r="Y56" i="5"/>
  <c r="X56" i="5"/>
  <c r="X60" i="5"/>
  <c r="W56" i="5"/>
  <c r="V56" i="5"/>
  <c r="V60" i="5"/>
  <c r="U56" i="5"/>
  <c r="U60" i="5"/>
  <c r="T56" i="5"/>
  <c r="T60" i="5"/>
  <c r="S56" i="5"/>
  <c r="R56" i="5"/>
  <c r="R60" i="5"/>
  <c r="Q56" i="5"/>
  <c r="P56" i="5"/>
  <c r="P60" i="5"/>
  <c r="O56" i="5"/>
  <c r="N56" i="5"/>
  <c r="N60" i="5"/>
  <c r="M56" i="5"/>
  <c r="K56" i="5"/>
  <c r="J56" i="5"/>
  <c r="J60" i="5"/>
  <c r="I56" i="5"/>
  <c r="H56" i="5"/>
  <c r="H60" i="5"/>
  <c r="G56" i="5"/>
  <c r="F56" i="5"/>
  <c r="F60" i="5"/>
  <c r="E56" i="5"/>
  <c r="E60" i="5"/>
  <c r="D56" i="5"/>
  <c r="D60" i="5"/>
  <c r="C56" i="5"/>
  <c r="AA56" i="5"/>
  <c r="N55" i="5"/>
  <c r="L55" i="5"/>
  <c r="L56" i="5"/>
  <c r="L60" i="5"/>
  <c r="AA54" i="5"/>
  <c r="X31" i="6"/>
  <c r="Y31" i="6"/>
  <c r="Z31" i="6"/>
  <c r="X28" i="6"/>
  <c r="X32" i="6"/>
  <c r="X34" i="6"/>
  <c r="Y28" i="6"/>
  <c r="Y32" i="6"/>
  <c r="Y34" i="6"/>
  <c r="Z28" i="6"/>
  <c r="Z32" i="6"/>
  <c r="Z34" i="6"/>
  <c r="X22" i="6"/>
  <c r="Y22" i="6"/>
  <c r="Z22" i="6"/>
  <c r="Y23" i="6"/>
  <c r="X19" i="6"/>
  <c r="X23" i="6"/>
  <c r="Y19" i="6"/>
  <c r="Z19" i="6"/>
  <c r="Z23" i="6"/>
  <c r="AA21" i="6"/>
  <c r="AA25" i="6"/>
  <c r="AA27" i="6"/>
  <c r="AA29" i="6"/>
  <c r="AA30" i="6"/>
  <c r="AA17" i="6"/>
  <c r="X31" i="5"/>
  <c r="Y31" i="5"/>
  <c r="Y32" i="5"/>
  <c r="Y34" i="5"/>
  <c r="Z31" i="5"/>
  <c r="X28" i="5"/>
  <c r="X32" i="5"/>
  <c r="Y28" i="5"/>
  <c r="Z28" i="5"/>
  <c r="Z32" i="5"/>
  <c r="X22" i="5"/>
  <c r="Y22" i="5"/>
  <c r="Z22" i="5"/>
  <c r="Y23" i="5"/>
  <c r="X19" i="5"/>
  <c r="X23" i="5"/>
  <c r="Y19" i="5"/>
  <c r="Z19" i="5"/>
  <c r="Z23" i="5"/>
  <c r="Z34" i="5"/>
  <c r="AA18" i="5"/>
  <c r="AA21" i="5"/>
  <c r="AA25" i="5"/>
  <c r="AA30" i="5"/>
  <c r="F75" i="4"/>
  <c r="U19" i="6"/>
  <c r="V19" i="6"/>
  <c r="V23" i="6"/>
  <c r="V34" i="6"/>
  <c r="W19" i="6"/>
  <c r="U31" i="6"/>
  <c r="V31" i="6"/>
  <c r="W31" i="6"/>
  <c r="W32" i="6"/>
  <c r="W34" i="6"/>
  <c r="U28" i="6"/>
  <c r="U32" i="6"/>
  <c r="U34" i="6"/>
  <c r="V28" i="6"/>
  <c r="V32" i="6"/>
  <c r="W28" i="6"/>
  <c r="U22" i="6"/>
  <c r="U23" i="6"/>
  <c r="V22" i="6"/>
  <c r="W22" i="6"/>
  <c r="W23" i="6"/>
  <c r="U28" i="5"/>
  <c r="V28" i="5"/>
  <c r="W28" i="5"/>
  <c r="W32" i="5"/>
  <c r="U31" i="5"/>
  <c r="U32" i="5"/>
  <c r="V31" i="5"/>
  <c r="V32" i="5"/>
  <c r="W31" i="5"/>
  <c r="U19" i="5"/>
  <c r="V19" i="5"/>
  <c r="V23" i="5"/>
  <c r="V34" i="5"/>
  <c r="W19" i="5"/>
  <c r="W23" i="5"/>
  <c r="U22" i="5"/>
  <c r="U23" i="5"/>
  <c r="U34" i="5"/>
  <c r="V22" i="5"/>
  <c r="W22" i="5"/>
  <c r="R31" i="6"/>
  <c r="S31" i="6"/>
  <c r="S32" i="6"/>
  <c r="T31" i="6"/>
  <c r="R28" i="6"/>
  <c r="R32" i="6"/>
  <c r="R34" i="6"/>
  <c r="S28" i="6"/>
  <c r="T28" i="6"/>
  <c r="T32" i="6"/>
  <c r="T34" i="6"/>
  <c r="R22" i="6"/>
  <c r="S22" i="6"/>
  <c r="T22" i="6"/>
  <c r="R19" i="6"/>
  <c r="R23" i="6"/>
  <c r="S19" i="6"/>
  <c r="S23" i="6"/>
  <c r="T19" i="6"/>
  <c r="R31" i="5"/>
  <c r="R32" i="5"/>
  <c r="S31" i="5"/>
  <c r="S32" i="5"/>
  <c r="T31" i="5"/>
  <c r="R28" i="5"/>
  <c r="S28" i="5"/>
  <c r="T28" i="5"/>
  <c r="R22" i="5"/>
  <c r="S22" i="5"/>
  <c r="T22" i="5"/>
  <c r="R19" i="5"/>
  <c r="R23" i="5"/>
  <c r="R34" i="5"/>
  <c r="S19" i="5"/>
  <c r="T19" i="5"/>
  <c r="T23" i="5"/>
  <c r="T34" i="5"/>
  <c r="O19" i="6"/>
  <c r="O23" i="6"/>
  <c r="O22" i="6"/>
  <c r="O28" i="6"/>
  <c r="O32" i="6"/>
  <c r="O34" i="6"/>
  <c r="O31" i="6"/>
  <c r="P28" i="6"/>
  <c r="P32" i="6"/>
  <c r="P34" i="6"/>
  <c r="P31" i="6"/>
  <c r="P19" i="6"/>
  <c r="P23" i="6"/>
  <c r="P22" i="6"/>
  <c r="Q19" i="6"/>
  <c r="Q23" i="6"/>
  <c r="Q22" i="6"/>
  <c r="Q28" i="6"/>
  <c r="Q32" i="6"/>
  <c r="Q31" i="6"/>
  <c r="O19" i="5"/>
  <c r="O23" i="5"/>
  <c r="O34" i="5"/>
  <c r="O22" i="5"/>
  <c r="O28" i="5"/>
  <c r="O31" i="5"/>
  <c r="O32" i="5"/>
  <c r="P19" i="5"/>
  <c r="P23" i="5"/>
  <c r="P34" i="5"/>
  <c r="P22" i="5"/>
  <c r="P28" i="5"/>
  <c r="P31" i="5"/>
  <c r="P32" i="5"/>
  <c r="Q19" i="5"/>
  <c r="Q23" i="5"/>
  <c r="Q22" i="5"/>
  <c r="Q28" i="5"/>
  <c r="Q32" i="5"/>
  <c r="Q31" i="5"/>
  <c r="L31" i="6"/>
  <c r="M31" i="6"/>
  <c r="N31" i="6"/>
  <c r="N27" i="5"/>
  <c r="N26" i="6"/>
  <c r="N28" i="6"/>
  <c r="N32" i="6"/>
  <c r="M26" i="6"/>
  <c r="M28" i="6"/>
  <c r="M32" i="6"/>
  <c r="L26" i="6"/>
  <c r="AA26" i="6"/>
  <c r="N26" i="5"/>
  <c r="N28" i="5"/>
  <c r="AA28" i="5"/>
  <c r="M26" i="5"/>
  <c r="M28" i="5"/>
  <c r="L26" i="5"/>
  <c r="AA26" i="5"/>
  <c r="N29" i="5"/>
  <c r="N31" i="5"/>
  <c r="N32" i="5"/>
  <c r="M29" i="5"/>
  <c r="M31" i="5"/>
  <c r="M32" i="5"/>
  <c r="L29" i="5"/>
  <c r="N18" i="6"/>
  <c r="N19" i="6"/>
  <c r="N23" i="6"/>
  <c r="L18" i="6"/>
  <c r="AA18" i="6"/>
  <c r="N17" i="5"/>
  <c r="M17" i="5"/>
  <c r="M19" i="5"/>
  <c r="M23" i="5"/>
  <c r="L17" i="5"/>
  <c r="AA17" i="5"/>
  <c r="N20" i="6"/>
  <c r="N22" i="6"/>
  <c r="M20" i="6"/>
  <c r="M22" i="6"/>
  <c r="L20" i="6"/>
  <c r="L22" i="6"/>
  <c r="AA20" i="6"/>
  <c r="N20" i="5"/>
  <c r="N22" i="5"/>
  <c r="N23" i="5"/>
  <c r="M20" i="5"/>
  <c r="M22" i="5"/>
  <c r="AA22" i="5"/>
  <c r="L20" i="5"/>
  <c r="AA20" i="5"/>
  <c r="M19" i="6"/>
  <c r="M23" i="6"/>
  <c r="C19" i="6"/>
  <c r="AA19" i="6"/>
  <c r="D19" i="6"/>
  <c r="D23" i="6"/>
  <c r="E19" i="6"/>
  <c r="E23" i="6"/>
  <c r="F19" i="6"/>
  <c r="G19" i="6"/>
  <c r="H19" i="6"/>
  <c r="H23" i="6"/>
  <c r="I19" i="6"/>
  <c r="J19" i="6"/>
  <c r="J23" i="6"/>
  <c r="K19" i="6"/>
  <c r="C22" i="6"/>
  <c r="AA22" i="6"/>
  <c r="C23" i="6"/>
  <c r="D22" i="6"/>
  <c r="E22" i="6"/>
  <c r="F22" i="6"/>
  <c r="F23" i="6"/>
  <c r="G22" i="6"/>
  <c r="H22" i="6"/>
  <c r="I22" i="6"/>
  <c r="I23" i="6"/>
  <c r="J22" i="6"/>
  <c r="K22" i="6"/>
  <c r="K23" i="6"/>
  <c r="G23" i="6"/>
  <c r="I28" i="6"/>
  <c r="J28" i="6"/>
  <c r="J32" i="6"/>
  <c r="J34" i="6"/>
  <c r="K28" i="6"/>
  <c r="K32" i="6"/>
  <c r="K34" i="6"/>
  <c r="C28" i="6"/>
  <c r="D28" i="6"/>
  <c r="E28" i="6"/>
  <c r="F28" i="6"/>
  <c r="G28" i="6"/>
  <c r="G32" i="6"/>
  <c r="G34" i="6"/>
  <c r="H28" i="6"/>
  <c r="C31" i="6"/>
  <c r="AA31" i="6"/>
  <c r="D31" i="6"/>
  <c r="D32" i="6"/>
  <c r="D34" i="6"/>
  <c r="E31" i="6"/>
  <c r="E32" i="6"/>
  <c r="E34" i="6"/>
  <c r="F31" i="6"/>
  <c r="F32" i="6"/>
  <c r="G31" i="6"/>
  <c r="H31" i="6"/>
  <c r="H32" i="6"/>
  <c r="H34" i="6"/>
  <c r="I31" i="6"/>
  <c r="I32" i="6"/>
  <c r="J31" i="6"/>
  <c r="K31" i="6"/>
  <c r="L19" i="5"/>
  <c r="L23" i="5"/>
  <c r="L34" i="5"/>
  <c r="N19" i="5"/>
  <c r="C19" i="5"/>
  <c r="D19" i="5"/>
  <c r="D23" i="5"/>
  <c r="D34" i="5"/>
  <c r="E19" i="5"/>
  <c r="E23" i="5"/>
  <c r="E34" i="5"/>
  <c r="F19" i="5"/>
  <c r="G19" i="5"/>
  <c r="H19" i="5"/>
  <c r="H23" i="5"/>
  <c r="H34" i="5"/>
  <c r="I19" i="5"/>
  <c r="J19" i="5"/>
  <c r="J23" i="5"/>
  <c r="K19" i="5"/>
  <c r="K23" i="5"/>
  <c r="K34" i="5"/>
  <c r="C22" i="5"/>
  <c r="D22" i="5"/>
  <c r="E22" i="5"/>
  <c r="F22" i="5"/>
  <c r="F23" i="5"/>
  <c r="F34" i="5"/>
  <c r="G22" i="5"/>
  <c r="G23" i="5"/>
  <c r="G34" i="5"/>
  <c r="H22" i="5"/>
  <c r="I22" i="5"/>
  <c r="I23" i="5"/>
  <c r="J22" i="5"/>
  <c r="K22" i="5"/>
  <c r="I28" i="5"/>
  <c r="J28" i="5"/>
  <c r="K28" i="5"/>
  <c r="C28" i="5"/>
  <c r="D28" i="5"/>
  <c r="E28" i="5"/>
  <c r="F28" i="5"/>
  <c r="G28" i="5"/>
  <c r="H28" i="5"/>
  <c r="I31" i="5"/>
  <c r="I32" i="5"/>
  <c r="AA32" i="5"/>
  <c r="J31" i="5"/>
  <c r="J32" i="5"/>
  <c r="K31" i="5"/>
  <c r="K32" i="5"/>
  <c r="C31" i="5"/>
  <c r="AA31" i="5"/>
  <c r="C32" i="5"/>
  <c r="D31" i="5"/>
  <c r="D32" i="5"/>
  <c r="E31" i="5"/>
  <c r="E32" i="5"/>
  <c r="F31" i="5"/>
  <c r="F32" i="5"/>
  <c r="G31" i="5"/>
  <c r="G32" i="5"/>
  <c r="H31" i="5"/>
  <c r="H32" i="5"/>
  <c r="T32" i="5"/>
  <c r="T23" i="6"/>
  <c r="S23" i="5"/>
  <c r="S34" i="5"/>
  <c r="L19" i="6"/>
  <c r="L23" i="6"/>
  <c r="L31" i="5"/>
  <c r="H75" i="4"/>
  <c r="E75" i="4"/>
  <c r="B75" i="4"/>
  <c r="C75" i="4"/>
  <c r="D75" i="4"/>
  <c r="G75" i="4"/>
  <c r="I75" i="4"/>
  <c r="C32" i="6"/>
  <c r="AA27" i="5"/>
  <c r="L22" i="5"/>
  <c r="L28" i="5"/>
  <c r="L32" i="5"/>
  <c r="C34" i="6"/>
  <c r="I34" i="5"/>
  <c r="M34" i="5"/>
  <c r="M34" i="6"/>
  <c r="AA19" i="5"/>
  <c r="AA23" i="6"/>
  <c r="Q34" i="6"/>
  <c r="S34" i="6"/>
  <c r="X34" i="5"/>
  <c r="J34" i="5"/>
  <c r="I34" i="6"/>
  <c r="F34" i="6"/>
  <c r="N34" i="5"/>
  <c r="N34" i="6"/>
  <c r="Q34" i="5"/>
  <c r="W34" i="5"/>
  <c r="AA29" i="5"/>
  <c r="C23" i="5"/>
  <c r="L28" i="6"/>
  <c r="AA28" i="6"/>
  <c r="L32" i="6"/>
  <c r="AA23" i="5"/>
  <c r="C34" i="5"/>
  <c r="AA34" i="5"/>
  <c r="L34" i="6"/>
  <c r="AA34" i="6"/>
  <c r="AA32" i="6"/>
  <c r="V71" i="5"/>
  <c r="M60" i="5"/>
  <c r="AA60" i="5"/>
  <c r="E71" i="5"/>
  <c r="X71" i="5"/>
  <c r="AA59" i="5"/>
  <c r="N71" i="5"/>
  <c r="J71" i="5"/>
  <c r="T71" i="5"/>
  <c r="AA69" i="5"/>
  <c r="C71" i="5"/>
  <c r="U71" i="5"/>
  <c r="F71" i="5"/>
  <c r="AA65" i="5"/>
  <c r="AA55" i="5"/>
  <c r="M71" i="5"/>
  <c r="AA71" i="5"/>
</calcChain>
</file>

<file path=xl/sharedStrings.xml><?xml version="1.0" encoding="utf-8"?>
<sst xmlns="http://schemas.openxmlformats.org/spreadsheetml/2006/main" count="236" uniqueCount="114">
  <si>
    <t>Capital</t>
  </si>
  <si>
    <t>ACUERDO 4559</t>
  </si>
  <si>
    <t>ADMINISTRACIÓN CENTRAL (*) :</t>
  </si>
  <si>
    <t>ART. 29 INC. E. punto: bb segunda parte</t>
  </si>
  <si>
    <t>FLUJOS MENSUALES PARA LOS SIGUIENTES CUATRO AÑOS</t>
  </si>
  <si>
    <t>Flujo de pagos de intereses y amortización de la deuda Consolidada</t>
  </si>
  <si>
    <t>PRESTAMISTA</t>
  </si>
  <si>
    <t>Interes</t>
  </si>
  <si>
    <t>GOBIERNO NACIONAL</t>
  </si>
  <si>
    <t>ENTIDADES BANCARIAS Y FINANCIERAS</t>
  </si>
  <si>
    <t>ORGANISMOS INTERNACIONALES (en pesos)</t>
  </si>
  <si>
    <t>1.1. B.I.D.</t>
  </si>
  <si>
    <t xml:space="preserve">       206 BID-IPV-Fo.Na.Vi. 14 Escuelas</t>
  </si>
  <si>
    <t>ORGANISMOS INTERNACIONALES (en u$s)</t>
  </si>
  <si>
    <t xml:space="preserve">       830 BID-MUNICIPIOS  I  (932-SF)</t>
  </si>
  <si>
    <t xml:space="preserve">       845 BID-PRISE</t>
  </si>
  <si>
    <t xml:space="preserve">       899 BID-PROSAP</t>
  </si>
  <si>
    <t xml:space="preserve">       899(1y2) BID-PROSAP</t>
  </si>
  <si>
    <t xml:space="preserve">       940 BID-PROMEBA</t>
  </si>
  <si>
    <t xml:space="preserve">       1134 BID-PROMEBA II</t>
  </si>
  <si>
    <t xml:space="preserve">       1640 BID PROCOMZA</t>
  </si>
  <si>
    <t xml:space="preserve">       1956 BID-PROSAP</t>
  </si>
  <si>
    <t>1.2. B.I.R.F.</t>
  </si>
  <si>
    <t xml:space="preserve">       4150 BIRF-PROSAP</t>
  </si>
  <si>
    <t xml:space="preserve">       7352 BIRF-PROVINCIAS III</t>
  </si>
  <si>
    <t xml:space="preserve">       7385 BIRF-MUNICIPIOS</t>
  </si>
  <si>
    <t xml:space="preserve">       7425 BIRF-PROSAP</t>
  </si>
  <si>
    <t>1.3. OTROS ACREEDORES INTERNACIONALES</t>
  </si>
  <si>
    <t xml:space="preserve">       HELICOPTEROS DO BRASIL - HELIBRAS -</t>
  </si>
  <si>
    <t>TITULOS PROVINCIALES (En dólares)</t>
  </si>
  <si>
    <t xml:space="preserve">       BONOS ACONCAGUA Restantes (**)</t>
  </si>
  <si>
    <t xml:space="preserve">       BONO MENDOZA'18  </t>
  </si>
  <si>
    <t>LETRAS NACIONALES</t>
  </si>
  <si>
    <t xml:space="preserve">      LECOP </t>
  </si>
  <si>
    <t>OTROS PRESTAMOS (En pesos)</t>
  </si>
  <si>
    <t xml:space="preserve">       ANSES Refinan.Aportes Régimen Policial</t>
  </si>
  <si>
    <t>TOTAL DEUDA EN DOLARES</t>
  </si>
  <si>
    <t>TOTAL DEUDA EN PESOS</t>
  </si>
  <si>
    <t xml:space="preserve">(*) Se incluye endeudamiento de los CUC 20 y 361 </t>
  </si>
  <si>
    <t xml:space="preserve">       7597 BIRF-PROSAP</t>
  </si>
  <si>
    <t xml:space="preserve">       F.F.F.I.R - LEY - 8066 - Caminos Provinciales</t>
  </si>
  <si>
    <t xml:space="preserve">       F.F.F.I.R - LEY-7884-Ruta Nacional 40</t>
  </si>
  <si>
    <t xml:space="preserve">       Desendeudamiento-D.N.660/2010</t>
  </si>
  <si>
    <t xml:space="preserve">       Nación Fideicomiso S.A.</t>
  </si>
  <si>
    <t xml:space="preserve">       F.F.F.I.R-Ley-8067-Ampliacion Escolar</t>
  </si>
  <si>
    <t xml:space="preserve">       Banco Credicoop Coop. Limitado</t>
  </si>
  <si>
    <t xml:space="preserve">       Banco Patagonia Contraparte UFI</t>
  </si>
  <si>
    <t xml:space="preserve">       Fideicomiso-Vivienda-IPV-VRD</t>
  </si>
  <si>
    <t xml:space="preserve">       CREDIT SUISSE INTERNACIONAL</t>
  </si>
  <si>
    <t xml:space="preserve">       Banco Credicoop C.L. ($ 20 millones)</t>
  </si>
  <si>
    <t xml:space="preserve">       Banco Nación ($160 millones)</t>
  </si>
  <si>
    <t xml:space="preserve">       Banco Patagonia y Otros (Sindicado)</t>
  </si>
  <si>
    <t xml:space="preserve">       1855 BID-MUNICIPIOS</t>
  </si>
  <si>
    <t>Flujos de Intereses y Amortización de la Deuda Consolidada</t>
  </si>
  <si>
    <t>Consolidado Administración Central, Organismos Descentralizados y Cuentas Especiales</t>
  </si>
  <si>
    <t>Etapa: Pagado</t>
  </si>
  <si>
    <t>Carácter</t>
  </si>
  <si>
    <t>Clasificación Económica</t>
  </si>
  <si>
    <t>Total general</t>
  </si>
  <si>
    <t>1 Administración Central</t>
  </si>
  <si>
    <t>42100 INTERESES Y GASTOS DE LA DEUDA</t>
  </si>
  <si>
    <t>42200 INTERESES DE LA DEUDA</t>
  </si>
  <si>
    <t>42300 GASTOS DE LA DEUDA</t>
  </si>
  <si>
    <t>INTERESES Y GASTOS DE LA DEUDA</t>
  </si>
  <si>
    <t>72103 POR OTRAS DEUDAS</t>
  </si>
  <si>
    <t>72203 POR OTRAS DEUDAS</t>
  </si>
  <si>
    <t>AMORTIZACION DE LA DEUDA</t>
  </si>
  <si>
    <t>Total 1 Administración Central</t>
  </si>
  <si>
    <t>3 Cuentas Especiales</t>
  </si>
  <si>
    <t>Total 3 Cuentas Especiales</t>
  </si>
  <si>
    <t>Etapa: Devengado</t>
  </si>
  <si>
    <t>2013/07</t>
  </si>
  <si>
    <t>2013/08</t>
  </si>
  <si>
    <t>2013/09</t>
  </si>
  <si>
    <t xml:space="preserve">       BONO Dólar Link - Serie I (28-05-2013)</t>
  </si>
  <si>
    <t xml:space="preserve">       BONO Dólar Link - Serie II (30-10-2013)</t>
  </si>
  <si>
    <t xml:space="preserve">       BONO Dólar Link - Serie III (16-12-2013)</t>
  </si>
  <si>
    <t>2013/10</t>
  </si>
  <si>
    <t>2013/11</t>
  </si>
  <si>
    <t>2013/12</t>
  </si>
  <si>
    <t>2014/01</t>
  </si>
  <si>
    <t>2014/02</t>
  </si>
  <si>
    <t>2014/03</t>
  </si>
  <si>
    <t>Proyección 2015/2018</t>
  </si>
  <si>
    <t xml:space="preserve">       Nación Fideicomiso S.A. AYSAM</t>
  </si>
  <si>
    <t xml:space="preserve">       Banco Macro S.A. ($160 millones)</t>
  </si>
  <si>
    <t xml:space="preserve">       Banco Macro S.A. ($100 millones)</t>
  </si>
  <si>
    <t xml:space="preserve">       1895 BID-PROAS-ENOHSA-Los-Barriales</t>
  </si>
  <si>
    <t xml:space="preserve">       1895 BID-PROAS-ENOHSA-PMG-EPAS</t>
  </si>
  <si>
    <t xml:space="preserve">       2573 BID-PROSAP</t>
  </si>
  <si>
    <t>2014/04</t>
  </si>
  <si>
    <t>2014/05</t>
  </si>
  <si>
    <t>2014/06</t>
  </si>
  <si>
    <t>2014/07</t>
  </si>
  <si>
    <t>2014/08</t>
  </si>
  <si>
    <t>2014/09</t>
  </si>
  <si>
    <t>2014/10</t>
  </si>
  <si>
    <t>2014/11</t>
  </si>
  <si>
    <t>2014/12</t>
  </si>
  <si>
    <t>2015/01</t>
  </si>
  <si>
    <t>2015/02</t>
  </si>
  <si>
    <t>2015/03</t>
  </si>
  <si>
    <t xml:space="preserve">EJERCICIO 2015: Segundo Trimestre </t>
  </si>
  <si>
    <t xml:space="preserve">       F.F.F.I.R - LEY-8399-Ruta Nacional 40</t>
  </si>
  <si>
    <t xml:space="preserve">       Banco Nación ($400 millones)</t>
  </si>
  <si>
    <t xml:space="preserve">       3169 BID - MZA. TECNOLOGÍCA</t>
  </si>
  <si>
    <t>TITULOS PROVINCIALES (En pesos)</t>
  </si>
  <si>
    <t xml:space="preserve">       BONO Local -EN-PESOS-Serie-I-Año-2014</t>
  </si>
  <si>
    <t>2015/04</t>
  </si>
  <si>
    <t>2015/05</t>
  </si>
  <si>
    <t>2015/06</t>
  </si>
  <si>
    <t>Fuente: Información elaborada en base a SI.D.I.CO. Fecha corte sistema 26/08/2015</t>
  </si>
  <si>
    <t>EJERCICIO 2015: Segundo Trimestre</t>
  </si>
  <si>
    <t>Período: julio 2013 a junio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</si>
</sst>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73" formatCode="#,##0.00_ ;[Red]\-#,##0.00\ "/>
  </numFmts>
  <fonts count="20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lightUp">
        <fgColor indexed="8"/>
      </patternFill>
    </fill>
    <fill>
      <patternFill patternType="solid">
        <fgColor indexed="8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8" fillId="0" borderId="0" xfId="0" applyFont="1"/>
    <xf numFmtId="0" fontId="7" fillId="0" borderId="0" xfId="0" applyFont="1"/>
    <xf numFmtId="0" fontId="5" fillId="0" borderId="0" xfId="0" applyFont="1"/>
    <xf numFmtId="0" fontId="9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5" xfId="0" quotePrefix="1" applyFont="1" applyFill="1" applyBorder="1" applyAlignment="1">
      <alignment horizontal="left"/>
    </xf>
    <xf numFmtId="0" fontId="5" fillId="2" borderId="3" xfId="0" quotePrefix="1" applyFont="1" applyFill="1" applyBorder="1" applyAlignment="1">
      <alignment horizontal="left"/>
    </xf>
    <xf numFmtId="0" fontId="7" fillId="0" borderId="6" xfId="0" quotePrefix="1" applyFont="1" applyFill="1" applyBorder="1" applyAlignment="1">
      <alignment horizontal="left"/>
    </xf>
    <xf numFmtId="0" fontId="5" fillId="4" borderId="3" xfId="0" applyFont="1" applyFill="1" applyBorder="1"/>
    <xf numFmtId="0" fontId="7" fillId="0" borderId="5" xfId="0" applyFont="1" applyFill="1" applyBorder="1" applyAlignment="1">
      <alignment horizontal="left"/>
    </xf>
    <xf numFmtId="0" fontId="7" fillId="0" borderId="7" xfId="0" quotePrefix="1" applyFont="1" applyFill="1" applyBorder="1" applyAlignment="1">
      <alignment horizontal="left"/>
    </xf>
    <xf numFmtId="0" fontId="7" fillId="0" borderId="8" xfId="0" applyFont="1" applyFill="1" applyBorder="1"/>
    <xf numFmtId="0" fontId="5" fillId="4" borderId="9" xfId="0" applyFont="1" applyFill="1" applyBorder="1"/>
    <xf numFmtId="0" fontId="5" fillId="3" borderId="10" xfId="0" applyFont="1" applyFill="1" applyBorder="1"/>
    <xf numFmtId="0" fontId="7" fillId="0" borderId="8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2" xfId="0" quotePrefix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43" fontId="10" fillId="0" borderId="0" xfId="1" applyNumberFormat="1" applyFont="1"/>
    <xf numFmtId="43" fontId="10" fillId="0" borderId="0" xfId="1" applyNumberFormat="1" applyFont="1" applyAlignment="1">
      <alignment horizontal="left"/>
    </xf>
    <xf numFmtId="0" fontId="13" fillId="0" borderId="0" xfId="0" applyFont="1" applyAlignment="1">
      <alignment horizontal="left"/>
    </xf>
    <xf numFmtId="43" fontId="14" fillId="0" borderId="0" xfId="1" applyNumberFormat="1" applyFont="1" applyBorder="1"/>
    <xf numFmtId="43" fontId="14" fillId="0" borderId="0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/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4" fontId="0" fillId="0" borderId="0" xfId="0" applyNumberFormat="1"/>
    <xf numFmtId="0" fontId="7" fillId="0" borderId="7" xfId="0" applyFont="1" applyFill="1" applyBorder="1"/>
    <xf numFmtId="0" fontId="7" fillId="0" borderId="13" xfId="0" applyFont="1" applyFill="1" applyBorder="1"/>
    <xf numFmtId="4" fontId="7" fillId="5" borderId="14" xfId="0" applyNumberFormat="1" applyFont="1" applyFill="1" applyBorder="1"/>
    <xf numFmtId="4" fontId="15" fillId="0" borderId="0" xfId="0" applyNumberFormat="1" applyFont="1"/>
    <xf numFmtId="0" fontId="7" fillId="0" borderId="8" xfId="0" quotePrefix="1" applyFont="1" applyFill="1" applyBorder="1" applyAlignment="1">
      <alignment horizontal="left"/>
    </xf>
    <xf numFmtId="1" fontId="7" fillId="0" borderId="13" xfId="0" applyNumberFormat="1" applyFont="1" applyFill="1" applyBorder="1"/>
    <xf numFmtId="173" fontId="5" fillId="3" borderId="15" xfId="0" applyNumberFormat="1" applyFont="1" applyFill="1" applyBorder="1" applyAlignment="1">
      <alignment vertical="center" wrapText="1"/>
    </xf>
    <xf numFmtId="173" fontId="5" fillId="3" borderId="16" xfId="0" applyNumberFormat="1" applyFont="1" applyFill="1" applyBorder="1" applyAlignment="1">
      <alignment vertical="center" wrapText="1"/>
    </xf>
    <xf numFmtId="173" fontId="7" fillId="0" borderId="17" xfId="0" applyNumberFormat="1" applyFont="1" applyFill="1" applyBorder="1" applyAlignment="1">
      <alignment vertical="center" wrapText="1"/>
    </xf>
    <xf numFmtId="173" fontId="7" fillId="0" borderId="18" xfId="0" applyNumberFormat="1" applyFont="1" applyFill="1" applyBorder="1" applyAlignment="1">
      <alignment vertical="center" wrapText="1"/>
    </xf>
    <xf numFmtId="173" fontId="5" fillId="2" borderId="15" xfId="0" applyNumberFormat="1" applyFont="1" applyFill="1" applyBorder="1" applyAlignment="1">
      <alignment vertical="center" wrapText="1"/>
    </xf>
    <xf numFmtId="173" fontId="5" fillId="2" borderId="16" xfId="0" applyNumberFormat="1" applyFont="1" applyFill="1" applyBorder="1" applyAlignment="1">
      <alignment vertical="center" wrapText="1"/>
    </xf>
    <xf numFmtId="173" fontId="5" fillId="4" borderId="15" xfId="0" applyNumberFormat="1" applyFont="1" applyFill="1" applyBorder="1" applyAlignment="1">
      <alignment vertical="center" wrapText="1"/>
    </xf>
    <xf numFmtId="173" fontId="5" fillId="4" borderId="16" xfId="0" applyNumberFormat="1" applyFont="1" applyFill="1" applyBorder="1" applyAlignment="1">
      <alignment vertical="center" wrapText="1"/>
    </xf>
    <xf numFmtId="173" fontId="7" fillId="0" borderId="19" xfId="0" applyNumberFormat="1" applyFont="1" applyFill="1" applyBorder="1" applyAlignment="1">
      <alignment vertical="center" wrapText="1"/>
    </xf>
    <xf numFmtId="173" fontId="7" fillId="0" borderId="20" xfId="0" applyNumberFormat="1" applyFont="1" applyFill="1" applyBorder="1" applyAlignment="1">
      <alignment vertical="center" wrapText="1"/>
    </xf>
    <xf numFmtId="173" fontId="7" fillId="0" borderId="21" xfId="0" applyNumberFormat="1" applyFont="1" applyFill="1" applyBorder="1" applyAlignment="1">
      <alignment vertical="center" wrapText="1"/>
    </xf>
    <xf numFmtId="173" fontId="7" fillId="0" borderId="22" xfId="0" applyNumberFormat="1" applyFont="1" applyFill="1" applyBorder="1" applyAlignment="1">
      <alignment vertical="center" wrapText="1"/>
    </xf>
    <xf numFmtId="173" fontId="7" fillId="6" borderId="17" xfId="0" applyNumberFormat="1" applyFont="1" applyFill="1" applyBorder="1" applyAlignment="1">
      <alignment vertical="center" wrapText="1"/>
    </xf>
    <xf numFmtId="173" fontId="7" fillId="6" borderId="23" xfId="0" applyNumberFormat="1" applyFont="1" applyFill="1" applyBorder="1" applyAlignment="1">
      <alignment vertical="center" wrapText="1"/>
    </xf>
    <xf numFmtId="173" fontId="7" fillId="6" borderId="19" xfId="0" applyNumberFormat="1" applyFont="1" applyFill="1" applyBorder="1" applyAlignment="1">
      <alignment vertical="center" wrapText="1"/>
    </xf>
    <xf numFmtId="173" fontId="7" fillId="6" borderId="24" xfId="0" applyNumberFormat="1" applyFont="1" applyFill="1" applyBorder="1" applyAlignment="1">
      <alignment vertical="center" wrapText="1"/>
    </xf>
    <xf numFmtId="173" fontId="7" fillId="6" borderId="15" xfId="0" applyNumberFormat="1" applyFont="1" applyFill="1" applyBorder="1" applyAlignment="1">
      <alignment vertical="center" wrapText="1"/>
    </xf>
    <xf numFmtId="173" fontId="7" fillId="6" borderId="16" xfId="0" applyNumberFormat="1" applyFont="1" applyFill="1" applyBorder="1" applyAlignment="1">
      <alignment vertical="center" wrapText="1"/>
    </xf>
    <xf numFmtId="0" fontId="16" fillId="7" borderId="25" xfId="0" applyFont="1" applyFill="1" applyBorder="1"/>
    <xf numFmtId="0" fontId="16" fillId="7" borderId="26" xfId="0" applyFont="1" applyFill="1" applyBorder="1" applyAlignment="1">
      <alignment horizontal="left"/>
    </xf>
    <xf numFmtId="0" fontId="16" fillId="7" borderId="27" xfId="0" applyFont="1" applyFill="1" applyBorder="1" applyAlignment="1">
      <alignment horizontal="right"/>
    </xf>
    <xf numFmtId="0" fontId="16" fillId="7" borderId="28" xfId="0" applyFont="1" applyFill="1" applyBorder="1" applyAlignment="1">
      <alignment horizontal="right"/>
    </xf>
    <xf numFmtId="0" fontId="16" fillId="7" borderId="29" xfId="0" applyFont="1" applyFill="1" applyBorder="1"/>
    <xf numFmtId="43" fontId="17" fillId="0" borderId="30" xfId="1" applyNumberFormat="1" applyFont="1" applyBorder="1" applyAlignment="1">
      <alignment horizontal="left"/>
    </xf>
    <xf numFmtId="43" fontId="17" fillId="0" borderId="31" xfId="1" applyNumberFormat="1" applyFont="1" applyBorder="1" applyAlignment="1">
      <alignment horizontal="right"/>
    </xf>
    <xf numFmtId="43" fontId="17" fillId="0" borderId="32" xfId="1" applyNumberFormat="1" applyFont="1" applyBorder="1" applyAlignment="1">
      <alignment horizontal="right"/>
    </xf>
    <xf numFmtId="0" fontId="18" fillId="0" borderId="33" xfId="0" applyFont="1" applyBorder="1"/>
    <xf numFmtId="43" fontId="17" fillId="0" borderId="34" xfId="1" applyNumberFormat="1" applyFont="1" applyBorder="1" applyAlignment="1">
      <alignment horizontal="left"/>
    </xf>
    <xf numFmtId="173" fontId="17" fillId="0" borderId="0" xfId="1" applyNumberFormat="1" applyFont="1" applyBorder="1" applyAlignment="1">
      <alignment horizontal="right"/>
    </xf>
    <xf numFmtId="173" fontId="17" fillId="0" borderId="35" xfId="1" applyNumberFormat="1" applyFont="1" applyBorder="1" applyAlignment="1">
      <alignment horizontal="right"/>
    </xf>
    <xf numFmtId="0" fontId="16" fillId="7" borderId="34" xfId="0" applyFont="1" applyFill="1" applyBorder="1" applyAlignment="1">
      <alignment horizontal="left" vertical="center"/>
    </xf>
    <xf numFmtId="4" fontId="16" fillId="7" borderId="36" xfId="0" applyNumberFormat="1" applyFont="1" applyFill="1" applyBorder="1" applyAlignment="1">
      <alignment horizontal="right"/>
    </xf>
    <xf numFmtId="4" fontId="16" fillId="7" borderId="35" xfId="0" applyNumberFormat="1" applyFont="1" applyFill="1" applyBorder="1" applyAlignment="1">
      <alignment horizontal="right"/>
    </xf>
    <xf numFmtId="0" fontId="18" fillId="0" borderId="37" xfId="0" applyFont="1" applyBorder="1"/>
    <xf numFmtId="4" fontId="16" fillId="7" borderId="0" xfId="0" applyNumberFormat="1" applyFont="1" applyFill="1" applyBorder="1" applyAlignment="1">
      <alignment horizontal="right"/>
    </xf>
    <xf numFmtId="0" fontId="16" fillId="7" borderId="38" xfId="0" applyFont="1" applyFill="1" applyBorder="1"/>
    <xf numFmtId="0" fontId="16" fillId="7" borderId="39" xfId="0" applyFont="1" applyFill="1" applyBorder="1" applyAlignment="1">
      <alignment horizontal="left"/>
    </xf>
    <xf numFmtId="4" fontId="16" fillId="7" borderId="40" xfId="0" applyNumberFormat="1" applyFont="1" applyFill="1" applyBorder="1" applyAlignment="1">
      <alignment horizontal="right"/>
    </xf>
    <xf numFmtId="0" fontId="18" fillId="0" borderId="41" xfId="0" applyFont="1" applyBorder="1"/>
    <xf numFmtId="0" fontId="18" fillId="0" borderId="30" xfId="0" applyFont="1" applyBorder="1" applyAlignment="1">
      <alignment horizontal="left"/>
    </xf>
    <xf numFmtId="4" fontId="18" fillId="0" borderId="31" xfId="0" applyNumberFormat="1" applyFont="1" applyBorder="1" applyAlignment="1">
      <alignment horizontal="right"/>
    </xf>
    <xf numFmtId="4" fontId="18" fillId="0" borderId="32" xfId="0" applyNumberFormat="1" applyFont="1" applyBorder="1" applyAlignment="1">
      <alignment horizontal="right"/>
    </xf>
    <xf numFmtId="0" fontId="18" fillId="0" borderId="42" xfId="0" applyFont="1" applyBorder="1" applyAlignment="1">
      <alignment horizontal="left"/>
    </xf>
    <xf numFmtId="0" fontId="16" fillId="7" borderId="43" xfId="0" applyFont="1" applyFill="1" applyBorder="1"/>
    <xf numFmtId="0" fontId="16" fillId="7" borderId="44" xfId="0" applyFont="1" applyFill="1" applyBorder="1" applyAlignment="1">
      <alignment horizontal="left"/>
    </xf>
    <xf numFmtId="4" fontId="16" fillId="7" borderId="44" xfId="0" applyNumberFormat="1" applyFont="1" applyFill="1" applyBorder="1" applyAlignment="1">
      <alignment horizontal="right"/>
    </xf>
    <xf numFmtId="0" fontId="19" fillId="0" borderId="0" xfId="0" applyFont="1"/>
    <xf numFmtId="0" fontId="18" fillId="0" borderId="0" xfId="0" applyFont="1" applyAlignment="1">
      <alignment horizontal="left"/>
    </xf>
    <xf numFmtId="0" fontId="18" fillId="0" borderId="0" xfId="0" applyFont="1"/>
    <xf numFmtId="4" fontId="16" fillId="7" borderId="45" xfId="0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73" fontId="5" fillId="3" borderId="48" xfId="0" applyNumberFormat="1" applyFont="1" applyFill="1" applyBorder="1" applyAlignment="1">
      <alignment vertical="center" wrapText="1"/>
    </xf>
    <xf numFmtId="0" fontId="0" fillId="0" borderId="49" xfId="0" applyBorder="1" applyAlignment="1">
      <alignment vertical="center" wrapText="1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47" xfId="0" applyNumberFormat="1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wrapText="1"/>
    </xf>
    <xf numFmtId="0" fontId="2" fillId="0" borderId="51" xfId="0" applyFont="1" applyFill="1" applyBorder="1" applyAlignment="1">
      <alignment horizontal="center" wrapText="1"/>
    </xf>
    <xf numFmtId="0" fontId="2" fillId="0" borderId="52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dp01\datos\LIBRO%20SUBSECRETARIO\A&#209;O%202014\08-Agosto\Provincia-Libro-Deuda-Agosto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enclador Préstamos"/>
      <sheetName val="Nomenclador Informes"/>
      <sheetName val="BID-BIRF-2014"/>
      <sheetName val="Control-Stock"/>
      <sheetName val="Pendientes-Agosto-2014"/>
      <sheetName val="I-Stock-Julio-2014"/>
      <sheetName val="II-Stock-Agosto-2014"/>
      <sheetName val="III-Control Stock (Diferencias)"/>
      <sheetName val="IV-Determinación-Mensual"/>
      <sheetName val="V-Variación-Mensual-Stock-$"/>
      <sheetName val="VI-Ajuste-CGP"/>
      <sheetName val="VII-Ajuste-UFI"/>
      <sheetName val="VIII-Registración-Pendiente"/>
      <sheetName val="IX - Resumen Final"/>
      <sheetName val="X-Ajuste-Mensual-Acumulado "/>
      <sheetName val="XI-Ajuste-Mensual-CGP-UFI"/>
      <sheetName val="Datos"/>
      <sheetName val="1-Concentrado"/>
      <sheetName val="2-Condiciones"/>
      <sheetName val="3-Stock en Dolares"/>
      <sheetName val="4-Stock en Pesos"/>
      <sheetName val="5-Por Tipo Deuda"/>
      <sheetName val="6-Stock Ordenado"/>
      <sheetName val="7-Moneda"/>
      <sheetName val="8-Tasa"/>
      <sheetName val="9-Estado"/>
      <sheetName val="10-Comparativa 11-15"/>
      <sheetName val="11-Evolucion Anual"/>
      <sheetName val="12-Financ. Mensual"/>
      <sheetName val="13-Financ. Anual"/>
      <sheetName val="14-Fin. a Recibir"/>
      <sheetName val="15-16-Pagos Mens.Realizados"/>
      <sheetName val="17-18-Pagos Estimados"/>
      <sheetName val="19-Cuotas Impagas"/>
      <sheetName val="20-Pagos Anuales"/>
      <sheetName val="21-Graficos de Flujo Fin."/>
      <sheetName val="22-23-Flujo Mensual"/>
      <sheetName val="24-27-Flujo Anual"/>
      <sheetName val="28-31-Flujo Fin. a Recibir"/>
      <sheetName val="32-Indices"/>
      <sheetName val="Supuestos Presupuestarios"/>
      <sheetName val="Presupuesto 2012-2014"/>
      <sheetName val="Proyecciones Presupuestar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1"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</sheetData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55"/>
  <sheetViews>
    <sheetView tabSelected="1" zoomScaleNormal="100" workbookViewId="0">
      <pane xSplit="2" ySplit="15" topLeftCell="V16" activePane="bottomRight" state="frozen"/>
      <selection pane="topRight" activeCell="C1" sqref="C1"/>
      <selection pane="bottomLeft" activeCell="A16" sqref="A16"/>
      <selection pane="bottomRight" activeCell="A38" sqref="A38:AC155"/>
    </sheetView>
  </sheetViews>
  <sheetFormatPr baseColWidth="10" defaultRowHeight="12.75" x14ac:dyDescent="0.2"/>
  <cols>
    <col min="1" max="1" width="29.140625" customWidth="1"/>
    <col min="2" max="2" width="38.7109375" style="33" customWidth="1"/>
    <col min="3" max="26" width="13.28515625" customWidth="1"/>
    <col min="27" max="27" width="19" bestFit="1" customWidth="1"/>
  </cols>
  <sheetData>
    <row r="1" spans="1:27" ht="15.75" x14ac:dyDescent="0.25">
      <c r="A1" s="98" t="s">
        <v>112</v>
      </c>
      <c r="B1" s="98"/>
    </row>
    <row r="3" spans="1:27" ht="15" x14ac:dyDescent="0.2">
      <c r="A3" s="34" t="s">
        <v>1</v>
      </c>
    </row>
    <row r="5" spans="1:27" ht="15" x14ac:dyDescent="0.2">
      <c r="A5" s="94" t="s">
        <v>53</v>
      </c>
      <c r="B5" s="94"/>
    </row>
    <row r="7" spans="1:27" ht="27.75" customHeight="1" x14ac:dyDescent="0.2">
      <c r="A7" s="95" t="s">
        <v>54</v>
      </c>
      <c r="B7" s="95"/>
    </row>
    <row r="9" spans="1:27" ht="14.25" x14ac:dyDescent="0.2">
      <c r="A9" s="97" t="s">
        <v>70</v>
      </c>
      <c r="B9" s="97"/>
    </row>
    <row r="10" spans="1:27" ht="14.25" x14ac:dyDescent="0.2">
      <c r="A10" s="97" t="s">
        <v>113</v>
      </c>
      <c r="B10" s="97"/>
    </row>
    <row r="11" spans="1:27" ht="14.25" x14ac:dyDescent="0.2">
      <c r="A11" s="30"/>
      <c r="B11" s="30"/>
    </row>
    <row r="14" spans="1:27" ht="13.5" thickBot="1" x14ac:dyDescent="0.25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s="92" customFormat="1" ht="12" x14ac:dyDescent="0.2">
      <c r="A15" s="62" t="s">
        <v>56</v>
      </c>
      <c r="B15" s="63" t="s">
        <v>57</v>
      </c>
      <c r="C15" s="64" t="s">
        <v>71</v>
      </c>
      <c r="D15" s="64" t="s">
        <v>72</v>
      </c>
      <c r="E15" s="64" t="s">
        <v>73</v>
      </c>
      <c r="F15" s="64" t="s">
        <v>77</v>
      </c>
      <c r="G15" s="64" t="s">
        <v>78</v>
      </c>
      <c r="H15" s="64" t="s">
        <v>79</v>
      </c>
      <c r="I15" s="64" t="s">
        <v>80</v>
      </c>
      <c r="J15" s="64" t="s">
        <v>81</v>
      </c>
      <c r="K15" s="64" t="s">
        <v>82</v>
      </c>
      <c r="L15" s="64" t="s">
        <v>90</v>
      </c>
      <c r="M15" s="64" t="s">
        <v>91</v>
      </c>
      <c r="N15" s="64" t="s">
        <v>92</v>
      </c>
      <c r="O15" s="64" t="s">
        <v>93</v>
      </c>
      <c r="P15" s="64" t="s">
        <v>94</v>
      </c>
      <c r="Q15" s="64" t="s">
        <v>95</v>
      </c>
      <c r="R15" s="64" t="s">
        <v>96</v>
      </c>
      <c r="S15" s="64" t="s">
        <v>97</v>
      </c>
      <c r="T15" s="64" t="s">
        <v>98</v>
      </c>
      <c r="U15" s="64" t="s">
        <v>99</v>
      </c>
      <c r="V15" s="64" t="s">
        <v>100</v>
      </c>
      <c r="W15" s="64" t="s">
        <v>101</v>
      </c>
      <c r="X15" s="64" t="s">
        <v>108</v>
      </c>
      <c r="Y15" s="64" t="s">
        <v>109</v>
      </c>
      <c r="Z15" s="64" t="s">
        <v>110</v>
      </c>
      <c r="AA15" s="65" t="s">
        <v>58</v>
      </c>
    </row>
    <row r="16" spans="1:27" s="92" customFormat="1" thickBot="1" x14ac:dyDescent="0.25">
      <c r="A16" s="66" t="s">
        <v>59</v>
      </c>
      <c r="B16" s="67" t="s">
        <v>60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9"/>
    </row>
    <row r="17" spans="1:27" s="92" customFormat="1" thickTop="1" x14ac:dyDescent="0.2">
      <c r="A17" s="70"/>
      <c r="B17" s="71" t="s">
        <v>61</v>
      </c>
      <c r="C17" s="72">
        <v>66934967.810000002</v>
      </c>
      <c r="D17" s="72">
        <v>29658809.309999999</v>
      </c>
      <c r="E17" s="72">
        <v>15698150.49</v>
      </c>
      <c r="F17" s="72">
        <v>16431742.539999999</v>
      </c>
      <c r="G17" s="72">
        <v>6406259.8499999996</v>
      </c>
      <c r="H17" s="72">
        <v>39837298.869999997</v>
      </c>
      <c r="I17" s="72">
        <v>1541684.51</v>
      </c>
      <c r="J17" s="72">
        <v>31915476.949999999</v>
      </c>
      <c r="K17" s="72">
        <v>1664241.76</v>
      </c>
      <c r="L17" s="72">
        <f>37001634.41-35121403.22</f>
        <v>1880231.1899999976</v>
      </c>
      <c r="M17" s="72">
        <f>86562785.19-37001634.41</f>
        <v>49561150.780000001</v>
      </c>
      <c r="N17" s="72">
        <f>90048187.45-86562785.19</f>
        <v>3485402.2600000054</v>
      </c>
      <c r="O17" s="72">
        <v>39288489.349999994</v>
      </c>
      <c r="P17" s="72">
        <v>53777691.560000017</v>
      </c>
      <c r="Q17" s="72">
        <v>155821251.43000001</v>
      </c>
      <c r="R17" s="72">
        <v>56893436.240000002</v>
      </c>
      <c r="S17" s="72">
        <v>8467113.1999999993</v>
      </c>
      <c r="T17" s="72">
        <v>225602424.78999999</v>
      </c>
      <c r="U17" s="72">
        <v>1665033.33</v>
      </c>
      <c r="V17" s="72">
        <v>23316970.280000001</v>
      </c>
      <c r="W17" s="72">
        <v>66416202.280000001</v>
      </c>
      <c r="X17" s="72">
        <v>62047299.200000003</v>
      </c>
      <c r="Y17" s="72">
        <v>57797806.869999997</v>
      </c>
      <c r="Z17" s="72">
        <v>90637055.609999999</v>
      </c>
      <c r="AA17" s="73">
        <f>SUM(C17:Z17)</f>
        <v>1106746190.46</v>
      </c>
    </row>
    <row r="18" spans="1:27" s="92" customFormat="1" ht="12" x14ac:dyDescent="0.2">
      <c r="A18" s="70"/>
      <c r="B18" s="71" t="s">
        <v>62</v>
      </c>
      <c r="C18" s="72">
        <v>562929.54</v>
      </c>
      <c r="D18" s="72">
        <v>1258956.82</v>
      </c>
      <c r="E18" s="72">
        <v>4428.62</v>
      </c>
      <c r="F18" s="72">
        <v>6051295.0099999998</v>
      </c>
      <c r="G18" s="72">
        <v>1791622.69</v>
      </c>
      <c r="H18" s="72">
        <v>14020982.6</v>
      </c>
      <c r="I18" s="72">
        <v>0</v>
      </c>
      <c r="J18" s="72">
        <v>481.82</v>
      </c>
      <c r="K18" s="72">
        <v>0</v>
      </c>
      <c r="L18" s="72">
        <v>2186710.1800000002</v>
      </c>
      <c r="M18" s="72">
        <v>0</v>
      </c>
      <c r="N18" s="72">
        <v>319848.11</v>
      </c>
      <c r="O18" s="72">
        <v>1434979.51</v>
      </c>
      <c r="P18" s="72">
        <v>1174358.02</v>
      </c>
      <c r="Q18" s="72">
        <v>2132292.33</v>
      </c>
      <c r="R18" s="72">
        <v>8169605.1399999997</v>
      </c>
      <c r="S18" s="72">
        <v>1070764.98</v>
      </c>
      <c r="T18" s="72">
        <v>16983167.649999999</v>
      </c>
      <c r="U18" s="72">
        <v>0</v>
      </c>
      <c r="V18" s="72">
        <v>0</v>
      </c>
      <c r="W18" s="72">
        <v>1200754.8899999999</v>
      </c>
      <c r="X18" s="72">
        <v>4091455.89</v>
      </c>
      <c r="Y18" s="72">
        <v>1491504.65</v>
      </c>
      <c r="Z18" s="72">
        <v>4859986.8099999996</v>
      </c>
      <c r="AA18" s="73">
        <f t="shared" ref="AA18:AA34" si="0">SUM(C18:Z18)</f>
        <v>68806125.25999999</v>
      </c>
    </row>
    <row r="19" spans="1:27" s="92" customFormat="1" ht="12" x14ac:dyDescent="0.2">
      <c r="A19" s="70"/>
      <c r="B19" s="74" t="s">
        <v>63</v>
      </c>
      <c r="C19" s="75">
        <f t="shared" ref="C19:H19" si="1">+SUM(C16:C18)</f>
        <v>67497897.350000009</v>
      </c>
      <c r="D19" s="75">
        <f t="shared" si="1"/>
        <v>30917766.129999999</v>
      </c>
      <c r="E19" s="75">
        <f t="shared" si="1"/>
        <v>15702579.109999999</v>
      </c>
      <c r="F19" s="75">
        <f t="shared" si="1"/>
        <v>22483037.549999997</v>
      </c>
      <c r="G19" s="75">
        <f t="shared" si="1"/>
        <v>8197882.5399999991</v>
      </c>
      <c r="H19" s="75">
        <f t="shared" si="1"/>
        <v>53858281.469999999</v>
      </c>
      <c r="I19" s="75">
        <f t="shared" ref="I19:N19" si="2">+SUM(I16:I18)</f>
        <v>1541684.51</v>
      </c>
      <c r="J19" s="75">
        <f t="shared" si="2"/>
        <v>31915958.77</v>
      </c>
      <c r="K19" s="75">
        <f t="shared" si="2"/>
        <v>1664241.76</v>
      </c>
      <c r="L19" s="75">
        <f t="shared" si="2"/>
        <v>4066941.3699999978</v>
      </c>
      <c r="M19" s="75">
        <f t="shared" si="2"/>
        <v>49561150.780000001</v>
      </c>
      <c r="N19" s="75">
        <f t="shared" si="2"/>
        <v>3805250.3700000052</v>
      </c>
      <c r="O19" s="75">
        <f t="shared" ref="O19:Z19" si="3">+SUM(O16:O18)</f>
        <v>40723468.859999992</v>
      </c>
      <c r="P19" s="75">
        <f t="shared" si="3"/>
        <v>54952049.580000021</v>
      </c>
      <c r="Q19" s="75">
        <f t="shared" si="3"/>
        <v>157953543.76000002</v>
      </c>
      <c r="R19" s="75">
        <f t="shared" si="3"/>
        <v>65063041.380000003</v>
      </c>
      <c r="S19" s="75">
        <f t="shared" si="3"/>
        <v>9537878.1799999997</v>
      </c>
      <c r="T19" s="75">
        <f t="shared" si="3"/>
        <v>242585592.44</v>
      </c>
      <c r="U19" s="75">
        <f t="shared" si="3"/>
        <v>1665033.33</v>
      </c>
      <c r="V19" s="75">
        <f t="shared" si="3"/>
        <v>23316970.280000001</v>
      </c>
      <c r="W19" s="75">
        <f t="shared" si="3"/>
        <v>67616957.170000002</v>
      </c>
      <c r="X19" s="75">
        <f t="shared" si="3"/>
        <v>66138755.090000004</v>
      </c>
      <c r="Y19" s="75">
        <f t="shared" si="3"/>
        <v>59289311.519999996</v>
      </c>
      <c r="Z19" s="75">
        <f t="shared" si="3"/>
        <v>95497042.420000002</v>
      </c>
      <c r="AA19" s="76">
        <f t="shared" si="0"/>
        <v>1175552315.7200003</v>
      </c>
    </row>
    <row r="20" spans="1:27" s="92" customFormat="1" ht="12" x14ac:dyDescent="0.2">
      <c r="A20" s="70"/>
      <c r="B20" s="71" t="s">
        <v>64</v>
      </c>
      <c r="C20" s="72">
        <v>43067051.899999999</v>
      </c>
      <c r="D20" s="72">
        <v>81668337.739999995</v>
      </c>
      <c r="E20" s="72">
        <v>32366505.84</v>
      </c>
      <c r="F20" s="72">
        <v>51277646.039999999</v>
      </c>
      <c r="G20" s="72">
        <v>11126008.050000001</v>
      </c>
      <c r="H20" s="72">
        <v>43175187.57</v>
      </c>
      <c r="I20" s="72">
        <v>4065261.13</v>
      </c>
      <c r="J20" s="72">
        <v>96329050.989999995</v>
      </c>
      <c r="K20" s="72">
        <v>7981228.25</v>
      </c>
      <c r="L20" s="72">
        <f>117682141.06-108375540.37</f>
        <v>9306600.6899999976</v>
      </c>
      <c r="M20" s="72">
        <f>180734138.76-117682141.06</f>
        <v>63051997.699999988</v>
      </c>
      <c r="N20" s="72">
        <f>185195220.02-180734138.76</f>
        <v>4461081.2600000203</v>
      </c>
      <c r="O20" s="72">
        <v>73343909.619999975</v>
      </c>
      <c r="P20" s="72">
        <v>149860909.46000004</v>
      </c>
      <c r="Q20" s="72">
        <v>244934395.38999999</v>
      </c>
      <c r="R20" s="72">
        <v>96938222.219999999</v>
      </c>
      <c r="S20" s="72">
        <v>97476213.849999994</v>
      </c>
      <c r="T20" s="72">
        <v>468718243.49000001</v>
      </c>
      <c r="U20" s="72">
        <v>4156241.1</v>
      </c>
      <c r="V20" s="72">
        <v>93418496.280000001</v>
      </c>
      <c r="W20" s="72">
        <v>585492242.64999998</v>
      </c>
      <c r="X20" s="72">
        <v>141095301.24000001</v>
      </c>
      <c r="Y20" s="72">
        <v>166934685.90000001</v>
      </c>
      <c r="Z20" s="72">
        <v>85183490.790000007</v>
      </c>
      <c r="AA20" s="73">
        <f t="shared" si="0"/>
        <v>2655428309.1500001</v>
      </c>
    </row>
    <row r="21" spans="1:27" s="92" customFormat="1" ht="12" x14ac:dyDescent="0.2">
      <c r="A21" s="70"/>
      <c r="B21" s="71" t="s">
        <v>65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73">
        <f t="shared" si="0"/>
        <v>0</v>
      </c>
    </row>
    <row r="22" spans="1:27" s="92" customFormat="1" ht="12" x14ac:dyDescent="0.2">
      <c r="A22" s="77"/>
      <c r="B22" s="74" t="s">
        <v>66</v>
      </c>
      <c r="C22" s="78">
        <f>+SUM(C20:C21)</f>
        <v>43067051.899999999</v>
      </c>
      <c r="D22" s="78">
        <f>+SUM(D20:D21)</f>
        <v>81668337.739999995</v>
      </c>
      <c r="E22" s="78">
        <f>+SUM(E20:E21)</f>
        <v>32366505.84</v>
      </c>
      <c r="F22" s="78">
        <f t="shared" ref="F22:K22" si="4">+SUM(F20:F21)</f>
        <v>51277646.039999999</v>
      </c>
      <c r="G22" s="78">
        <f t="shared" si="4"/>
        <v>11126008.050000001</v>
      </c>
      <c r="H22" s="78">
        <f t="shared" si="4"/>
        <v>43175187.57</v>
      </c>
      <c r="I22" s="78">
        <f t="shared" si="4"/>
        <v>4065261.13</v>
      </c>
      <c r="J22" s="78">
        <f t="shared" si="4"/>
        <v>96329050.989999995</v>
      </c>
      <c r="K22" s="78">
        <f t="shared" si="4"/>
        <v>7981228.25</v>
      </c>
      <c r="L22" s="78">
        <f t="shared" ref="L22:T22" si="5">+SUM(L20:L21)</f>
        <v>9306600.6899999976</v>
      </c>
      <c r="M22" s="78">
        <f t="shared" si="5"/>
        <v>63051997.699999988</v>
      </c>
      <c r="N22" s="78">
        <f t="shared" si="5"/>
        <v>4461081.2600000203</v>
      </c>
      <c r="O22" s="78">
        <f t="shared" si="5"/>
        <v>73343909.619999975</v>
      </c>
      <c r="P22" s="78">
        <f t="shared" si="5"/>
        <v>149860909.46000004</v>
      </c>
      <c r="Q22" s="78">
        <f t="shared" si="5"/>
        <v>244934395.38999999</v>
      </c>
      <c r="R22" s="78">
        <f t="shared" si="5"/>
        <v>96938222.219999999</v>
      </c>
      <c r="S22" s="78">
        <f t="shared" si="5"/>
        <v>97476213.849999994</v>
      </c>
      <c r="T22" s="78">
        <f t="shared" si="5"/>
        <v>468718243.49000001</v>
      </c>
      <c r="U22" s="78">
        <f t="shared" ref="U22:Z22" si="6">+SUM(U20:U21)</f>
        <v>4156241.1</v>
      </c>
      <c r="V22" s="78">
        <f t="shared" si="6"/>
        <v>93418496.280000001</v>
      </c>
      <c r="W22" s="78">
        <f t="shared" si="6"/>
        <v>585492242.64999998</v>
      </c>
      <c r="X22" s="78">
        <f t="shared" si="6"/>
        <v>141095301.24000001</v>
      </c>
      <c r="Y22" s="78">
        <f t="shared" si="6"/>
        <v>166934685.90000001</v>
      </c>
      <c r="Z22" s="78">
        <f t="shared" si="6"/>
        <v>85183490.790000007</v>
      </c>
      <c r="AA22" s="93">
        <f t="shared" si="0"/>
        <v>2655428309.1500001</v>
      </c>
    </row>
    <row r="23" spans="1:27" s="92" customFormat="1" thickBot="1" x14ac:dyDescent="0.25">
      <c r="A23" s="79" t="s">
        <v>67</v>
      </c>
      <c r="B23" s="80"/>
      <c r="C23" s="81">
        <f>+C19+C22</f>
        <v>110564949.25</v>
      </c>
      <c r="D23" s="81">
        <f>+D19+D22</f>
        <v>112586103.86999999</v>
      </c>
      <c r="E23" s="81">
        <f>+E19+E22</f>
        <v>48069084.950000003</v>
      </c>
      <c r="F23" s="81">
        <f t="shared" ref="F23:K23" si="7">+F19+F22</f>
        <v>73760683.590000004</v>
      </c>
      <c r="G23" s="81">
        <f t="shared" si="7"/>
        <v>19323890.59</v>
      </c>
      <c r="H23" s="81">
        <f t="shared" si="7"/>
        <v>97033469.039999992</v>
      </c>
      <c r="I23" s="81">
        <f t="shared" si="7"/>
        <v>5606945.6399999997</v>
      </c>
      <c r="J23" s="81">
        <f t="shared" si="7"/>
        <v>128245009.75999999</v>
      </c>
      <c r="K23" s="81">
        <f t="shared" si="7"/>
        <v>9645470.0099999998</v>
      </c>
      <c r="L23" s="81">
        <f t="shared" ref="L23:T23" si="8">+L19+L22</f>
        <v>13373542.059999995</v>
      </c>
      <c r="M23" s="81">
        <f t="shared" si="8"/>
        <v>112613148.47999999</v>
      </c>
      <c r="N23" s="81">
        <f t="shared" si="8"/>
        <v>8266331.630000025</v>
      </c>
      <c r="O23" s="81">
        <f t="shared" si="8"/>
        <v>114067378.47999996</v>
      </c>
      <c r="P23" s="81">
        <f t="shared" si="8"/>
        <v>204812959.04000005</v>
      </c>
      <c r="Q23" s="81">
        <f t="shared" si="8"/>
        <v>402887939.14999998</v>
      </c>
      <c r="R23" s="81">
        <f t="shared" si="8"/>
        <v>162001263.59999999</v>
      </c>
      <c r="S23" s="81">
        <f t="shared" si="8"/>
        <v>107014092.03</v>
      </c>
      <c r="T23" s="81">
        <f t="shared" si="8"/>
        <v>711303835.93000007</v>
      </c>
      <c r="U23" s="81">
        <f t="shared" ref="U23:Z23" si="9">+U19+U22</f>
        <v>5821274.4299999997</v>
      </c>
      <c r="V23" s="81">
        <f t="shared" si="9"/>
        <v>116735466.56</v>
      </c>
      <c r="W23" s="81">
        <f t="shared" si="9"/>
        <v>653109199.81999993</v>
      </c>
      <c r="X23" s="81">
        <f t="shared" si="9"/>
        <v>207234056.33000001</v>
      </c>
      <c r="Y23" s="81">
        <f t="shared" si="9"/>
        <v>226223997.42000002</v>
      </c>
      <c r="Z23" s="81">
        <f t="shared" si="9"/>
        <v>180680533.21000001</v>
      </c>
      <c r="AA23" s="81">
        <f t="shared" si="0"/>
        <v>3830980624.8699999</v>
      </c>
    </row>
    <row r="24" spans="1:27" s="92" customFormat="1" thickTop="1" x14ac:dyDescent="0.2">
      <c r="A24" s="82"/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5"/>
    </row>
    <row r="25" spans="1:27" s="92" customFormat="1" thickBot="1" x14ac:dyDescent="0.25">
      <c r="A25" s="66" t="s">
        <v>68</v>
      </c>
      <c r="B25" s="67" t="s">
        <v>60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9">
        <f t="shared" si="0"/>
        <v>0</v>
      </c>
    </row>
    <row r="26" spans="1:27" s="92" customFormat="1" thickTop="1" x14ac:dyDescent="0.2">
      <c r="A26" s="70"/>
      <c r="B26" s="71" t="s">
        <v>61</v>
      </c>
      <c r="C26" s="72">
        <v>4746998.97</v>
      </c>
      <c r="D26" s="72">
        <v>155023.20000000001</v>
      </c>
      <c r="E26" s="72">
        <v>4338319.43</v>
      </c>
      <c r="F26" s="72">
        <v>102572.24</v>
      </c>
      <c r="G26" s="72">
        <v>80629.64</v>
      </c>
      <c r="H26" s="72">
        <v>12431011.75</v>
      </c>
      <c r="I26" s="72">
        <v>18201.21</v>
      </c>
      <c r="J26" s="72">
        <v>9864.52</v>
      </c>
      <c r="K26" s="72">
        <v>0</v>
      </c>
      <c r="L26" s="72">
        <f>3797224.45-28065.73</f>
        <v>3769158.72</v>
      </c>
      <c r="M26" s="72">
        <f>4553290.78-3797224.45</f>
        <v>756066.33000000007</v>
      </c>
      <c r="N26" s="72">
        <f>8195498.56-4553290.78</f>
        <v>3642207.7799999993</v>
      </c>
      <c r="O26" s="72">
        <v>4091393.02</v>
      </c>
      <c r="P26" s="72">
        <v>255004.66</v>
      </c>
      <c r="Q26" s="72">
        <v>8867884.6899999995</v>
      </c>
      <c r="R26" s="72">
        <v>1250067.96</v>
      </c>
      <c r="S26" s="72">
        <v>6714815.6699999999</v>
      </c>
      <c r="T26" s="72">
        <v>12633298.66</v>
      </c>
      <c r="U26" s="72">
        <v>0</v>
      </c>
      <c r="V26" s="72">
        <v>18032.21</v>
      </c>
      <c r="W26" s="72">
        <v>0</v>
      </c>
      <c r="X26" s="72">
        <v>10650364.949999999</v>
      </c>
      <c r="Y26" s="72">
        <v>12516690.289999999</v>
      </c>
      <c r="Z26" s="72">
        <v>0</v>
      </c>
      <c r="AA26" s="73">
        <f t="shared" si="0"/>
        <v>87047605.900000006</v>
      </c>
    </row>
    <row r="27" spans="1:27" s="92" customFormat="1" ht="12" x14ac:dyDescent="0.2">
      <c r="A27" s="70"/>
      <c r="B27" s="71" t="s">
        <v>62</v>
      </c>
      <c r="C27" s="72">
        <v>58849.94</v>
      </c>
      <c r="D27" s="72">
        <v>0</v>
      </c>
      <c r="E27" s="72">
        <v>33039.17</v>
      </c>
      <c r="F27" s="72">
        <v>0</v>
      </c>
      <c r="G27" s="72">
        <v>0</v>
      </c>
      <c r="H27" s="72">
        <v>76117.149999999994</v>
      </c>
      <c r="I27" s="72">
        <v>0</v>
      </c>
      <c r="J27" s="72">
        <v>0</v>
      </c>
      <c r="K27" s="72">
        <v>0</v>
      </c>
      <c r="L27" s="72">
        <v>1274.78</v>
      </c>
      <c r="M27" s="72">
        <v>0</v>
      </c>
      <c r="N27" s="72">
        <f>86069.3-1274.78</f>
        <v>84794.52</v>
      </c>
      <c r="O27" s="72">
        <v>0</v>
      </c>
      <c r="P27" s="72">
        <v>0</v>
      </c>
      <c r="Q27" s="72">
        <v>0</v>
      </c>
      <c r="R27" s="72">
        <v>442582.36</v>
      </c>
      <c r="S27" s="72">
        <v>0</v>
      </c>
      <c r="T27" s="72">
        <v>454109.8</v>
      </c>
      <c r="U27" s="72">
        <v>0</v>
      </c>
      <c r="V27" s="72">
        <v>1863.57</v>
      </c>
      <c r="W27" s="72">
        <v>0</v>
      </c>
      <c r="X27" s="72">
        <v>0</v>
      </c>
      <c r="Y27" s="72">
        <v>0</v>
      </c>
      <c r="Z27" s="72">
        <v>0</v>
      </c>
      <c r="AA27" s="73">
        <f t="shared" si="0"/>
        <v>1152631.29</v>
      </c>
    </row>
    <row r="28" spans="1:27" s="92" customFormat="1" ht="12" x14ac:dyDescent="0.2">
      <c r="A28" s="70"/>
      <c r="B28" s="74" t="s">
        <v>63</v>
      </c>
      <c r="C28" s="75">
        <f>+SUM(C25:C27)</f>
        <v>4805848.91</v>
      </c>
      <c r="D28" s="75">
        <f>+SUM(D25:D27)</f>
        <v>155023.20000000001</v>
      </c>
      <c r="E28" s="75">
        <f>+SUM(E25:E27)</f>
        <v>4371358.5999999996</v>
      </c>
      <c r="F28" s="75">
        <f t="shared" ref="F28:K28" si="10">+SUM(F25:F27)</f>
        <v>102572.24</v>
      </c>
      <c r="G28" s="75">
        <f t="shared" si="10"/>
        <v>80629.64</v>
      </c>
      <c r="H28" s="75">
        <f t="shared" si="10"/>
        <v>12507128.9</v>
      </c>
      <c r="I28" s="75">
        <f t="shared" si="10"/>
        <v>18201.21</v>
      </c>
      <c r="J28" s="75">
        <f t="shared" si="10"/>
        <v>9864.52</v>
      </c>
      <c r="K28" s="75">
        <f t="shared" si="10"/>
        <v>0</v>
      </c>
      <c r="L28" s="75">
        <f t="shared" ref="L28:Z28" si="11">+SUM(L25:L27)</f>
        <v>3770433.5</v>
      </c>
      <c r="M28" s="75">
        <f t="shared" si="11"/>
        <v>756066.33000000007</v>
      </c>
      <c r="N28" s="75">
        <f t="shared" si="11"/>
        <v>3727002.2999999993</v>
      </c>
      <c r="O28" s="75">
        <f t="shared" si="11"/>
        <v>4091393.02</v>
      </c>
      <c r="P28" s="75">
        <f t="shared" si="11"/>
        <v>255004.66</v>
      </c>
      <c r="Q28" s="75">
        <f t="shared" si="11"/>
        <v>8867884.6899999995</v>
      </c>
      <c r="R28" s="75">
        <f t="shared" si="11"/>
        <v>1692650.3199999998</v>
      </c>
      <c r="S28" s="75">
        <f t="shared" si="11"/>
        <v>6714815.6699999999</v>
      </c>
      <c r="T28" s="75">
        <f t="shared" si="11"/>
        <v>13087408.460000001</v>
      </c>
      <c r="U28" s="75">
        <f t="shared" si="11"/>
        <v>0</v>
      </c>
      <c r="V28" s="75">
        <f t="shared" si="11"/>
        <v>19895.78</v>
      </c>
      <c r="W28" s="75">
        <f t="shared" si="11"/>
        <v>0</v>
      </c>
      <c r="X28" s="75">
        <f t="shared" si="11"/>
        <v>10650364.949999999</v>
      </c>
      <c r="Y28" s="75">
        <f t="shared" si="11"/>
        <v>12516690.289999999</v>
      </c>
      <c r="Z28" s="75">
        <f t="shared" si="11"/>
        <v>0</v>
      </c>
      <c r="AA28" s="76">
        <f t="shared" si="0"/>
        <v>88200237.189999998</v>
      </c>
    </row>
    <row r="29" spans="1:27" s="92" customFormat="1" ht="12" x14ac:dyDescent="0.2">
      <c r="A29" s="70"/>
      <c r="B29" s="71" t="s">
        <v>64</v>
      </c>
      <c r="C29" s="72">
        <v>20068753.84</v>
      </c>
      <c r="D29" s="72">
        <v>1681873.5</v>
      </c>
      <c r="E29" s="72">
        <v>24366765.539999999</v>
      </c>
      <c r="F29" s="72">
        <v>1701973.11</v>
      </c>
      <c r="G29" s="72">
        <v>1709331.32</v>
      </c>
      <c r="H29" s="72">
        <v>47720908.93</v>
      </c>
      <c r="I29" s="72">
        <v>452822.84</v>
      </c>
      <c r="J29" s="72">
        <v>463988.35</v>
      </c>
      <c r="K29" s="72">
        <v>0</v>
      </c>
      <c r="L29" s="72">
        <f>24319750.08-916811.19</f>
        <v>23402938.889999997</v>
      </c>
      <c r="M29" s="72">
        <f>33591988.73-24319750.08</f>
        <v>9272238.6499999985</v>
      </c>
      <c r="N29" s="72">
        <f>50118636.82-33591988.73</f>
        <v>16526648.090000004</v>
      </c>
      <c r="O29" s="72">
        <v>17660705.589999996</v>
      </c>
      <c r="P29" s="72">
        <v>580776.76000000536</v>
      </c>
      <c r="Q29" s="72">
        <v>48026246.859999999</v>
      </c>
      <c r="R29" s="72">
        <v>9941089.0299999993</v>
      </c>
      <c r="S29" s="72">
        <v>9681793.4100000001</v>
      </c>
      <c r="T29" s="72">
        <v>23154663.469999999</v>
      </c>
      <c r="U29" s="72">
        <v>0</v>
      </c>
      <c r="V29" s="72">
        <v>84446.55</v>
      </c>
      <c r="W29" s="72">
        <v>0</v>
      </c>
      <c r="X29" s="72">
        <v>35766257.659999996</v>
      </c>
      <c r="Y29" s="72">
        <v>17560797.309999999</v>
      </c>
      <c r="Z29" s="72">
        <v>10948863.1</v>
      </c>
      <c r="AA29" s="73">
        <f t="shared" si="0"/>
        <v>320773882.80000007</v>
      </c>
    </row>
    <row r="30" spans="1:27" s="92" customFormat="1" ht="12" x14ac:dyDescent="0.2">
      <c r="A30" s="70"/>
      <c r="B30" s="71" t="s">
        <v>65</v>
      </c>
      <c r="C30" s="72">
        <v>0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3">
        <f t="shared" si="0"/>
        <v>0</v>
      </c>
    </row>
    <row r="31" spans="1:27" s="92" customFormat="1" ht="12" x14ac:dyDescent="0.2">
      <c r="A31" s="77"/>
      <c r="B31" s="74" t="s">
        <v>66</v>
      </c>
      <c r="C31" s="78">
        <f>+SUM(C29:C30)</f>
        <v>20068753.84</v>
      </c>
      <c r="D31" s="78">
        <f>+SUM(D29:D30)</f>
        <v>1681873.5</v>
      </c>
      <c r="E31" s="78">
        <f>+SUM(E29:E30)</f>
        <v>24366765.539999999</v>
      </c>
      <c r="F31" s="78">
        <f t="shared" ref="F31:K31" si="12">+SUM(F29:F30)</f>
        <v>1701973.11</v>
      </c>
      <c r="G31" s="78">
        <f t="shared" si="12"/>
        <v>1709331.32</v>
      </c>
      <c r="H31" s="78">
        <f t="shared" si="12"/>
        <v>47720908.93</v>
      </c>
      <c r="I31" s="78">
        <f t="shared" si="12"/>
        <v>452822.84</v>
      </c>
      <c r="J31" s="78">
        <f t="shared" si="12"/>
        <v>463988.35</v>
      </c>
      <c r="K31" s="78">
        <f t="shared" si="12"/>
        <v>0</v>
      </c>
      <c r="L31" s="78">
        <f t="shared" ref="L31:T31" si="13">+SUM(L29:L30)</f>
        <v>23402938.889999997</v>
      </c>
      <c r="M31" s="78">
        <f t="shared" si="13"/>
        <v>9272238.6499999985</v>
      </c>
      <c r="N31" s="78">
        <f t="shared" si="13"/>
        <v>16526648.090000004</v>
      </c>
      <c r="O31" s="78">
        <f t="shared" si="13"/>
        <v>17660705.589999996</v>
      </c>
      <c r="P31" s="78">
        <f t="shared" si="13"/>
        <v>580776.76000000536</v>
      </c>
      <c r="Q31" s="78">
        <f t="shared" si="13"/>
        <v>48026246.859999999</v>
      </c>
      <c r="R31" s="78">
        <f t="shared" si="13"/>
        <v>9941089.0299999993</v>
      </c>
      <c r="S31" s="78">
        <f t="shared" si="13"/>
        <v>9681793.4100000001</v>
      </c>
      <c r="T31" s="78">
        <f t="shared" si="13"/>
        <v>23154663.469999999</v>
      </c>
      <c r="U31" s="78">
        <f t="shared" ref="U31:Z31" si="14">+SUM(U29:U30)</f>
        <v>0</v>
      </c>
      <c r="V31" s="78">
        <f t="shared" si="14"/>
        <v>84446.55</v>
      </c>
      <c r="W31" s="78">
        <f t="shared" si="14"/>
        <v>0</v>
      </c>
      <c r="X31" s="78">
        <f t="shared" si="14"/>
        <v>35766257.659999996</v>
      </c>
      <c r="Y31" s="78">
        <f t="shared" si="14"/>
        <v>17560797.309999999</v>
      </c>
      <c r="Z31" s="78">
        <f t="shared" si="14"/>
        <v>10948863.1</v>
      </c>
      <c r="AA31" s="93">
        <f t="shared" si="0"/>
        <v>320773882.80000007</v>
      </c>
    </row>
    <row r="32" spans="1:27" s="92" customFormat="1" thickBot="1" x14ac:dyDescent="0.25">
      <c r="A32" s="79" t="s">
        <v>69</v>
      </c>
      <c r="B32" s="80"/>
      <c r="C32" s="81">
        <f>+C31+C28</f>
        <v>24874602.75</v>
      </c>
      <c r="D32" s="81">
        <f>+D31+D28</f>
        <v>1836896.7</v>
      </c>
      <c r="E32" s="81">
        <f>+E31+E28</f>
        <v>28738124.140000001</v>
      </c>
      <c r="F32" s="81">
        <f t="shared" ref="F32:K32" si="15">+F31+F28</f>
        <v>1804545.35</v>
      </c>
      <c r="G32" s="81">
        <f t="shared" si="15"/>
        <v>1789960.96</v>
      </c>
      <c r="H32" s="81">
        <f t="shared" si="15"/>
        <v>60228037.829999998</v>
      </c>
      <c r="I32" s="81">
        <f t="shared" si="15"/>
        <v>471024.05000000005</v>
      </c>
      <c r="J32" s="81">
        <f t="shared" si="15"/>
        <v>473852.87</v>
      </c>
      <c r="K32" s="81">
        <f t="shared" si="15"/>
        <v>0</v>
      </c>
      <c r="L32" s="81">
        <f t="shared" ref="L32:T32" si="16">+L31+L28</f>
        <v>27173372.389999997</v>
      </c>
      <c r="M32" s="81">
        <f t="shared" si="16"/>
        <v>10028304.979999999</v>
      </c>
      <c r="N32" s="81">
        <f t="shared" si="16"/>
        <v>20253650.390000004</v>
      </c>
      <c r="O32" s="81">
        <f t="shared" si="16"/>
        <v>21752098.609999996</v>
      </c>
      <c r="P32" s="81">
        <f t="shared" si="16"/>
        <v>835781.4200000054</v>
      </c>
      <c r="Q32" s="81">
        <f t="shared" si="16"/>
        <v>56894131.549999997</v>
      </c>
      <c r="R32" s="81">
        <f t="shared" si="16"/>
        <v>11633739.35</v>
      </c>
      <c r="S32" s="81">
        <f t="shared" si="16"/>
        <v>16396609.08</v>
      </c>
      <c r="T32" s="81">
        <f t="shared" si="16"/>
        <v>36242071.93</v>
      </c>
      <c r="U32" s="81">
        <f t="shared" ref="U32:Z32" si="17">+U31+U28</f>
        <v>0</v>
      </c>
      <c r="V32" s="81">
        <f t="shared" si="17"/>
        <v>104342.33</v>
      </c>
      <c r="W32" s="81">
        <f t="shared" si="17"/>
        <v>0</v>
      </c>
      <c r="X32" s="81">
        <f t="shared" si="17"/>
        <v>46416622.609999999</v>
      </c>
      <c r="Y32" s="81">
        <f t="shared" si="17"/>
        <v>30077487.599999998</v>
      </c>
      <c r="Z32" s="81">
        <f t="shared" si="17"/>
        <v>10948863.1</v>
      </c>
      <c r="AA32" s="81">
        <f t="shared" si="0"/>
        <v>408974119.99000007</v>
      </c>
    </row>
    <row r="33" spans="1:29" s="92" customFormat="1" thickTop="1" x14ac:dyDescent="0.2">
      <c r="A33" s="82"/>
      <c r="B33" s="86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5"/>
    </row>
    <row r="34" spans="1:29" s="92" customFormat="1" thickBot="1" x14ac:dyDescent="0.25">
      <c r="A34" s="87" t="s">
        <v>58</v>
      </c>
      <c r="B34" s="88"/>
      <c r="C34" s="89">
        <f t="shared" ref="C34:Z34" si="18">+C23+C32</f>
        <v>135439552</v>
      </c>
      <c r="D34" s="89">
        <f t="shared" si="18"/>
        <v>114423000.56999999</v>
      </c>
      <c r="E34" s="89">
        <f t="shared" si="18"/>
        <v>76807209.090000004</v>
      </c>
      <c r="F34" s="89">
        <f t="shared" si="18"/>
        <v>75565228.939999998</v>
      </c>
      <c r="G34" s="89">
        <f t="shared" si="18"/>
        <v>21113851.550000001</v>
      </c>
      <c r="H34" s="89">
        <f t="shared" si="18"/>
        <v>157261506.87</v>
      </c>
      <c r="I34" s="89">
        <f t="shared" si="18"/>
        <v>6077969.6899999995</v>
      </c>
      <c r="J34" s="89">
        <f t="shared" si="18"/>
        <v>128718862.63</v>
      </c>
      <c r="K34" s="89">
        <f t="shared" si="18"/>
        <v>9645470.0099999998</v>
      </c>
      <c r="L34" s="89">
        <f t="shared" si="18"/>
        <v>40546914.449999988</v>
      </c>
      <c r="M34" s="89">
        <f t="shared" si="18"/>
        <v>122641453.45999999</v>
      </c>
      <c r="N34" s="89">
        <f t="shared" si="18"/>
        <v>28519982.020000029</v>
      </c>
      <c r="O34" s="89">
        <f t="shared" si="18"/>
        <v>135819477.08999994</v>
      </c>
      <c r="P34" s="89">
        <f t="shared" si="18"/>
        <v>205648740.46000007</v>
      </c>
      <c r="Q34" s="89">
        <f t="shared" si="18"/>
        <v>459782070.69999999</v>
      </c>
      <c r="R34" s="89">
        <f t="shared" si="18"/>
        <v>173635002.94999999</v>
      </c>
      <c r="S34" s="89">
        <f t="shared" si="18"/>
        <v>123410701.11</v>
      </c>
      <c r="T34" s="89">
        <f t="shared" si="18"/>
        <v>747545907.86000001</v>
      </c>
      <c r="U34" s="89">
        <f t="shared" si="18"/>
        <v>5821274.4299999997</v>
      </c>
      <c r="V34" s="89">
        <f t="shared" si="18"/>
        <v>116839808.89</v>
      </c>
      <c r="W34" s="89">
        <f t="shared" si="18"/>
        <v>653109199.81999993</v>
      </c>
      <c r="X34" s="89">
        <f t="shared" si="18"/>
        <v>253650678.94</v>
      </c>
      <c r="Y34" s="89">
        <f t="shared" si="18"/>
        <v>256301485.02000001</v>
      </c>
      <c r="Z34" s="89">
        <f t="shared" si="18"/>
        <v>191629396.31</v>
      </c>
      <c r="AA34" s="89">
        <f t="shared" si="0"/>
        <v>4239954744.8599992</v>
      </c>
    </row>
    <row r="35" spans="1:29" s="92" customFormat="1" ht="12" x14ac:dyDescent="0.2">
      <c r="A35" s="90" t="s">
        <v>111</v>
      </c>
      <c r="B35" s="91"/>
    </row>
    <row r="36" spans="1:29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41"/>
      <c r="S36" s="41"/>
      <c r="T36" s="41"/>
      <c r="U36" s="41"/>
      <c r="V36" s="41"/>
      <c r="W36" s="41"/>
      <c r="X36" s="41"/>
      <c r="Y36" s="41"/>
      <c r="Z36" s="41"/>
      <c r="AA36" s="37"/>
    </row>
    <row r="37" spans="1:29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</row>
    <row r="38" spans="1:29" ht="15.75" x14ac:dyDescent="0.25">
      <c r="A38" s="98" t="s">
        <v>112</v>
      </c>
      <c r="B38" s="9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ht="15" x14ac:dyDescent="0.25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ht="15.75" x14ac:dyDescent="0.25">
      <c r="A40" s="34" t="s">
        <v>1</v>
      </c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ht="15" x14ac:dyDescent="0.25">
      <c r="A41" s="28"/>
      <c r="B41" s="29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ht="15.75" x14ac:dyDescent="0.25">
      <c r="A42" s="94" t="s">
        <v>53</v>
      </c>
      <c r="B42" s="9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ht="15" x14ac:dyDescent="0.25">
      <c r="A43" s="28"/>
      <c r="B43" s="2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ht="15" x14ac:dyDescent="0.25">
      <c r="A44" s="95" t="s">
        <v>54</v>
      </c>
      <c r="B44" s="9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ht="15" x14ac:dyDescent="0.25">
      <c r="A45" s="28"/>
      <c r="B45" s="2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9" ht="15" x14ac:dyDescent="0.25">
      <c r="A46" s="96" t="s">
        <v>55</v>
      </c>
      <c r="B46" s="9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</row>
    <row r="47" spans="1:29" ht="15" x14ac:dyDescent="0.25">
      <c r="A47" s="97" t="s">
        <v>113</v>
      </c>
      <c r="B47" s="97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9" ht="15" x14ac:dyDescent="0.25">
      <c r="A48" s="30"/>
      <c r="B48" s="30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</row>
    <row r="49" spans="1:29" ht="15" x14ac:dyDescent="0.25">
      <c r="A49" s="30"/>
      <c r="B49" s="30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ht="15" x14ac:dyDescent="0.25">
      <c r="A50" s="28"/>
      <c r="B50" s="29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</row>
    <row r="51" spans="1:29" ht="15.75" thickBot="1" x14ac:dyDescent="0.3">
      <c r="A51" s="31"/>
      <c r="B51" s="32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29" x14ac:dyDescent="0.2">
      <c r="A52" s="62" t="s">
        <v>56</v>
      </c>
      <c r="B52" s="63" t="s">
        <v>57</v>
      </c>
      <c r="C52" s="64" t="s">
        <v>71</v>
      </c>
      <c r="D52" s="64" t="s">
        <v>72</v>
      </c>
      <c r="E52" s="64" t="s">
        <v>73</v>
      </c>
      <c r="F52" s="64" t="s">
        <v>77</v>
      </c>
      <c r="G52" s="64" t="s">
        <v>78</v>
      </c>
      <c r="H52" s="64" t="s">
        <v>79</v>
      </c>
      <c r="I52" s="64" t="s">
        <v>80</v>
      </c>
      <c r="J52" s="64" t="s">
        <v>81</v>
      </c>
      <c r="K52" s="64" t="s">
        <v>82</v>
      </c>
      <c r="L52" s="64" t="s">
        <v>90</v>
      </c>
      <c r="M52" s="64" t="s">
        <v>91</v>
      </c>
      <c r="N52" s="64" t="s">
        <v>92</v>
      </c>
      <c r="O52" s="64" t="s">
        <v>93</v>
      </c>
      <c r="P52" s="64" t="s">
        <v>94</v>
      </c>
      <c r="Q52" s="64" t="s">
        <v>95</v>
      </c>
      <c r="R52" s="64" t="s">
        <v>96</v>
      </c>
      <c r="S52" s="64" t="s">
        <v>97</v>
      </c>
      <c r="T52" s="64" t="s">
        <v>98</v>
      </c>
      <c r="U52" s="64" t="s">
        <v>99</v>
      </c>
      <c r="V52" s="64" t="s">
        <v>100</v>
      </c>
      <c r="W52" s="64" t="s">
        <v>101</v>
      </c>
      <c r="X52" s="64" t="s">
        <v>108</v>
      </c>
      <c r="Y52" s="64" t="s">
        <v>109</v>
      </c>
      <c r="Z52" s="64" t="s">
        <v>110</v>
      </c>
      <c r="AA52" s="65" t="s">
        <v>58</v>
      </c>
      <c r="AB52" s="92"/>
      <c r="AC52" s="92"/>
    </row>
    <row r="53" spans="1:29" ht="13.5" thickBot="1" x14ac:dyDescent="0.25">
      <c r="A53" s="66" t="s">
        <v>59</v>
      </c>
      <c r="B53" s="67" t="s">
        <v>60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9"/>
      <c r="AB53" s="92"/>
      <c r="AC53" s="92"/>
    </row>
    <row r="54" spans="1:29" ht="13.5" thickTop="1" x14ac:dyDescent="0.2">
      <c r="A54" s="70"/>
      <c r="B54" s="71" t="s">
        <v>61</v>
      </c>
      <c r="C54" s="72">
        <v>66934967.810000002</v>
      </c>
      <c r="D54" s="72">
        <v>11351907.74</v>
      </c>
      <c r="E54" s="72">
        <v>34005052.060000002</v>
      </c>
      <c r="F54" s="72">
        <v>16297948.91</v>
      </c>
      <c r="G54" s="72">
        <v>6406259.8499999996</v>
      </c>
      <c r="H54" s="72">
        <v>39837298.869999997</v>
      </c>
      <c r="I54" s="72">
        <v>1541684.51</v>
      </c>
      <c r="J54" s="72">
        <v>6608391.25</v>
      </c>
      <c r="K54" s="72">
        <v>26971327.460000001</v>
      </c>
      <c r="L54" s="72">
        <v>1880231.19</v>
      </c>
      <c r="M54" s="72">
        <v>49561150.780000001</v>
      </c>
      <c r="N54" s="72">
        <v>3485402.2600000054</v>
      </c>
      <c r="O54" s="72">
        <v>39197816.579999998</v>
      </c>
      <c r="P54" s="72">
        <v>31484345.710000008</v>
      </c>
      <c r="Q54" s="72">
        <v>178114597.27999997</v>
      </c>
      <c r="R54" s="72">
        <v>56893436.240000002</v>
      </c>
      <c r="S54" s="72">
        <v>8467113.1999999993</v>
      </c>
      <c r="T54" s="72">
        <v>225602424.78999999</v>
      </c>
      <c r="U54" s="72">
        <v>1665033.33</v>
      </c>
      <c r="V54" s="72">
        <v>1697175.51</v>
      </c>
      <c r="W54" s="72">
        <v>66416202.280000001</v>
      </c>
      <c r="X54" s="72">
        <v>83667093.969999999</v>
      </c>
      <c r="Y54" s="72">
        <v>57797806.869999997</v>
      </c>
      <c r="Z54" s="72">
        <v>90637055.609999999</v>
      </c>
      <c r="AA54" s="73">
        <f>SUM(C54:Z54)</f>
        <v>1106521724.0599999</v>
      </c>
      <c r="AB54" s="92"/>
      <c r="AC54" s="92"/>
    </row>
    <row r="55" spans="1:29" x14ac:dyDescent="0.2">
      <c r="A55" s="70"/>
      <c r="B55" s="71" t="s">
        <v>62</v>
      </c>
      <c r="C55" s="72">
        <v>623145.91</v>
      </c>
      <c r="D55" s="72">
        <v>1286581.82</v>
      </c>
      <c r="E55" s="72">
        <v>4428.62</v>
      </c>
      <c r="F55" s="72">
        <v>6020488.6699999999</v>
      </c>
      <c r="G55" s="72">
        <v>1732385.32</v>
      </c>
      <c r="H55" s="72">
        <v>13876670.1</v>
      </c>
      <c r="I55" s="72">
        <v>0</v>
      </c>
      <c r="J55" s="72">
        <v>481.82</v>
      </c>
      <c r="K55" s="72">
        <v>0</v>
      </c>
      <c r="L55" s="72">
        <f>2187192-481.82</f>
        <v>2186710.1800000002</v>
      </c>
      <c r="M55" s="72">
        <v>0</v>
      </c>
      <c r="N55" s="72">
        <f>2507040.11-2187192</f>
        <v>319848.10999999987</v>
      </c>
      <c r="O55" s="72">
        <v>1434979.51</v>
      </c>
      <c r="P55" s="72">
        <v>1174358.02</v>
      </c>
      <c r="Q55" s="72">
        <v>2024299.83</v>
      </c>
      <c r="R55" s="72">
        <v>8125615.1399999997</v>
      </c>
      <c r="S55" s="72">
        <v>1070764.98</v>
      </c>
      <c r="T55" s="72">
        <v>16804156.050000001</v>
      </c>
      <c r="U55" s="72">
        <v>0</v>
      </c>
      <c r="V55" s="72">
        <v>0</v>
      </c>
      <c r="W55" s="72">
        <v>1200754.8899999999</v>
      </c>
      <c r="X55" s="72">
        <v>4091455.89</v>
      </c>
      <c r="Y55" s="72">
        <v>1491504.65</v>
      </c>
      <c r="Z55" s="72">
        <v>4859986.8099999996</v>
      </c>
      <c r="AA55" s="73">
        <f t="shared" ref="AA55:AA71" si="19">SUM(C55:Z55)</f>
        <v>68328616.319999993</v>
      </c>
      <c r="AB55" s="92"/>
      <c r="AC55" s="92"/>
    </row>
    <row r="56" spans="1:29" x14ac:dyDescent="0.2">
      <c r="A56" s="70"/>
      <c r="B56" s="74" t="s">
        <v>63</v>
      </c>
      <c r="C56" s="75">
        <f>+SUM(C53:C55)</f>
        <v>67558113.719999999</v>
      </c>
      <c r="D56" s="75">
        <f>+SUM(D53:D55)</f>
        <v>12638489.560000001</v>
      </c>
      <c r="E56" s="75">
        <f>+SUM(E53:E55)</f>
        <v>34009480.68</v>
      </c>
      <c r="F56" s="75">
        <f t="shared" ref="F56:Z56" si="20">+SUM(F53:F55)</f>
        <v>22318437.579999998</v>
      </c>
      <c r="G56" s="75">
        <f t="shared" si="20"/>
        <v>8138645.1699999999</v>
      </c>
      <c r="H56" s="75">
        <f t="shared" si="20"/>
        <v>53713968.969999999</v>
      </c>
      <c r="I56" s="75">
        <f t="shared" si="20"/>
        <v>1541684.51</v>
      </c>
      <c r="J56" s="75">
        <f t="shared" si="20"/>
        <v>6608873.0700000003</v>
      </c>
      <c r="K56" s="75">
        <f t="shared" si="20"/>
        <v>26971327.460000001</v>
      </c>
      <c r="L56" s="75">
        <f t="shared" si="20"/>
        <v>4066941.37</v>
      </c>
      <c r="M56" s="75">
        <f t="shared" si="20"/>
        <v>49561150.780000001</v>
      </c>
      <c r="N56" s="75">
        <f t="shared" si="20"/>
        <v>3805250.3700000052</v>
      </c>
      <c r="O56" s="75">
        <f t="shared" si="20"/>
        <v>40632796.089999996</v>
      </c>
      <c r="P56" s="75">
        <f t="shared" si="20"/>
        <v>32658703.730000008</v>
      </c>
      <c r="Q56" s="75">
        <f t="shared" si="20"/>
        <v>180138897.10999998</v>
      </c>
      <c r="R56" s="75">
        <f t="shared" si="20"/>
        <v>65019051.380000003</v>
      </c>
      <c r="S56" s="75">
        <f t="shared" si="20"/>
        <v>9537878.1799999997</v>
      </c>
      <c r="T56" s="75">
        <f t="shared" si="20"/>
        <v>242406580.84</v>
      </c>
      <c r="U56" s="75">
        <f t="shared" si="20"/>
        <v>1665033.33</v>
      </c>
      <c r="V56" s="75">
        <f t="shared" si="20"/>
        <v>1697175.51</v>
      </c>
      <c r="W56" s="75">
        <f t="shared" si="20"/>
        <v>67616957.170000002</v>
      </c>
      <c r="X56" s="75">
        <f t="shared" si="20"/>
        <v>87758549.859999999</v>
      </c>
      <c r="Y56" s="75">
        <f t="shared" si="20"/>
        <v>59289311.519999996</v>
      </c>
      <c r="Z56" s="75">
        <f t="shared" si="20"/>
        <v>95497042.420000002</v>
      </c>
      <c r="AA56" s="76">
        <f t="shared" si="19"/>
        <v>1174850340.3800001</v>
      </c>
      <c r="AB56" s="92"/>
      <c r="AC56" s="92"/>
    </row>
    <row r="57" spans="1:29" x14ac:dyDescent="0.2">
      <c r="A57" s="70"/>
      <c r="B57" s="71" t="s">
        <v>64</v>
      </c>
      <c r="C57" s="72">
        <v>43067051.93</v>
      </c>
      <c r="D57" s="72">
        <v>29019673.600000001</v>
      </c>
      <c r="E57" s="72">
        <v>85015169.980000004</v>
      </c>
      <c r="F57" s="72">
        <v>49489908.630000003</v>
      </c>
      <c r="G57" s="72">
        <v>11126016.539999999</v>
      </c>
      <c r="H57" s="72">
        <v>43175187.57</v>
      </c>
      <c r="I57" s="72">
        <v>4065261.13</v>
      </c>
      <c r="J57" s="72">
        <v>15115064.890000001</v>
      </c>
      <c r="K57" s="72">
        <v>89195214.349999994</v>
      </c>
      <c r="L57" s="72">
        <f>117682141.06-108375540.37</f>
        <v>9306600.6899999976</v>
      </c>
      <c r="M57" s="72">
        <f>180734138.76-117682141.06</f>
        <v>63051997.699999988</v>
      </c>
      <c r="N57" s="72">
        <f>185195220.02-180734138.76</f>
        <v>4461081.2600000203</v>
      </c>
      <c r="O57" s="72">
        <v>70920799.649999976</v>
      </c>
      <c r="P57" s="72">
        <v>69229836.169999987</v>
      </c>
      <c r="Q57" s="72">
        <v>325565468.68000001</v>
      </c>
      <c r="R57" s="72">
        <v>96938222.219999999</v>
      </c>
      <c r="S57" s="72">
        <v>97476213.849999994</v>
      </c>
      <c r="T57" s="72">
        <v>468718243.49000001</v>
      </c>
      <c r="U57" s="72">
        <v>4156241.1</v>
      </c>
      <c r="V57" s="72">
        <v>4206248.8099999996</v>
      </c>
      <c r="W57" s="72">
        <v>585492242.64999998</v>
      </c>
      <c r="X57" s="72">
        <v>230307548.71000001</v>
      </c>
      <c r="Y57" s="72">
        <v>166934685.90000001</v>
      </c>
      <c r="Z57" s="72">
        <v>85183490.790000007</v>
      </c>
      <c r="AA57" s="73">
        <f t="shared" si="19"/>
        <v>2651217470.29</v>
      </c>
      <c r="AB57" s="92"/>
      <c r="AC57" s="92"/>
    </row>
    <row r="58" spans="1:29" x14ac:dyDescent="0.2">
      <c r="A58" s="70"/>
      <c r="B58" s="71" t="s">
        <v>65</v>
      </c>
      <c r="C58" s="72">
        <v>0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73">
        <f t="shared" si="19"/>
        <v>0</v>
      </c>
      <c r="AB58" s="92"/>
      <c r="AC58" s="92"/>
    </row>
    <row r="59" spans="1:29" x14ac:dyDescent="0.2">
      <c r="A59" s="77"/>
      <c r="B59" s="74" t="s">
        <v>66</v>
      </c>
      <c r="C59" s="78">
        <f t="shared" ref="C59:Z59" si="21">+SUM(C57:C58)</f>
        <v>43067051.93</v>
      </c>
      <c r="D59" s="78">
        <f t="shared" si="21"/>
        <v>29019673.600000001</v>
      </c>
      <c r="E59" s="78">
        <f t="shared" si="21"/>
        <v>85015169.980000004</v>
      </c>
      <c r="F59" s="78">
        <f t="shared" si="21"/>
        <v>49489908.630000003</v>
      </c>
      <c r="G59" s="78">
        <f t="shared" si="21"/>
        <v>11126016.539999999</v>
      </c>
      <c r="H59" s="78">
        <f t="shared" si="21"/>
        <v>43175187.57</v>
      </c>
      <c r="I59" s="78">
        <f t="shared" si="21"/>
        <v>4065261.13</v>
      </c>
      <c r="J59" s="78">
        <f t="shared" si="21"/>
        <v>15115064.890000001</v>
      </c>
      <c r="K59" s="78">
        <f t="shared" si="21"/>
        <v>89195214.349999994</v>
      </c>
      <c r="L59" s="78">
        <f t="shared" si="21"/>
        <v>9306600.6899999976</v>
      </c>
      <c r="M59" s="78">
        <f t="shared" si="21"/>
        <v>63051997.699999988</v>
      </c>
      <c r="N59" s="78">
        <f t="shared" si="21"/>
        <v>4461081.2600000203</v>
      </c>
      <c r="O59" s="78">
        <f t="shared" si="21"/>
        <v>70920799.649999976</v>
      </c>
      <c r="P59" s="78">
        <f t="shared" si="21"/>
        <v>69229836.169999987</v>
      </c>
      <c r="Q59" s="78">
        <f t="shared" si="21"/>
        <v>325565468.68000001</v>
      </c>
      <c r="R59" s="78">
        <f t="shared" si="21"/>
        <v>96938222.219999999</v>
      </c>
      <c r="S59" s="78">
        <f t="shared" si="21"/>
        <v>97476213.849999994</v>
      </c>
      <c r="T59" s="78">
        <f t="shared" si="21"/>
        <v>468718243.49000001</v>
      </c>
      <c r="U59" s="78">
        <f t="shared" si="21"/>
        <v>4156241.1</v>
      </c>
      <c r="V59" s="78">
        <f t="shared" si="21"/>
        <v>4206248.8099999996</v>
      </c>
      <c r="W59" s="78">
        <f t="shared" si="21"/>
        <v>585492242.64999998</v>
      </c>
      <c r="X59" s="78">
        <f t="shared" si="21"/>
        <v>230307548.71000001</v>
      </c>
      <c r="Y59" s="78">
        <f t="shared" si="21"/>
        <v>166934685.90000001</v>
      </c>
      <c r="Z59" s="78">
        <f t="shared" si="21"/>
        <v>85183490.790000007</v>
      </c>
      <c r="AA59" s="76">
        <f t="shared" si="19"/>
        <v>2651217470.29</v>
      </c>
      <c r="AB59" s="92"/>
      <c r="AC59" s="92"/>
    </row>
    <row r="60" spans="1:29" ht="13.5" thickBot="1" x14ac:dyDescent="0.25">
      <c r="A60" s="79" t="s">
        <v>67</v>
      </c>
      <c r="B60" s="80"/>
      <c r="C60" s="81">
        <f>+C56+C59</f>
        <v>110625165.65000001</v>
      </c>
      <c r="D60" s="81">
        <f>+D56+D59</f>
        <v>41658163.160000004</v>
      </c>
      <c r="E60" s="81">
        <f>+E56+E59</f>
        <v>119024650.66</v>
      </c>
      <c r="F60" s="81">
        <f t="shared" ref="F60:W60" si="22">+F56+F59</f>
        <v>71808346.210000008</v>
      </c>
      <c r="G60" s="81">
        <f t="shared" si="22"/>
        <v>19264661.710000001</v>
      </c>
      <c r="H60" s="81">
        <f t="shared" si="22"/>
        <v>96889156.539999992</v>
      </c>
      <c r="I60" s="81">
        <f t="shared" si="22"/>
        <v>5606945.6399999997</v>
      </c>
      <c r="J60" s="81">
        <f t="shared" si="22"/>
        <v>21723937.960000001</v>
      </c>
      <c r="K60" s="81">
        <f t="shared" si="22"/>
        <v>116166541.81</v>
      </c>
      <c r="L60" s="81">
        <f t="shared" si="22"/>
        <v>13373542.059999999</v>
      </c>
      <c r="M60" s="81">
        <f t="shared" si="22"/>
        <v>112613148.47999999</v>
      </c>
      <c r="N60" s="81">
        <f t="shared" si="22"/>
        <v>8266331.630000025</v>
      </c>
      <c r="O60" s="81">
        <f t="shared" si="22"/>
        <v>111553595.73999998</v>
      </c>
      <c r="P60" s="81">
        <f t="shared" si="22"/>
        <v>101888539.89999999</v>
      </c>
      <c r="Q60" s="81">
        <f t="shared" si="22"/>
        <v>505704365.78999996</v>
      </c>
      <c r="R60" s="81">
        <f t="shared" si="22"/>
        <v>161957273.59999999</v>
      </c>
      <c r="S60" s="81">
        <f t="shared" si="22"/>
        <v>107014092.03</v>
      </c>
      <c r="T60" s="81">
        <f t="shared" si="22"/>
        <v>711124824.33000004</v>
      </c>
      <c r="U60" s="81">
        <f t="shared" si="22"/>
        <v>5821274.4299999997</v>
      </c>
      <c r="V60" s="81">
        <f t="shared" si="22"/>
        <v>5903424.3199999994</v>
      </c>
      <c r="W60" s="81">
        <f t="shared" si="22"/>
        <v>653109199.81999993</v>
      </c>
      <c r="X60" s="81">
        <f>+X56+X59</f>
        <v>318066098.56999999</v>
      </c>
      <c r="Y60" s="81">
        <f>+Y56+Y59</f>
        <v>226223997.42000002</v>
      </c>
      <c r="Z60" s="81">
        <f>+Z56+Z59</f>
        <v>180680533.21000001</v>
      </c>
      <c r="AA60" s="76">
        <f t="shared" si="19"/>
        <v>3826067810.6700006</v>
      </c>
      <c r="AB60" s="92"/>
      <c r="AC60" s="92"/>
    </row>
    <row r="61" spans="1:29" ht="13.5" thickTop="1" x14ac:dyDescent="0.2">
      <c r="A61" s="82"/>
      <c r="B61" s="83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5"/>
      <c r="AB61" s="92"/>
      <c r="AC61" s="92"/>
    </row>
    <row r="62" spans="1:29" ht="13.5" thickBot="1" x14ac:dyDescent="0.25">
      <c r="A62" s="66" t="s">
        <v>68</v>
      </c>
      <c r="B62" s="67" t="s">
        <v>60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9">
        <f t="shared" si="19"/>
        <v>0</v>
      </c>
      <c r="AB62" s="92"/>
      <c r="AC62" s="92"/>
    </row>
    <row r="63" spans="1:29" ht="13.5" thickTop="1" x14ac:dyDescent="0.2">
      <c r="A63" s="70"/>
      <c r="B63" s="71" t="s">
        <v>61</v>
      </c>
      <c r="C63" s="72">
        <v>4746998.97</v>
      </c>
      <c r="D63" s="72">
        <v>116178.17</v>
      </c>
      <c r="E63" s="72">
        <v>4338319.43</v>
      </c>
      <c r="F63" s="72">
        <v>102572.24</v>
      </c>
      <c r="G63" s="72">
        <v>80629.64</v>
      </c>
      <c r="H63" s="72">
        <v>7825925.9000000004</v>
      </c>
      <c r="I63" s="72">
        <v>18201.21</v>
      </c>
      <c r="J63" s="72">
        <v>9864.52</v>
      </c>
      <c r="K63" s="72">
        <v>0</v>
      </c>
      <c r="L63" s="72">
        <f>3797224.45-28065.73</f>
        <v>3769158.72</v>
      </c>
      <c r="M63" s="72">
        <f>4553290.78-3797224.45</f>
        <v>756066.33000000007</v>
      </c>
      <c r="N63" s="72">
        <f>8195498.56-4553290.78</f>
        <v>3642207.7799999993</v>
      </c>
      <c r="O63" s="72">
        <v>4091393.02</v>
      </c>
      <c r="P63" s="72">
        <v>255004.66</v>
      </c>
      <c r="Q63" s="72">
        <v>8867884.6899999995</v>
      </c>
      <c r="R63" s="72">
        <v>1250067.96</v>
      </c>
      <c r="S63" s="72">
        <v>6714815.6699999999</v>
      </c>
      <c r="T63" s="72">
        <v>8938979.7799999993</v>
      </c>
      <c r="U63" s="72">
        <v>0</v>
      </c>
      <c r="V63" s="72">
        <v>18032.21</v>
      </c>
      <c r="W63" s="72">
        <v>0</v>
      </c>
      <c r="X63" s="72">
        <v>10650364.949999999</v>
      </c>
      <c r="Y63" s="72">
        <v>12516690.289999999</v>
      </c>
      <c r="Z63" s="72">
        <v>0</v>
      </c>
      <c r="AA63" s="73">
        <f t="shared" si="19"/>
        <v>78709356.140000015</v>
      </c>
      <c r="AB63" s="92"/>
      <c r="AC63" s="92"/>
    </row>
    <row r="64" spans="1:29" x14ac:dyDescent="0.2">
      <c r="A64" s="70"/>
      <c r="B64" s="71" t="s">
        <v>62</v>
      </c>
      <c r="C64" s="72">
        <v>58849.94</v>
      </c>
      <c r="D64" s="72">
        <v>0</v>
      </c>
      <c r="E64" s="72">
        <v>33039.17</v>
      </c>
      <c r="F64" s="72">
        <v>0</v>
      </c>
      <c r="G64" s="72">
        <v>0</v>
      </c>
      <c r="H64" s="72">
        <v>76117.149999999994</v>
      </c>
      <c r="I64" s="72">
        <v>0</v>
      </c>
      <c r="J64" s="72">
        <v>0</v>
      </c>
      <c r="K64" s="72">
        <v>0</v>
      </c>
      <c r="L64" s="72">
        <v>1274.78</v>
      </c>
      <c r="M64" s="72">
        <v>0</v>
      </c>
      <c r="N64" s="72">
        <v>84794.52</v>
      </c>
      <c r="O64" s="72">
        <v>0</v>
      </c>
      <c r="P64" s="72">
        <v>0</v>
      </c>
      <c r="Q64" s="72">
        <v>0</v>
      </c>
      <c r="R64" s="72">
        <v>442582.36</v>
      </c>
      <c r="S64" s="72">
        <v>0</v>
      </c>
      <c r="T64" s="72">
        <v>74695.69</v>
      </c>
      <c r="U64" s="72">
        <v>0</v>
      </c>
      <c r="V64" s="72">
        <v>1863.57</v>
      </c>
      <c r="W64" s="72">
        <v>0</v>
      </c>
      <c r="X64" s="72">
        <v>0</v>
      </c>
      <c r="Y64" s="72">
        <v>0</v>
      </c>
      <c r="Z64" s="72">
        <v>0</v>
      </c>
      <c r="AA64" s="73">
        <f t="shared" si="19"/>
        <v>773217.17999999982</v>
      </c>
      <c r="AB64" s="92"/>
      <c r="AC64" s="92"/>
    </row>
    <row r="65" spans="1:29" x14ac:dyDescent="0.2">
      <c r="A65" s="70"/>
      <c r="B65" s="74" t="s">
        <v>63</v>
      </c>
      <c r="C65" s="75">
        <f>+SUM(C62:C64)</f>
        <v>4805848.91</v>
      </c>
      <c r="D65" s="75">
        <f>+SUM(D62:D64)</f>
        <v>116178.17</v>
      </c>
      <c r="E65" s="75">
        <f>+SUM(E62:E64)</f>
        <v>4371358.5999999996</v>
      </c>
      <c r="F65" s="75">
        <f t="shared" ref="F65:Z65" si="23">+SUM(F62:F64)</f>
        <v>102572.24</v>
      </c>
      <c r="G65" s="75">
        <f t="shared" si="23"/>
        <v>80629.64</v>
      </c>
      <c r="H65" s="75">
        <f t="shared" si="23"/>
        <v>7902043.0500000007</v>
      </c>
      <c r="I65" s="75">
        <f t="shared" si="23"/>
        <v>18201.21</v>
      </c>
      <c r="J65" s="75">
        <f t="shared" si="23"/>
        <v>9864.52</v>
      </c>
      <c r="K65" s="75">
        <f t="shared" si="23"/>
        <v>0</v>
      </c>
      <c r="L65" s="75">
        <f t="shared" si="23"/>
        <v>3770433.5</v>
      </c>
      <c r="M65" s="75">
        <f t="shared" si="23"/>
        <v>756066.33000000007</v>
      </c>
      <c r="N65" s="75">
        <f t="shared" si="23"/>
        <v>3727002.2999999993</v>
      </c>
      <c r="O65" s="75">
        <f t="shared" si="23"/>
        <v>4091393.02</v>
      </c>
      <c r="P65" s="75">
        <f t="shared" si="23"/>
        <v>255004.66</v>
      </c>
      <c r="Q65" s="75">
        <f t="shared" si="23"/>
        <v>8867884.6899999995</v>
      </c>
      <c r="R65" s="75">
        <f t="shared" si="23"/>
        <v>1692650.3199999998</v>
      </c>
      <c r="S65" s="75">
        <f t="shared" si="23"/>
        <v>6714815.6699999999</v>
      </c>
      <c r="T65" s="75">
        <f t="shared" si="23"/>
        <v>9013675.4699999988</v>
      </c>
      <c r="U65" s="75">
        <f t="shared" si="23"/>
        <v>0</v>
      </c>
      <c r="V65" s="75">
        <f t="shared" si="23"/>
        <v>19895.78</v>
      </c>
      <c r="W65" s="75">
        <f t="shared" si="23"/>
        <v>0</v>
      </c>
      <c r="X65" s="75">
        <f t="shared" si="23"/>
        <v>10650364.949999999</v>
      </c>
      <c r="Y65" s="75">
        <f t="shared" si="23"/>
        <v>12516690.289999999</v>
      </c>
      <c r="Z65" s="75">
        <f t="shared" si="23"/>
        <v>0</v>
      </c>
      <c r="AA65" s="76">
        <f t="shared" si="19"/>
        <v>79482573.319999993</v>
      </c>
      <c r="AB65" s="92"/>
      <c r="AC65" s="92"/>
    </row>
    <row r="66" spans="1:29" x14ac:dyDescent="0.2">
      <c r="A66" s="70"/>
      <c r="B66" s="71" t="s">
        <v>64</v>
      </c>
      <c r="C66" s="72">
        <v>20068753.84</v>
      </c>
      <c r="D66" s="72">
        <v>779836.08</v>
      </c>
      <c r="E66" s="72">
        <v>24366765.539999999</v>
      </c>
      <c r="F66" s="72">
        <v>1701973.11</v>
      </c>
      <c r="G66" s="72">
        <v>1709331.32</v>
      </c>
      <c r="H66" s="72">
        <v>28391659.969999999</v>
      </c>
      <c r="I66" s="72">
        <v>452822.84</v>
      </c>
      <c r="J66" s="72">
        <v>463988.35</v>
      </c>
      <c r="K66" s="72">
        <v>0</v>
      </c>
      <c r="L66" s="72">
        <v>23402938.889999997</v>
      </c>
      <c r="M66" s="72">
        <v>9272238.6499999985</v>
      </c>
      <c r="N66" s="72">
        <v>16526648.090000004</v>
      </c>
      <c r="O66" s="72">
        <v>17660705.589999996</v>
      </c>
      <c r="P66" s="72">
        <v>580776.76000000536</v>
      </c>
      <c r="Q66" s="72">
        <v>48026246.859999999</v>
      </c>
      <c r="R66" s="72">
        <v>9941089.0299999993</v>
      </c>
      <c r="S66" s="72">
        <v>9681793.4100000001</v>
      </c>
      <c r="T66" s="72">
        <v>5739034.9400000004</v>
      </c>
      <c r="U66" s="72">
        <v>0</v>
      </c>
      <c r="V66" s="72">
        <v>84446.55</v>
      </c>
      <c r="W66" s="72">
        <v>0</v>
      </c>
      <c r="X66" s="72">
        <v>35766257.659999996</v>
      </c>
      <c r="Y66" s="72">
        <v>17560797.309999999</v>
      </c>
      <c r="Z66" s="72">
        <v>10948863.1</v>
      </c>
      <c r="AA66" s="73">
        <f t="shared" si="19"/>
        <v>283126967.88999999</v>
      </c>
      <c r="AB66" s="92"/>
      <c r="AC66" s="92"/>
    </row>
    <row r="67" spans="1:29" x14ac:dyDescent="0.2">
      <c r="A67" s="70"/>
      <c r="B67" s="71" t="s">
        <v>65</v>
      </c>
      <c r="C67" s="72">
        <v>0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3">
        <f t="shared" si="19"/>
        <v>0</v>
      </c>
      <c r="AB67" s="92"/>
      <c r="AC67" s="92"/>
    </row>
    <row r="68" spans="1:29" x14ac:dyDescent="0.2">
      <c r="A68" s="77"/>
      <c r="B68" s="74" t="s">
        <v>66</v>
      </c>
      <c r="C68" s="78">
        <f t="shared" ref="C68:Z68" si="24">SUM(C66:C67)</f>
        <v>20068753.84</v>
      </c>
      <c r="D68" s="78">
        <f t="shared" si="24"/>
        <v>779836.08</v>
      </c>
      <c r="E68" s="78">
        <f t="shared" si="24"/>
        <v>24366765.539999999</v>
      </c>
      <c r="F68" s="78">
        <f t="shared" si="24"/>
        <v>1701973.11</v>
      </c>
      <c r="G68" s="78">
        <f t="shared" si="24"/>
        <v>1709331.32</v>
      </c>
      <c r="H68" s="78">
        <f t="shared" si="24"/>
        <v>28391659.969999999</v>
      </c>
      <c r="I68" s="78">
        <f t="shared" si="24"/>
        <v>452822.84</v>
      </c>
      <c r="J68" s="78">
        <f t="shared" si="24"/>
        <v>463988.35</v>
      </c>
      <c r="K68" s="78">
        <f t="shared" si="24"/>
        <v>0</v>
      </c>
      <c r="L68" s="78">
        <f t="shared" si="24"/>
        <v>23402938.889999997</v>
      </c>
      <c r="M68" s="78">
        <f t="shared" si="24"/>
        <v>9272238.6499999985</v>
      </c>
      <c r="N68" s="78">
        <f t="shared" si="24"/>
        <v>16526648.090000004</v>
      </c>
      <c r="O68" s="78">
        <f t="shared" si="24"/>
        <v>17660705.589999996</v>
      </c>
      <c r="P68" s="78">
        <f t="shared" si="24"/>
        <v>580776.76000000536</v>
      </c>
      <c r="Q68" s="78">
        <f t="shared" si="24"/>
        <v>48026246.859999999</v>
      </c>
      <c r="R68" s="78">
        <f t="shared" si="24"/>
        <v>9941089.0299999993</v>
      </c>
      <c r="S68" s="78">
        <f t="shared" si="24"/>
        <v>9681793.4100000001</v>
      </c>
      <c r="T68" s="78">
        <f t="shared" si="24"/>
        <v>5739034.9400000004</v>
      </c>
      <c r="U68" s="78">
        <f t="shared" si="24"/>
        <v>0</v>
      </c>
      <c r="V68" s="78">
        <f t="shared" si="24"/>
        <v>84446.55</v>
      </c>
      <c r="W68" s="78">
        <f t="shared" si="24"/>
        <v>0</v>
      </c>
      <c r="X68" s="78">
        <f t="shared" si="24"/>
        <v>35766257.659999996</v>
      </c>
      <c r="Y68" s="78">
        <f t="shared" si="24"/>
        <v>17560797.309999999</v>
      </c>
      <c r="Z68" s="78">
        <f t="shared" si="24"/>
        <v>10948863.1</v>
      </c>
      <c r="AA68" s="76">
        <f t="shared" si="19"/>
        <v>283126967.88999999</v>
      </c>
      <c r="AB68" s="92"/>
      <c r="AC68" s="92"/>
    </row>
    <row r="69" spans="1:29" ht="13.5" thickBot="1" x14ac:dyDescent="0.25">
      <c r="A69" s="79" t="s">
        <v>69</v>
      </c>
      <c r="B69" s="80"/>
      <c r="C69" s="81">
        <f>+C65+C68</f>
        <v>24874602.75</v>
      </c>
      <c r="D69" s="81">
        <f>+D65+D68</f>
        <v>896014.25</v>
      </c>
      <c r="E69" s="81">
        <f>+E65+E68</f>
        <v>28738124.140000001</v>
      </c>
      <c r="F69" s="81">
        <f t="shared" ref="F69:W69" si="25">+F65+F68</f>
        <v>1804545.35</v>
      </c>
      <c r="G69" s="81">
        <f t="shared" si="25"/>
        <v>1789960.96</v>
      </c>
      <c r="H69" s="81">
        <f t="shared" si="25"/>
        <v>36293703.019999996</v>
      </c>
      <c r="I69" s="81">
        <f t="shared" si="25"/>
        <v>471024.05000000005</v>
      </c>
      <c r="J69" s="81">
        <f t="shared" si="25"/>
        <v>473852.87</v>
      </c>
      <c r="K69" s="81">
        <f t="shared" si="25"/>
        <v>0</v>
      </c>
      <c r="L69" s="81">
        <f t="shared" si="25"/>
        <v>27173372.389999997</v>
      </c>
      <c r="M69" s="81">
        <f t="shared" si="25"/>
        <v>10028304.979999999</v>
      </c>
      <c r="N69" s="81">
        <f t="shared" si="25"/>
        <v>20253650.390000004</v>
      </c>
      <c r="O69" s="81">
        <f t="shared" si="25"/>
        <v>21752098.609999996</v>
      </c>
      <c r="P69" s="81">
        <f t="shared" si="25"/>
        <v>835781.4200000054</v>
      </c>
      <c r="Q69" s="81">
        <f t="shared" si="25"/>
        <v>56894131.549999997</v>
      </c>
      <c r="R69" s="81">
        <f t="shared" si="25"/>
        <v>11633739.35</v>
      </c>
      <c r="S69" s="81">
        <f t="shared" si="25"/>
        <v>16396609.08</v>
      </c>
      <c r="T69" s="81">
        <f t="shared" si="25"/>
        <v>14752710.41</v>
      </c>
      <c r="U69" s="81">
        <f t="shared" si="25"/>
        <v>0</v>
      </c>
      <c r="V69" s="81">
        <f t="shared" si="25"/>
        <v>104342.33</v>
      </c>
      <c r="W69" s="81">
        <f t="shared" si="25"/>
        <v>0</v>
      </c>
      <c r="X69" s="81">
        <f>+X65+X68</f>
        <v>46416622.609999999</v>
      </c>
      <c r="Y69" s="81">
        <f>+Y65+Y68</f>
        <v>30077487.599999998</v>
      </c>
      <c r="Z69" s="81">
        <f>+Z65+Z68</f>
        <v>10948863.1</v>
      </c>
      <c r="AA69" s="76">
        <f t="shared" si="19"/>
        <v>362609541.2100001</v>
      </c>
      <c r="AB69" s="92"/>
      <c r="AC69" s="92"/>
    </row>
    <row r="70" spans="1:29" ht="13.5" thickTop="1" x14ac:dyDescent="0.2">
      <c r="A70" s="82"/>
      <c r="B70" s="86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5"/>
      <c r="AB70" s="92"/>
      <c r="AC70" s="92"/>
    </row>
    <row r="71" spans="1:29" ht="13.5" thickBot="1" x14ac:dyDescent="0.25">
      <c r="A71" s="87" t="s">
        <v>58</v>
      </c>
      <c r="B71" s="88"/>
      <c r="C71" s="89">
        <f t="shared" ref="C71:Z71" si="26">+C69+C60</f>
        <v>135499768.40000001</v>
      </c>
      <c r="D71" s="89">
        <f t="shared" si="26"/>
        <v>42554177.410000004</v>
      </c>
      <c r="E71" s="89">
        <f t="shared" si="26"/>
        <v>147762774.80000001</v>
      </c>
      <c r="F71" s="89">
        <f t="shared" si="26"/>
        <v>73612891.560000002</v>
      </c>
      <c r="G71" s="89">
        <f t="shared" si="26"/>
        <v>21054622.670000002</v>
      </c>
      <c r="H71" s="89">
        <f t="shared" si="26"/>
        <v>133182859.55999999</v>
      </c>
      <c r="I71" s="89">
        <f t="shared" si="26"/>
        <v>6077969.6899999995</v>
      </c>
      <c r="J71" s="89">
        <f t="shared" si="26"/>
        <v>22197790.830000002</v>
      </c>
      <c r="K71" s="89">
        <f t="shared" si="26"/>
        <v>116166541.81</v>
      </c>
      <c r="L71" s="89">
        <f t="shared" si="26"/>
        <v>40546914.449999996</v>
      </c>
      <c r="M71" s="89">
        <f t="shared" si="26"/>
        <v>122641453.45999999</v>
      </c>
      <c r="N71" s="89">
        <f t="shared" si="26"/>
        <v>28519982.020000029</v>
      </c>
      <c r="O71" s="89">
        <f t="shared" si="26"/>
        <v>133305694.34999998</v>
      </c>
      <c r="P71" s="89">
        <f t="shared" si="26"/>
        <v>102724321.31999999</v>
      </c>
      <c r="Q71" s="89">
        <f t="shared" si="26"/>
        <v>562598497.33999991</v>
      </c>
      <c r="R71" s="89">
        <f t="shared" si="26"/>
        <v>173591012.94999999</v>
      </c>
      <c r="S71" s="89">
        <f t="shared" si="26"/>
        <v>123410701.11</v>
      </c>
      <c r="T71" s="89">
        <f t="shared" si="26"/>
        <v>725877534.74000001</v>
      </c>
      <c r="U71" s="89">
        <f t="shared" si="26"/>
        <v>5821274.4299999997</v>
      </c>
      <c r="V71" s="89">
        <f t="shared" si="26"/>
        <v>6007766.6499999994</v>
      </c>
      <c r="W71" s="89">
        <f t="shared" si="26"/>
        <v>653109199.81999993</v>
      </c>
      <c r="X71" s="89">
        <f t="shared" si="26"/>
        <v>364482721.18000001</v>
      </c>
      <c r="Y71" s="89">
        <f t="shared" si="26"/>
        <v>256301485.02000001</v>
      </c>
      <c r="Z71" s="89">
        <f t="shared" si="26"/>
        <v>191629396.31</v>
      </c>
      <c r="AA71" s="76">
        <f t="shared" si="19"/>
        <v>4188677351.8799996</v>
      </c>
      <c r="AB71" s="92"/>
      <c r="AC71" s="92"/>
    </row>
    <row r="72" spans="1:29" x14ac:dyDescent="0.2">
      <c r="A72" s="90" t="s">
        <v>111</v>
      </c>
      <c r="B72" s="91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</row>
    <row r="73" spans="1:29" ht="15" x14ac:dyDescent="0.25">
      <c r="A73" s="28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</row>
    <row r="74" spans="1:29" ht="15" x14ac:dyDescent="0.25">
      <c r="A74" s="28"/>
      <c r="B74" s="29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</row>
    <row r="75" spans="1:29" ht="15" x14ac:dyDescent="0.25">
      <c r="A75" s="28"/>
      <c r="B75" s="29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</row>
    <row r="76" spans="1:29" ht="15" x14ac:dyDescent="0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ht="15" x14ac:dyDescent="0.25">
      <c r="A77" s="28"/>
      <c r="B77" s="29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t="15" x14ac:dyDescent="0.25">
      <c r="A78" s="28"/>
      <c r="B78" s="29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</row>
    <row r="79" spans="1:29" ht="15" x14ac:dyDescent="0.25">
      <c r="A79" s="28"/>
      <c r="B79" s="29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</row>
    <row r="80" spans="1:29" ht="15" x14ac:dyDescent="0.25">
      <c r="A80" s="28"/>
      <c r="B80" s="29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</row>
    <row r="81" spans="1:29" ht="15" x14ac:dyDescent="0.25">
      <c r="A81" s="28"/>
      <c r="B81" s="29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ht="15" x14ac:dyDescent="0.25">
      <c r="A82" s="28"/>
      <c r="B82" s="29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ht="15" x14ac:dyDescent="0.25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ht="15" x14ac:dyDescent="0.25">
      <c r="A84" s="28"/>
      <c r="B84" s="29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ht="15" x14ac:dyDescent="0.25">
      <c r="A85" s="28"/>
      <c r="B85" s="29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ht="15" x14ac:dyDescent="0.25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</row>
    <row r="87" spans="1:29" ht="15" x14ac:dyDescent="0.25">
      <c r="A87" s="28"/>
      <c r="B87" s="29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</row>
    <row r="88" spans="1:29" ht="15" x14ac:dyDescent="0.25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</row>
    <row r="89" spans="1:29" ht="15" x14ac:dyDescent="0.25">
      <c r="A89" s="28"/>
      <c r="B89" s="29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ht="15" x14ac:dyDescent="0.25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ht="15" x14ac:dyDescent="0.25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ht="15" x14ac:dyDescent="0.25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ht="15" x14ac:dyDescent="0.25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ht="15" x14ac:dyDescent="0.25">
      <c r="A94" s="28"/>
      <c r="B94" s="29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ht="15" x14ac:dyDescent="0.25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ht="15" x14ac:dyDescent="0.25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29" ht="15" x14ac:dyDescent="0.25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29" ht="15" x14ac:dyDescent="0.25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29" ht="15" x14ac:dyDescent="0.25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</row>
    <row r="101" spans="1:29" ht="15" x14ac:dyDescent="0.25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</row>
    <row r="102" spans="1:29" ht="15" x14ac:dyDescent="0.25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</row>
    <row r="103" spans="1:29" ht="15" x14ac:dyDescent="0.25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29" ht="15" x14ac:dyDescent="0.25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29" ht="15" x14ac:dyDescent="0.25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</row>
    <row r="106" spans="1:29" ht="15" x14ac:dyDescent="0.25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</row>
    <row r="107" spans="1:29" ht="15" x14ac:dyDescent="0.25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29" ht="15" x14ac:dyDescent="0.25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29" ht="15" x14ac:dyDescent="0.25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29" ht="15" x14ac:dyDescent="0.25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29" ht="15" x14ac:dyDescent="0.25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29" ht="15" x14ac:dyDescent="0.25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29" ht="15" x14ac:dyDescent="0.25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</row>
    <row r="114" spans="1:29" ht="15" x14ac:dyDescent="0.25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</row>
    <row r="115" spans="1:29" ht="15" x14ac:dyDescent="0.25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29" ht="15" x14ac:dyDescent="0.25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29" ht="15" x14ac:dyDescent="0.25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29" ht="15" x14ac:dyDescent="0.25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29" ht="15" x14ac:dyDescent="0.25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29" ht="15" x14ac:dyDescent="0.25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29" ht="15" x14ac:dyDescent="0.25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29" ht="15" x14ac:dyDescent="0.25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</row>
    <row r="123" spans="1:29" ht="15" x14ac:dyDescent="0.25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</row>
    <row r="124" spans="1:29" ht="15" x14ac:dyDescent="0.25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</row>
    <row r="125" spans="1:29" ht="15" x14ac:dyDescent="0.25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</row>
    <row r="126" spans="1:29" ht="15" x14ac:dyDescent="0.25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</row>
    <row r="127" spans="1:29" ht="15" x14ac:dyDescent="0.25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</row>
    <row r="128" spans="1:29" ht="15" x14ac:dyDescent="0.25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</row>
    <row r="129" spans="1:29" ht="15" x14ac:dyDescent="0.25">
      <c r="A129" s="28"/>
      <c r="B129" s="29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</row>
    <row r="130" spans="1:29" ht="15" x14ac:dyDescent="0.25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</row>
    <row r="131" spans="1:29" ht="15" x14ac:dyDescent="0.25">
      <c r="A131" s="28"/>
      <c r="B131" s="29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</row>
    <row r="132" spans="1:29" ht="15" x14ac:dyDescent="0.25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</row>
    <row r="133" spans="1:29" ht="15" x14ac:dyDescent="0.25">
      <c r="A133" s="28"/>
      <c r="B133" s="29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</row>
    <row r="134" spans="1:29" ht="15" x14ac:dyDescent="0.25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</row>
    <row r="135" spans="1:29" ht="15" x14ac:dyDescent="0.25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</row>
    <row r="136" spans="1:29" ht="15" x14ac:dyDescent="0.25">
      <c r="A136" s="28"/>
      <c r="B136" s="29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</row>
    <row r="137" spans="1:29" ht="15" x14ac:dyDescent="0.25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</row>
    <row r="138" spans="1:29" ht="15" x14ac:dyDescent="0.25">
      <c r="A138" s="28"/>
      <c r="B138" s="29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</row>
    <row r="139" spans="1:29" ht="15" x14ac:dyDescent="0.25">
      <c r="A139" s="28"/>
      <c r="B139" s="29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</row>
    <row r="140" spans="1:29" ht="15" x14ac:dyDescent="0.25">
      <c r="A140" s="28"/>
      <c r="B140" s="29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</row>
    <row r="141" spans="1:29" ht="15" x14ac:dyDescent="0.25">
      <c r="A141" s="28"/>
      <c r="B141" s="29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</row>
    <row r="142" spans="1:29" ht="15" x14ac:dyDescent="0.25">
      <c r="A142" s="28"/>
      <c r="B142" s="29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</row>
    <row r="143" spans="1:29" ht="15" x14ac:dyDescent="0.25">
      <c r="A143" s="28"/>
      <c r="B143" s="29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</row>
    <row r="144" spans="1:29" ht="15" x14ac:dyDescent="0.25">
      <c r="A144" s="28"/>
      <c r="B144" s="29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</row>
    <row r="145" spans="1:29" ht="15" x14ac:dyDescent="0.25">
      <c r="A145" s="28"/>
      <c r="B145" s="29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</row>
    <row r="146" spans="1:29" ht="15" x14ac:dyDescent="0.25">
      <c r="A146" s="28"/>
      <c r="B146" s="29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</row>
    <row r="147" spans="1:29" ht="15" x14ac:dyDescent="0.25">
      <c r="A147" s="28"/>
      <c r="B147" s="29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</row>
    <row r="148" spans="1:29" ht="15" x14ac:dyDescent="0.25">
      <c r="A148" s="28"/>
      <c r="B148" s="29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</row>
    <row r="149" spans="1:29" ht="15" x14ac:dyDescent="0.25">
      <c r="A149" s="28"/>
      <c r="B149" s="29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</row>
    <row r="150" spans="1:29" ht="15" x14ac:dyDescent="0.25">
      <c r="A150" s="28"/>
      <c r="B150" s="29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</row>
    <row r="151" spans="1:29" ht="15" x14ac:dyDescent="0.25">
      <c r="A151" s="28"/>
      <c r="B151" s="29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</row>
    <row r="152" spans="1:29" ht="15" x14ac:dyDescent="0.25">
      <c r="A152" s="28"/>
      <c r="B152" s="29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</row>
    <row r="153" spans="1:29" ht="15" x14ac:dyDescent="0.25">
      <c r="A153" s="28"/>
      <c r="B153" s="29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</row>
    <row r="154" spans="1:29" ht="15" x14ac:dyDescent="0.25">
      <c r="A154" s="28"/>
      <c r="B154" s="29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</row>
    <row r="155" spans="1:29" ht="15" x14ac:dyDescent="0.25">
      <c r="A155" s="28"/>
      <c r="B155" s="29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</row>
  </sheetData>
  <mergeCells count="10">
    <mergeCell ref="A42:B42"/>
    <mergeCell ref="A44:B44"/>
    <mergeCell ref="A46:B46"/>
    <mergeCell ref="A47:B47"/>
    <mergeCell ref="A1:B1"/>
    <mergeCell ref="A5:B5"/>
    <mergeCell ref="A9:B9"/>
    <mergeCell ref="A10:B10"/>
    <mergeCell ref="A7:B7"/>
    <mergeCell ref="A38:B38"/>
  </mergeCells>
  <phoneticPr fontId="3" type="noConversion"/>
  <pageMargins left="0" right="0" top="0.98425196850393704" bottom="0.98425196850393704" header="0" footer="0"/>
  <pageSetup paperSize="5" scale="37" orientation="landscape" horizontalDpi="1200" verticalDpi="1200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zoomScaleNormal="100" workbookViewId="0">
      <pane xSplit="2" ySplit="15" topLeftCell="T107" activePane="bottomRight" state="frozen"/>
      <selection pane="topRight" activeCell="C1" sqref="C1"/>
      <selection pane="bottomLeft" activeCell="A16" sqref="A16"/>
      <selection pane="bottomRight" sqref="A1:AC118"/>
    </sheetView>
  </sheetViews>
  <sheetFormatPr baseColWidth="10" defaultRowHeight="15" x14ac:dyDescent="0.25"/>
  <cols>
    <col min="1" max="1" width="29.140625" style="28" customWidth="1"/>
    <col min="2" max="2" width="38.5703125" style="29" customWidth="1"/>
    <col min="3" max="3" width="16.5703125" style="28" bestFit="1" customWidth="1"/>
    <col min="4" max="4" width="13.28515625" style="28" customWidth="1"/>
    <col min="5" max="5" width="16.85546875" style="28" bestFit="1" customWidth="1"/>
    <col min="6" max="7" width="13.28515625" style="28" customWidth="1"/>
    <col min="8" max="8" width="15.85546875" style="28" bestFit="1" customWidth="1"/>
    <col min="9" max="10" width="13.28515625" style="28" customWidth="1"/>
    <col min="11" max="11" width="13.7109375" style="28" bestFit="1" customWidth="1"/>
    <col min="12" max="26" width="13.7109375" style="28" customWidth="1"/>
    <col min="27" max="27" width="17.7109375" style="28" bestFit="1" customWidth="1"/>
    <col min="28" max="16384" width="11.42578125" style="28"/>
  </cols>
  <sheetData>
    <row r="1" spans="1:27" ht="15.75" x14ac:dyDescent="0.25">
      <c r="A1" s="98" t="s">
        <v>112</v>
      </c>
      <c r="B1" s="98"/>
    </row>
    <row r="2" spans="1:27" ht="12.75" customHeight="1" x14ac:dyDescent="0.25"/>
    <row r="3" spans="1:27" ht="15.75" x14ac:dyDescent="0.25">
      <c r="A3" s="34" t="s">
        <v>1</v>
      </c>
    </row>
    <row r="4" spans="1:27" ht="12.75" customHeight="1" x14ac:dyDescent="0.25"/>
    <row r="5" spans="1:27" ht="15.75" x14ac:dyDescent="0.25">
      <c r="A5" s="94" t="s">
        <v>53</v>
      </c>
      <c r="B5" s="94"/>
    </row>
    <row r="6" spans="1:27" ht="12.75" customHeight="1" x14ac:dyDescent="0.25"/>
    <row r="7" spans="1:27" ht="27.75" customHeight="1" x14ac:dyDescent="0.25">
      <c r="A7" s="95" t="s">
        <v>54</v>
      </c>
      <c r="B7" s="95"/>
    </row>
    <row r="8" spans="1:27" ht="12.75" customHeight="1" x14ac:dyDescent="0.25"/>
    <row r="9" spans="1:27" x14ac:dyDescent="0.25">
      <c r="A9" s="96" t="s">
        <v>55</v>
      </c>
      <c r="B9" s="96"/>
    </row>
    <row r="10" spans="1:27" x14ac:dyDescent="0.25">
      <c r="A10" s="97" t="s">
        <v>113</v>
      </c>
      <c r="B10" s="97"/>
    </row>
    <row r="11" spans="1:27" ht="12.75" customHeight="1" x14ac:dyDescent="0.25">
      <c r="A11" s="30"/>
      <c r="B11" s="30"/>
    </row>
    <row r="12" spans="1:27" ht="12.75" customHeight="1" x14ac:dyDescent="0.25">
      <c r="A12" s="30"/>
      <c r="B12" s="30"/>
    </row>
    <row r="13" spans="1:27" ht="12.75" customHeight="1" x14ac:dyDescent="0.25"/>
    <row r="14" spans="1:27" ht="12.75" customHeight="1" thickBot="1" x14ac:dyDescent="0.3">
      <c r="A14" s="31"/>
      <c r="B14" s="32"/>
    </row>
    <row r="15" spans="1:27" s="92" customFormat="1" ht="12" x14ac:dyDescent="0.2">
      <c r="A15" s="62" t="s">
        <v>56</v>
      </c>
      <c r="B15" s="63" t="s">
        <v>57</v>
      </c>
      <c r="C15" s="64" t="s">
        <v>71</v>
      </c>
      <c r="D15" s="64" t="s">
        <v>72</v>
      </c>
      <c r="E15" s="64" t="s">
        <v>73</v>
      </c>
      <c r="F15" s="64" t="s">
        <v>77</v>
      </c>
      <c r="G15" s="64" t="s">
        <v>78</v>
      </c>
      <c r="H15" s="64" t="s">
        <v>79</v>
      </c>
      <c r="I15" s="64" t="s">
        <v>80</v>
      </c>
      <c r="J15" s="64" t="s">
        <v>81</v>
      </c>
      <c r="K15" s="64" t="s">
        <v>82</v>
      </c>
      <c r="L15" s="64" t="s">
        <v>90</v>
      </c>
      <c r="M15" s="64" t="s">
        <v>91</v>
      </c>
      <c r="N15" s="64" t="s">
        <v>92</v>
      </c>
      <c r="O15" s="64" t="s">
        <v>93</v>
      </c>
      <c r="P15" s="64" t="s">
        <v>94</v>
      </c>
      <c r="Q15" s="64" t="s">
        <v>95</v>
      </c>
      <c r="R15" s="64" t="s">
        <v>96</v>
      </c>
      <c r="S15" s="64" t="s">
        <v>97</v>
      </c>
      <c r="T15" s="64" t="s">
        <v>98</v>
      </c>
      <c r="U15" s="64" t="s">
        <v>99</v>
      </c>
      <c r="V15" s="64" t="s">
        <v>100</v>
      </c>
      <c r="W15" s="64" t="s">
        <v>101</v>
      </c>
      <c r="X15" s="64" t="s">
        <v>108</v>
      </c>
      <c r="Y15" s="64" t="s">
        <v>109</v>
      </c>
      <c r="Z15" s="64" t="s">
        <v>110</v>
      </c>
      <c r="AA15" s="65" t="s">
        <v>58</v>
      </c>
    </row>
    <row r="16" spans="1:27" s="92" customFormat="1" ht="12.75" thickBot="1" x14ac:dyDescent="0.25">
      <c r="A16" s="66" t="s">
        <v>59</v>
      </c>
      <c r="B16" s="67" t="s">
        <v>60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9"/>
    </row>
    <row r="17" spans="1:27" s="92" customFormat="1" ht="12.75" thickTop="1" x14ac:dyDescent="0.2">
      <c r="A17" s="70"/>
      <c r="B17" s="71" t="s">
        <v>61</v>
      </c>
      <c r="C17" s="72">
        <v>66934967.810000002</v>
      </c>
      <c r="D17" s="72">
        <v>11351907.74</v>
      </c>
      <c r="E17" s="72">
        <v>34005052.060000002</v>
      </c>
      <c r="F17" s="72">
        <v>16297948.91</v>
      </c>
      <c r="G17" s="72">
        <v>6406259.8499999996</v>
      </c>
      <c r="H17" s="72">
        <v>39837298.869999997</v>
      </c>
      <c r="I17" s="72">
        <v>1541684.51</v>
      </c>
      <c r="J17" s="72">
        <v>6608391.25</v>
      </c>
      <c r="K17" s="72">
        <v>26971327.460000001</v>
      </c>
      <c r="L17" s="72">
        <v>1880231.19</v>
      </c>
      <c r="M17" s="72">
        <v>49561150.780000001</v>
      </c>
      <c r="N17" s="72">
        <v>3485402.2600000054</v>
      </c>
      <c r="O17" s="72">
        <v>39197816.579999998</v>
      </c>
      <c r="P17" s="72">
        <v>31484345.710000008</v>
      </c>
      <c r="Q17" s="72">
        <v>178114597.27999997</v>
      </c>
      <c r="R17" s="72">
        <v>56893436.240000002</v>
      </c>
      <c r="S17" s="72">
        <v>8467113.1999999993</v>
      </c>
      <c r="T17" s="72">
        <v>225602424.78999999</v>
      </c>
      <c r="U17" s="72">
        <v>1665033.33</v>
      </c>
      <c r="V17" s="72">
        <v>1697175.51</v>
      </c>
      <c r="W17" s="72">
        <v>66416202.280000001</v>
      </c>
      <c r="X17" s="72">
        <v>83667093.969999999</v>
      </c>
      <c r="Y17" s="72">
        <v>57797806.869999997</v>
      </c>
      <c r="Z17" s="72">
        <v>90637055.609999999</v>
      </c>
      <c r="AA17" s="73">
        <f>SUM(C17:Z17)</f>
        <v>1106521724.0599999</v>
      </c>
    </row>
    <row r="18" spans="1:27" s="92" customFormat="1" ht="12" x14ac:dyDescent="0.2">
      <c r="A18" s="70"/>
      <c r="B18" s="71" t="s">
        <v>62</v>
      </c>
      <c r="C18" s="72">
        <v>623145.91</v>
      </c>
      <c r="D18" s="72">
        <v>1286581.82</v>
      </c>
      <c r="E18" s="72">
        <v>4428.62</v>
      </c>
      <c r="F18" s="72">
        <v>6020488.6699999999</v>
      </c>
      <c r="G18" s="72">
        <v>1732385.32</v>
      </c>
      <c r="H18" s="72">
        <v>13876670.1</v>
      </c>
      <c r="I18" s="72">
        <v>0</v>
      </c>
      <c r="J18" s="72">
        <v>481.82</v>
      </c>
      <c r="K18" s="72">
        <v>0</v>
      </c>
      <c r="L18" s="72">
        <f>2187192-481.82</f>
        <v>2186710.1800000002</v>
      </c>
      <c r="M18" s="72">
        <v>0</v>
      </c>
      <c r="N18" s="72">
        <f>2507040.11-2187192</f>
        <v>319848.10999999987</v>
      </c>
      <c r="O18" s="72">
        <v>1434979.51</v>
      </c>
      <c r="P18" s="72">
        <v>1174358.02</v>
      </c>
      <c r="Q18" s="72">
        <v>2024299.83</v>
      </c>
      <c r="R18" s="72">
        <v>8125615.1399999997</v>
      </c>
      <c r="S18" s="72">
        <v>1070764.98</v>
      </c>
      <c r="T18" s="72">
        <v>16804156.050000001</v>
      </c>
      <c r="U18" s="72">
        <v>0</v>
      </c>
      <c r="V18" s="72">
        <v>0</v>
      </c>
      <c r="W18" s="72">
        <v>1200754.8899999999</v>
      </c>
      <c r="X18" s="72">
        <v>4091455.89</v>
      </c>
      <c r="Y18" s="72">
        <v>1491504.65</v>
      </c>
      <c r="Z18" s="72">
        <v>4859986.8099999996</v>
      </c>
      <c r="AA18" s="73">
        <f t="shared" ref="AA18:AA34" si="0">SUM(C18:Z18)</f>
        <v>68328616.319999993</v>
      </c>
    </row>
    <row r="19" spans="1:27" s="92" customFormat="1" ht="12" x14ac:dyDescent="0.2">
      <c r="A19" s="70"/>
      <c r="B19" s="74" t="s">
        <v>63</v>
      </c>
      <c r="C19" s="75">
        <f>+SUM(C16:C18)</f>
        <v>67558113.719999999</v>
      </c>
      <c r="D19" s="75">
        <f>+SUM(D16:D18)</f>
        <v>12638489.560000001</v>
      </c>
      <c r="E19" s="75">
        <f>+SUM(E16:E18)</f>
        <v>34009480.68</v>
      </c>
      <c r="F19" s="75">
        <f t="shared" ref="F19:K19" si="1">+SUM(F16:F18)</f>
        <v>22318437.579999998</v>
      </c>
      <c r="G19" s="75">
        <f t="shared" si="1"/>
        <v>8138645.1699999999</v>
      </c>
      <c r="H19" s="75">
        <f t="shared" si="1"/>
        <v>53713968.969999999</v>
      </c>
      <c r="I19" s="75">
        <f t="shared" si="1"/>
        <v>1541684.51</v>
      </c>
      <c r="J19" s="75">
        <f t="shared" si="1"/>
        <v>6608873.0700000003</v>
      </c>
      <c r="K19" s="75">
        <f t="shared" si="1"/>
        <v>26971327.460000001</v>
      </c>
      <c r="L19" s="75">
        <f t="shared" ref="L19:Z19" si="2">+SUM(L16:L18)</f>
        <v>4066941.37</v>
      </c>
      <c r="M19" s="75">
        <f t="shared" si="2"/>
        <v>49561150.780000001</v>
      </c>
      <c r="N19" s="75">
        <f t="shared" si="2"/>
        <v>3805250.3700000052</v>
      </c>
      <c r="O19" s="75">
        <f t="shared" si="2"/>
        <v>40632796.089999996</v>
      </c>
      <c r="P19" s="75">
        <f t="shared" si="2"/>
        <v>32658703.730000008</v>
      </c>
      <c r="Q19" s="75">
        <f t="shared" si="2"/>
        <v>180138897.10999998</v>
      </c>
      <c r="R19" s="75">
        <f t="shared" si="2"/>
        <v>65019051.380000003</v>
      </c>
      <c r="S19" s="75">
        <f t="shared" si="2"/>
        <v>9537878.1799999997</v>
      </c>
      <c r="T19" s="75">
        <f t="shared" si="2"/>
        <v>242406580.84</v>
      </c>
      <c r="U19" s="75">
        <f t="shared" si="2"/>
        <v>1665033.33</v>
      </c>
      <c r="V19" s="75">
        <f t="shared" si="2"/>
        <v>1697175.51</v>
      </c>
      <c r="W19" s="75">
        <f t="shared" si="2"/>
        <v>67616957.170000002</v>
      </c>
      <c r="X19" s="75">
        <f t="shared" si="2"/>
        <v>87758549.859999999</v>
      </c>
      <c r="Y19" s="75">
        <f t="shared" si="2"/>
        <v>59289311.519999996</v>
      </c>
      <c r="Z19" s="75">
        <f t="shared" si="2"/>
        <v>95497042.420000002</v>
      </c>
      <c r="AA19" s="76">
        <f t="shared" si="0"/>
        <v>1174850340.3800001</v>
      </c>
    </row>
    <row r="20" spans="1:27" s="92" customFormat="1" ht="12" x14ac:dyDescent="0.2">
      <c r="A20" s="70"/>
      <c r="B20" s="71" t="s">
        <v>64</v>
      </c>
      <c r="C20" s="72">
        <v>43067051.93</v>
      </c>
      <c r="D20" s="72">
        <v>29019673.600000001</v>
      </c>
      <c r="E20" s="72">
        <v>85015169.980000004</v>
      </c>
      <c r="F20" s="72">
        <v>49489908.630000003</v>
      </c>
      <c r="G20" s="72">
        <v>11126016.539999999</v>
      </c>
      <c r="H20" s="72">
        <v>43175187.57</v>
      </c>
      <c r="I20" s="72">
        <v>4065261.13</v>
      </c>
      <c r="J20" s="72">
        <v>15115064.890000001</v>
      </c>
      <c r="K20" s="72">
        <v>89195214.349999994</v>
      </c>
      <c r="L20" s="72">
        <f>117682141.06-108375540.37</f>
        <v>9306600.6899999976</v>
      </c>
      <c r="M20" s="72">
        <f>180734138.76-117682141.06</f>
        <v>63051997.699999988</v>
      </c>
      <c r="N20" s="72">
        <f>185195220.02-180734138.76</f>
        <v>4461081.2600000203</v>
      </c>
      <c r="O20" s="72">
        <v>70920799.649999976</v>
      </c>
      <c r="P20" s="72">
        <v>69229836.169999987</v>
      </c>
      <c r="Q20" s="72">
        <v>325565468.68000001</v>
      </c>
      <c r="R20" s="72">
        <v>96938222.219999999</v>
      </c>
      <c r="S20" s="72">
        <v>97476213.849999994</v>
      </c>
      <c r="T20" s="72">
        <v>468718243.49000001</v>
      </c>
      <c r="U20" s="72">
        <v>4156241.1</v>
      </c>
      <c r="V20" s="72">
        <v>4206248.8099999996</v>
      </c>
      <c r="W20" s="72">
        <v>585492242.64999998</v>
      </c>
      <c r="X20" s="72">
        <v>230307548.71000001</v>
      </c>
      <c r="Y20" s="72">
        <v>166934685.90000001</v>
      </c>
      <c r="Z20" s="72">
        <v>85183490.790000007</v>
      </c>
      <c r="AA20" s="73">
        <f t="shared" si="0"/>
        <v>2651217470.29</v>
      </c>
    </row>
    <row r="21" spans="1:27" s="92" customFormat="1" ht="12" x14ac:dyDescent="0.2">
      <c r="A21" s="70"/>
      <c r="B21" s="71" t="s">
        <v>65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73">
        <f t="shared" si="0"/>
        <v>0</v>
      </c>
    </row>
    <row r="22" spans="1:27" s="92" customFormat="1" ht="12" x14ac:dyDescent="0.2">
      <c r="A22" s="77"/>
      <c r="B22" s="74" t="s">
        <v>66</v>
      </c>
      <c r="C22" s="78">
        <f t="shared" ref="C22:H22" si="3">+SUM(C20:C21)</f>
        <v>43067051.93</v>
      </c>
      <c r="D22" s="78">
        <f t="shared" si="3"/>
        <v>29019673.600000001</v>
      </c>
      <c r="E22" s="78">
        <f t="shared" si="3"/>
        <v>85015169.980000004</v>
      </c>
      <c r="F22" s="78">
        <f t="shared" si="3"/>
        <v>49489908.630000003</v>
      </c>
      <c r="G22" s="78">
        <f t="shared" si="3"/>
        <v>11126016.539999999</v>
      </c>
      <c r="H22" s="78">
        <f t="shared" si="3"/>
        <v>43175187.57</v>
      </c>
      <c r="I22" s="78">
        <f t="shared" ref="I22:N22" si="4">+SUM(I20:I21)</f>
        <v>4065261.13</v>
      </c>
      <c r="J22" s="78">
        <f t="shared" si="4"/>
        <v>15115064.890000001</v>
      </c>
      <c r="K22" s="78">
        <f t="shared" si="4"/>
        <v>89195214.349999994</v>
      </c>
      <c r="L22" s="78">
        <f t="shared" si="4"/>
        <v>9306600.6899999976</v>
      </c>
      <c r="M22" s="78">
        <f t="shared" si="4"/>
        <v>63051997.699999988</v>
      </c>
      <c r="N22" s="78">
        <f t="shared" si="4"/>
        <v>4461081.2600000203</v>
      </c>
      <c r="O22" s="78">
        <f t="shared" ref="O22:T22" si="5">+SUM(O20:O21)</f>
        <v>70920799.649999976</v>
      </c>
      <c r="P22" s="78">
        <f t="shared" si="5"/>
        <v>69229836.169999987</v>
      </c>
      <c r="Q22" s="78">
        <f t="shared" si="5"/>
        <v>325565468.68000001</v>
      </c>
      <c r="R22" s="78">
        <f t="shared" si="5"/>
        <v>96938222.219999999</v>
      </c>
      <c r="S22" s="78">
        <f t="shared" si="5"/>
        <v>97476213.849999994</v>
      </c>
      <c r="T22" s="78">
        <f t="shared" si="5"/>
        <v>468718243.49000001</v>
      </c>
      <c r="U22" s="78">
        <f t="shared" ref="U22:Z22" si="6">+SUM(U20:U21)</f>
        <v>4156241.1</v>
      </c>
      <c r="V22" s="78">
        <f t="shared" si="6"/>
        <v>4206248.8099999996</v>
      </c>
      <c r="W22" s="78">
        <f t="shared" si="6"/>
        <v>585492242.64999998</v>
      </c>
      <c r="X22" s="78">
        <f t="shared" si="6"/>
        <v>230307548.71000001</v>
      </c>
      <c r="Y22" s="78">
        <f t="shared" si="6"/>
        <v>166934685.90000001</v>
      </c>
      <c r="Z22" s="78">
        <f t="shared" si="6"/>
        <v>85183490.790000007</v>
      </c>
      <c r="AA22" s="76">
        <f t="shared" si="0"/>
        <v>2651217470.29</v>
      </c>
    </row>
    <row r="23" spans="1:27" s="92" customFormat="1" ht="12.75" thickBot="1" x14ac:dyDescent="0.25">
      <c r="A23" s="79" t="s">
        <v>67</v>
      </c>
      <c r="B23" s="80"/>
      <c r="C23" s="81">
        <f>+C19+C22</f>
        <v>110625165.65000001</v>
      </c>
      <c r="D23" s="81">
        <f>+D19+D22</f>
        <v>41658163.160000004</v>
      </c>
      <c r="E23" s="81">
        <f>+E19+E22</f>
        <v>119024650.66</v>
      </c>
      <c r="F23" s="81">
        <f t="shared" ref="F23:K23" si="7">+F19+F22</f>
        <v>71808346.210000008</v>
      </c>
      <c r="G23" s="81">
        <f t="shared" si="7"/>
        <v>19264661.710000001</v>
      </c>
      <c r="H23" s="81">
        <f t="shared" si="7"/>
        <v>96889156.539999992</v>
      </c>
      <c r="I23" s="81">
        <f t="shared" si="7"/>
        <v>5606945.6399999997</v>
      </c>
      <c r="J23" s="81">
        <f t="shared" si="7"/>
        <v>21723937.960000001</v>
      </c>
      <c r="K23" s="81">
        <f t="shared" si="7"/>
        <v>116166541.81</v>
      </c>
      <c r="L23" s="81">
        <f t="shared" ref="L23:Q23" si="8">+L19+L22</f>
        <v>13373542.059999999</v>
      </c>
      <c r="M23" s="81">
        <f t="shared" si="8"/>
        <v>112613148.47999999</v>
      </c>
      <c r="N23" s="81">
        <f t="shared" si="8"/>
        <v>8266331.630000025</v>
      </c>
      <c r="O23" s="81">
        <f t="shared" si="8"/>
        <v>111553595.73999998</v>
      </c>
      <c r="P23" s="81">
        <f t="shared" si="8"/>
        <v>101888539.89999999</v>
      </c>
      <c r="Q23" s="81">
        <f t="shared" si="8"/>
        <v>505704365.78999996</v>
      </c>
      <c r="R23" s="81">
        <f t="shared" ref="R23:W23" si="9">+R19+R22</f>
        <v>161957273.59999999</v>
      </c>
      <c r="S23" s="81">
        <f t="shared" si="9"/>
        <v>107014092.03</v>
      </c>
      <c r="T23" s="81">
        <f t="shared" si="9"/>
        <v>711124824.33000004</v>
      </c>
      <c r="U23" s="81">
        <f t="shared" si="9"/>
        <v>5821274.4299999997</v>
      </c>
      <c r="V23" s="81">
        <f t="shared" si="9"/>
        <v>5903424.3199999994</v>
      </c>
      <c r="W23" s="81">
        <f t="shared" si="9"/>
        <v>653109199.81999993</v>
      </c>
      <c r="X23" s="81">
        <f>+X19+X22</f>
        <v>318066098.56999999</v>
      </c>
      <c r="Y23" s="81">
        <f>+Y19+Y22</f>
        <v>226223997.42000002</v>
      </c>
      <c r="Z23" s="81">
        <f>+Z19+Z22</f>
        <v>180680533.21000001</v>
      </c>
      <c r="AA23" s="76">
        <f t="shared" si="0"/>
        <v>3826067810.6700006</v>
      </c>
    </row>
    <row r="24" spans="1:27" s="92" customFormat="1" ht="12.75" thickTop="1" x14ac:dyDescent="0.2">
      <c r="A24" s="82"/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5"/>
    </row>
    <row r="25" spans="1:27" s="92" customFormat="1" ht="12.75" thickBot="1" x14ac:dyDescent="0.25">
      <c r="A25" s="66" t="s">
        <v>68</v>
      </c>
      <c r="B25" s="67" t="s">
        <v>60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9">
        <f t="shared" si="0"/>
        <v>0</v>
      </c>
    </row>
    <row r="26" spans="1:27" s="92" customFormat="1" ht="12.75" thickTop="1" x14ac:dyDescent="0.2">
      <c r="A26" s="70"/>
      <c r="B26" s="71" t="s">
        <v>61</v>
      </c>
      <c r="C26" s="72">
        <v>4746998.97</v>
      </c>
      <c r="D26" s="72">
        <v>116178.17</v>
      </c>
      <c r="E26" s="72">
        <v>4338319.43</v>
      </c>
      <c r="F26" s="72">
        <v>102572.24</v>
      </c>
      <c r="G26" s="72">
        <v>80629.64</v>
      </c>
      <c r="H26" s="72">
        <v>7825925.9000000004</v>
      </c>
      <c r="I26" s="72">
        <v>18201.21</v>
      </c>
      <c r="J26" s="72">
        <v>9864.52</v>
      </c>
      <c r="K26" s="72">
        <v>0</v>
      </c>
      <c r="L26" s="72">
        <f>3797224.45-28065.73</f>
        <v>3769158.72</v>
      </c>
      <c r="M26" s="72">
        <f>4553290.78-3797224.45</f>
        <v>756066.33000000007</v>
      </c>
      <c r="N26" s="72">
        <f>8195498.56-4553290.78</f>
        <v>3642207.7799999993</v>
      </c>
      <c r="O26" s="72">
        <v>4091393.02</v>
      </c>
      <c r="P26" s="72">
        <v>255004.66</v>
      </c>
      <c r="Q26" s="72">
        <v>8867884.6899999995</v>
      </c>
      <c r="R26" s="72">
        <v>1250067.96</v>
      </c>
      <c r="S26" s="72">
        <v>6714815.6699999999</v>
      </c>
      <c r="T26" s="72">
        <v>8938979.7799999993</v>
      </c>
      <c r="U26" s="72">
        <v>0</v>
      </c>
      <c r="V26" s="72">
        <v>18032.21</v>
      </c>
      <c r="W26" s="72">
        <v>0</v>
      </c>
      <c r="X26" s="72">
        <v>10650364.949999999</v>
      </c>
      <c r="Y26" s="72">
        <v>12516690.289999999</v>
      </c>
      <c r="Z26" s="72">
        <v>0</v>
      </c>
      <c r="AA26" s="73">
        <f t="shared" si="0"/>
        <v>78709356.140000015</v>
      </c>
    </row>
    <row r="27" spans="1:27" s="92" customFormat="1" ht="12" x14ac:dyDescent="0.2">
      <c r="A27" s="70"/>
      <c r="B27" s="71" t="s">
        <v>62</v>
      </c>
      <c r="C27" s="72">
        <v>58849.94</v>
      </c>
      <c r="D27" s="72">
        <v>0</v>
      </c>
      <c r="E27" s="72">
        <v>33039.17</v>
      </c>
      <c r="F27" s="72">
        <v>0</v>
      </c>
      <c r="G27" s="72">
        <v>0</v>
      </c>
      <c r="H27" s="72">
        <v>76117.149999999994</v>
      </c>
      <c r="I27" s="72">
        <v>0</v>
      </c>
      <c r="J27" s="72">
        <v>0</v>
      </c>
      <c r="K27" s="72">
        <v>0</v>
      </c>
      <c r="L27" s="72">
        <v>1274.78</v>
      </c>
      <c r="M27" s="72">
        <v>0</v>
      </c>
      <c r="N27" s="72">
        <v>84794.52</v>
      </c>
      <c r="O27" s="72">
        <v>0</v>
      </c>
      <c r="P27" s="72">
        <v>0</v>
      </c>
      <c r="Q27" s="72">
        <v>0</v>
      </c>
      <c r="R27" s="72">
        <v>442582.36</v>
      </c>
      <c r="S27" s="72">
        <v>0</v>
      </c>
      <c r="T27" s="72">
        <v>74695.69</v>
      </c>
      <c r="U27" s="72">
        <v>0</v>
      </c>
      <c r="V27" s="72">
        <v>1863.57</v>
      </c>
      <c r="W27" s="72">
        <v>0</v>
      </c>
      <c r="X27" s="72">
        <v>0</v>
      </c>
      <c r="Y27" s="72">
        <v>0</v>
      </c>
      <c r="Z27" s="72">
        <v>0</v>
      </c>
      <c r="AA27" s="73">
        <f t="shared" si="0"/>
        <v>773217.17999999982</v>
      </c>
    </row>
    <row r="28" spans="1:27" s="92" customFormat="1" ht="12" x14ac:dyDescent="0.2">
      <c r="A28" s="70"/>
      <c r="B28" s="74" t="s">
        <v>63</v>
      </c>
      <c r="C28" s="75">
        <f>+SUM(C25:C27)</f>
        <v>4805848.91</v>
      </c>
      <c r="D28" s="75">
        <f>+SUM(D25:D27)</f>
        <v>116178.17</v>
      </c>
      <c r="E28" s="75">
        <f>+SUM(E25:E27)</f>
        <v>4371358.5999999996</v>
      </c>
      <c r="F28" s="75">
        <f t="shared" ref="F28:K28" si="10">+SUM(F25:F27)</f>
        <v>102572.24</v>
      </c>
      <c r="G28" s="75">
        <f t="shared" si="10"/>
        <v>80629.64</v>
      </c>
      <c r="H28" s="75">
        <f t="shared" si="10"/>
        <v>7902043.0500000007</v>
      </c>
      <c r="I28" s="75">
        <f t="shared" si="10"/>
        <v>18201.21</v>
      </c>
      <c r="J28" s="75">
        <f t="shared" si="10"/>
        <v>9864.52</v>
      </c>
      <c r="K28" s="75">
        <f t="shared" si="10"/>
        <v>0</v>
      </c>
      <c r="L28" s="75">
        <f t="shared" ref="L28:Z28" si="11">+SUM(L25:L27)</f>
        <v>3770433.5</v>
      </c>
      <c r="M28" s="75">
        <f t="shared" si="11"/>
        <v>756066.33000000007</v>
      </c>
      <c r="N28" s="75">
        <f t="shared" si="11"/>
        <v>3727002.2999999993</v>
      </c>
      <c r="O28" s="75">
        <f t="shared" si="11"/>
        <v>4091393.02</v>
      </c>
      <c r="P28" s="75">
        <f t="shared" si="11"/>
        <v>255004.66</v>
      </c>
      <c r="Q28" s="75">
        <f t="shared" si="11"/>
        <v>8867884.6899999995</v>
      </c>
      <c r="R28" s="75">
        <f t="shared" si="11"/>
        <v>1692650.3199999998</v>
      </c>
      <c r="S28" s="75">
        <f t="shared" si="11"/>
        <v>6714815.6699999999</v>
      </c>
      <c r="T28" s="75">
        <f t="shared" si="11"/>
        <v>9013675.4699999988</v>
      </c>
      <c r="U28" s="75">
        <f t="shared" si="11"/>
        <v>0</v>
      </c>
      <c r="V28" s="75">
        <f t="shared" si="11"/>
        <v>19895.78</v>
      </c>
      <c r="W28" s="75">
        <f t="shared" si="11"/>
        <v>0</v>
      </c>
      <c r="X28" s="75">
        <f t="shared" si="11"/>
        <v>10650364.949999999</v>
      </c>
      <c r="Y28" s="75">
        <f t="shared" si="11"/>
        <v>12516690.289999999</v>
      </c>
      <c r="Z28" s="75">
        <f t="shared" si="11"/>
        <v>0</v>
      </c>
      <c r="AA28" s="76">
        <f t="shared" si="0"/>
        <v>79482573.319999993</v>
      </c>
    </row>
    <row r="29" spans="1:27" s="92" customFormat="1" ht="12" x14ac:dyDescent="0.2">
      <c r="A29" s="70"/>
      <c r="B29" s="71" t="s">
        <v>64</v>
      </c>
      <c r="C29" s="72">
        <v>20068753.84</v>
      </c>
      <c r="D29" s="72">
        <v>779836.08</v>
      </c>
      <c r="E29" s="72">
        <v>24366765.539999999</v>
      </c>
      <c r="F29" s="72">
        <v>1701973.11</v>
      </c>
      <c r="G29" s="72">
        <v>1709331.32</v>
      </c>
      <c r="H29" s="72">
        <v>28391659.969999999</v>
      </c>
      <c r="I29" s="72">
        <v>452822.84</v>
      </c>
      <c r="J29" s="72">
        <v>463988.35</v>
      </c>
      <c r="K29" s="72">
        <v>0</v>
      </c>
      <c r="L29" s="72">
        <v>23402938.889999997</v>
      </c>
      <c r="M29" s="72">
        <v>9272238.6499999985</v>
      </c>
      <c r="N29" s="72">
        <v>16526648.090000004</v>
      </c>
      <c r="O29" s="72">
        <v>17660705.589999996</v>
      </c>
      <c r="P29" s="72">
        <v>580776.76000000536</v>
      </c>
      <c r="Q29" s="72">
        <v>48026246.859999999</v>
      </c>
      <c r="R29" s="72">
        <v>9941089.0299999993</v>
      </c>
      <c r="S29" s="72">
        <v>9681793.4100000001</v>
      </c>
      <c r="T29" s="72">
        <v>5739034.9400000004</v>
      </c>
      <c r="U29" s="72">
        <v>0</v>
      </c>
      <c r="V29" s="72">
        <v>84446.55</v>
      </c>
      <c r="W29" s="72">
        <v>0</v>
      </c>
      <c r="X29" s="72">
        <v>35766257.659999996</v>
      </c>
      <c r="Y29" s="72">
        <v>17560797.309999999</v>
      </c>
      <c r="Z29" s="72">
        <v>10948863.1</v>
      </c>
      <c r="AA29" s="73">
        <f t="shared" si="0"/>
        <v>283126967.88999999</v>
      </c>
    </row>
    <row r="30" spans="1:27" s="92" customFormat="1" ht="12" x14ac:dyDescent="0.2">
      <c r="A30" s="70"/>
      <c r="B30" s="71" t="s">
        <v>65</v>
      </c>
      <c r="C30" s="72">
        <v>0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3">
        <f t="shared" si="0"/>
        <v>0</v>
      </c>
    </row>
    <row r="31" spans="1:27" s="92" customFormat="1" ht="12" x14ac:dyDescent="0.2">
      <c r="A31" s="77"/>
      <c r="B31" s="74" t="s">
        <v>66</v>
      </c>
      <c r="C31" s="78">
        <f t="shared" ref="C31:H31" si="12">SUM(C29:C30)</f>
        <v>20068753.84</v>
      </c>
      <c r="D31" s="78">
        <f t="shared" si="12"/>
        <v>779836.08</v>
      </c>
      <c r="E31" s="78">
        <f t="shared" si="12"/>
        <v>24366765.539999999</v>
      </c>
      <c r="F31" s="78">
        <f t="shared" si="12"/>
        <v>1701973.11</v>
      </c>
      <c r="G31" s="78">
        <f t="shared" si="12"/>
        <v>1709331.32</v>
      </c>
      <c r="H31" s="78">
        <f t="shared" si="12"/>
        <v>28391659.969999999</v>
      </c>
      <c r="I31" s="78">
        <f t="shared" ref="I31:N31" si="13">SUM(I29:I30)</f>
        <v>452822.84</v>
      </c>
      <c r="J31" s="78">
        <f t="shared" si="13"/>
        <v>463988.35</v>
      </c>
      <c r="K31" s="78">
        <f t="shared" si="13"/>
        <v>0</v>
      </c>
      <c r="L31" s="78">
        <f t="shared" si="13"/>
        <v>23402938.889999997</v>
      </c>
      <c r="M31" s="78">
        <f t="shared" si="13"/>
        <v>9272238.6499999985</v>
      </c>
      <c r="N31" s="78">
        <f t="shared" si="13"/>
        <v>16526648.090000004</v>
      </c>
      <c r="O31" s="78">
        <f t="shared" ref="O31:T31" si="14">SUM(O29:O30)</f>
        <v>17660705.589999996</v>
      </c>
      <c r="P31" s="78">
        <f t="shared" si="14"/>
        <v>580776.76000000536</v>
      </c>
      <c r="Q31" s="78">
        <f t="shared" si="14"/>
        <v>48026246.859999999</v>
      </c>
      <c r="R31" s="78">
        <f t="shared" si="14"/>
        <v>9941089.0299999993</v>
      </c>
      <c r="S31" s="78">
        <f t="shared" si="14"/>
        <v>9681793.4100000001</v>
      </c>
      <c r="T31" s="78">
        <f t="shared" si="14"/>
        <v>5739034.9400000004</v>
      </c>
      <c r="U31" s="78">
        <f t="shared" ref="U31:Z31" si="15">SUM(U29:U30)</f>
        <v>0</v>
      </c>
      <c r="V31" s="78">
        <f t="shared" si="15"/>
        <v>84446.55</v>
      </c>
      <c r="W31" s="78">
        <f t="shared" si="15"/>
        <v>0</v>
      </c>
      <c r="X31" s="78">
        <f t="shared" si="15"/>
        <v>35766257.659999996</v>
      </c>
      <c r="Y31" s="78">
        <f t="shared" si="15"/>
        <v>17560797.309999999</v>
      </c>
      <c r="Z31" s="78">
        <f t="shared" si="15"/>
        <v>10948863.1</v>
      </c>
      <c r="AA31" s="76">
        <f t="shared" si="0"/>
        <v>283126967.88999999</v>
      </c>
    </row>
    <row r="32" spans="1:27" s="92" customFormat="1" ht="12.75" thickBot="1" x14ac:dyDescent="0.25">
      <c r="A32" s="79" t="s">
        <v>69</v>
      </c>
      <c r="B32" s="80"/>
      <c r="C32" s="81">
        <f>+C28+C31</f>
        <v>24874602.75</v>
      </c>
      <c r="D32" s="81">
        <f>+D28+D31</f>
        <v>896014.25</v>
      </c>
      <c r="E32" s="81">
        <f>+E28+E31</f>
        <v>28738124.140000001</v>
      </c>
      <c r="F32" s="81">
        <f t="shared" ref="F32:K32" si="16">+F28+F31</f>
        <v>1804545.35</v>
      </c>
      <c r="G32" s="81">
        <f t="shared" si="16"/>
        <v>1789960.96</v>
      </c>
      <c r="H32" s="81">
        <f t="shared" si="16"/>
        <v>36293703.019999996</v>
      </c>
      <c r="I32" s="81">
        <f t="shared" si="16"/>
        <v>471024.05000000005</v>
      </c>
      <c r="J32" s="81">
        <f t="shared" si="16"/>
        <v>473852.87</v>
      </c>
      <c r="K32" s="81">
        <f t="shared" si="16"/>
        <v>0</v>
      </c>
      <c r="L32" s="81">
        <f t="shared" ref="L32:Q32" si="17">+L28+L31</f>
        <v>27173372.389999997</v>
      </c>
      <c r="M32" s="81">
        <f t="shared" si="17"/>
        <v>10028304.979999999</v>
      </c>
      <c r="N32" s="81">
        <f t="shared" si="17"/>
        <v>20253650.390000004</v>
      </c>
      <c r="O32" s="81">
        <f t="shared" si="17"/>
        <v>21752098.609999996</v>
      </c>
      <c r="P32" s="81">
        <f t="shared" si="17"/>
        <v>835781.4200000054</v>
      </c>
      <c r="Q32" s="81">
        <f t="shared" si="17"/>
        <v>56894131.549999997</v>
      </c>
      <c r="R32" s="81">
        <f t="shared" ref="R32:W32" si="18">+R28+R31</f>
        <v>11633739.35</v>
      </c>
      <c r="S32" s="81">
        <f t="shared" si="18"/>
        <v>16396609.08</v>
      </c>
      <c r="T32" s="81">
        <f t="shared" si="18"/>
        <v>14752710.41</v>
      </c>
      <c r="U32" s="81">
        <f t="shared" si="18"/>
        <v>0</v>
      </c>
      <c r="V32" s="81">
        <f t="shared" si="18"/>
        <v>104342.33</v>
      </c>
      <c r="W32" s="81">
        <f t="shared" si="18"/>
        <v>0</v>
      </c>
      <c r="X32" s="81">
        <f>+X28+X31</f>
        <v>46416622.609999999</v>
      </c>
      <c r="Y32" s="81">
        <f>+Y28+Y31</f>
        <v>30077487.599999998</v>
      </c>
      <c r="Z32" s="81">
        <f>+Z28+Z31</f>
        <v>10948863.1</v>
      </c>
      <c r="AA32" s="76">
        <f t="shared" si="0"/>
        <v>362609541.2100001</v>
      </c>
    </row>
    <row r="33" spans="1:29" s="92" customFormat="1" ht="12.75" thickTop="1" x14ac:dyDescent="0.2">
      <c r="A33" s="82"/>
      <c r="B33" s="86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5"/>
    </row>
    <row r="34" spans="1:29" s="92" customFormat="1" ht="12.75" thickBot="1" x14ac:dyDescent="0.25">
      <c r="A34" s="87" t="s">
        <v>58</v>
      </c>
      <c r="B34" s="88"/>
      <c r="C34" s="89">
        <f t="shared" ref="C34:Q34" si="19">+C32+C23</f>
        <v>135499768.40000001</v>
      </c>
      <c r="D34" s="89">
        <f t="shared" si="19"/>
        <v>42554177.410000004</v>
      </c>
      <c r="E34" s="89">
        <f t="shared" si="19"/>
        <v>147762774.80000001</v>
      </c>
      <c r="F34" s="89">
        <f t="shared" si="19"/>
        <v>73612891.560000002</v>
      </c>
      <c r="G34" s="89">
        <f t="shared" si="19"/>
        <v>21054622.670000002</v>
      </c>
      <c r="H34" s="89">
        <f t="shared" si="19"/>
        <v>133182859.55999999</v>
      </c>
      <c r="I34" s="89">
        <f t="shared" si="19"/>
        <v>6077969.6899999995</v>
      </c>
      <c r="J34" s="89">
        <f t="shared" si="19"/>
        <v>22197790.830000002</v>
      </c>
      <c r="K34" s="89">
        <f t="shared" si="19"/>
        <v>116166541.81</v>
      </c>
      <c r="L34" s="89">
        <f t="shared" si="19"/>
        <v>40546914.449999996</v>
      </c>
      <c r="M34" s="89">
        <f t="shared" si="19"/>
        <v>122641453.45999999</v>
      </c>
      <c r="N34" s="89">
        <f t="shared" si="19"/>
        <v>28519982.020000029</v>
      </c>
      <c r="O34" s="89">
        <f t="shared" si="19"/>
        <v>133305694.34999998</v>
      </c>
      <c r="P34" s="89">
        <f t="shared" si="19"/>
        <v>102724321.31999999</v>
      </c>
      <c r="Q34" s="89">
        <f t="shared" si="19"/>
        <v>562598497.33999991</v>
      </c>
      <c r="R34" s="89">
        <f t="shared" ref="R34:Z34" si="20">+R32+R23</f>
        <v>173591012.94999999</v>
      </c>
      <c r="S34" s="89">
        <f t="shared" si="20"/>
        <v>123410701.11</v>
      </c>
      <c r="T34" s="89">
        <f t="shared" si="20"/>
        <v>725877534.74000001</v>
      </c>
      <c r="U34" s="89">
        <f t="shared" si="20"/>
        <v>5821274.4299999997</v>
      </c>
      <c r="V34" s="89">
        <f t="shared" si="20"/>
        <v>6007766.6499999994</v>
      </c>
      <c r="W34" s="89">
        <f t="shared" si="20"/>
        <v>653109199.81999993</v>
      </c>
      <c r="X34" s="89">
        <f t="shared" si="20"/>
        <v>364482721.18000001</v>
      </c>
      <c r="Y34" s="89">
        <f t="shared" si="20"/>
        <v>256301485.02000001</v>
      </c>
      <c r="Z34" s="89">
        <f t="shared" si="20"/>
        <v>191629396.31</v>
      </c>
      <c r="AA34" s="76">
        <f t="shared" si="0"/>
        <v>4188677351.8799996</v>
      </c>
    </row>
    <row r="35" spans="1:29" s="92" customFormat="1" ht="12" x14ac:dyDescent="0.2">
      <c r="A35" s="90" t="s">
        <v>111</v>
      </c>
      <c r="B35" s="91"/>
    </row>
    <row r="36" spans="1:29" x14ac:dyDescent="0.25"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</sheetData>
  <mergeCells count="5">
    <mergeCell ref="A10:B10"/>
    <mergeCell ref="A1:B1"/>
    <mergeCell ref="A5:B5"/>
    <mergeCell ref="A7:B7"/>
    <mergeCell ref="A9:B9"/>
  </mergeCells>
  <phoneticPr fontId="3" type="noConversion"/>
  <pageMargins left="0" right="0" top="0.98425196850393704" bottom="0.98425196850393704" header="0" footer="0"/>
  <pageSetup paperSize="5" scale="36" orientation="landscape" horizontalDpi="1200" verticalDpi="1200" r:id="rId1"/>
  <headerFooter alignWithMargins="0"/>
  <colBreaks count="1" manualBreakCount="1">
    <brk id="11" max="34" man="1"/>
  </colBreaks>
  <ignoredErrors>
    <ignoredError sqref="AA35:AA3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GridLines="0" showZeros="0" topLeftCell="A51" workbookViewId="0">
      <selection activeCell="F64" sqref="F64"/>
    </sheetView>
  </sheetViews>
  <sheetFormatPr baseColWidth="10" defaultRowHeight="12" x14ac:dyDescent="0.2"/>
  <cols>
    <col min="1" max="1" width="39.85546875" style="2" customWidth="1"/>
    <col min="2" max="2" width="8.28515625" style="2" bestFit="1" customWidth="1"/>
    <col min="3" max="3" width="6.85546875" style="2" bestFit="1" customWidth="1"/>
    <col min="4" max="4" width="8.28515625" style="2" bestFit="1" customWidth="1"/>
    <col min="5" max="5" width="6.85546875" style="2" bestFit="1" customWidth="1"/>
    <col min="6" max="6" width="8.28515625" style="2" bestFit="1" customWidth="1"/>
    <col min="7" max="9" width="9" style="2" customWidth="1"/>
    <col min="10" max="16384" width="11.42578125" style="2"/>
  </cols>
  <sheetData>
    <row r="1" spans="1:9" ht="26.25" x14ac:dyDescent="0.4">
      <c r="A1" s="1" t="s">
        <v>1</v>
      </c>
    </row>
    <row r="3" spans="1:9" ht="20.25" x14ac:dyDescent="0.3">
      <c r="A3" s="4" t="s">
        <v>2</v>
      </c>
    </row>
    <row r="4" spans="1:9" x14ac:dyDescent="0.2">
      <c r="A4" s="3"/>
    </row>
    <row r="5" spans="1:9" ht="15.75" customHeight="1" x14ac:dyDescent="0.25">
      <c r="A5" s="5" t="s">
        <v>3</v>
      </c>
      <c r="D5" s="105" t="s">
        <v>102</v>
      </c>
      <c r="E5" s="106"/>
      <c r="F5" s="106"/>
      <c r="G5" s="106"/>
      <c r="H5" s="107"/>
    </row>
    <row r="6" spans="1:9" x14ac:dyDescent="0.2">
      <c r="A6" s="3"/>
    </row>
    <row r="7" spans="1:9" ht="15.75" x14ac:dyDescent="0.25">
      <c r="A7" s="6" t="s">
        <v>4</v>
      </c>
    </row>
    <row r="8" spans="1:9" x14ac:dyDescent="0.2">
      <c r="A8" s="3"/>
    </row>
    <row r="9" spans="1:9" ht="15.75" x14ac:dyDescent="0.25">
      <c r="A9" s="6" t="s">
        <v>5</v>
      </c>
    </row>
    <row r="10" spans="1:9" ht="15.75" x14ac:dyDescent="0.25">
      <c r="A10" s="5" t="s">
        <v>83</v>
      </c>
    </row>
    <row r="11" spans="1:9" x14ac:dyDescent="0.2">
      <c r="A11" s="7"/>
    </row>
    <row r="12" spans="1:9" ht="12.75" thickBot="1" x14ac:dyDescent="0.25">
      <c r="B12" s="8"/>
      <c r="C12" s="9"/>
      <c r="D12" s="8"/>
      <c r="E12" s="9"/>
    </row>
    <row r="13" spans="1:9" ht="24" customHeight="1" thickBot="1" x14ac:dyDescent="0.25">
      <c r="A13" s="103" t="s">
        <v>6</v>
      </c>
      <c r="B13" s="101">
        <v>2015</v>
      </c>
      <c r="C13" s="102"/>
      <c r="D13" s="101">
        <v>2016</v>
      </c>
      <c r="E13" s="102"/>
      <c r="F13" s="101">
        <v>2017</v>
      </c>
      <c r="G13" s="102"/>
      <c r="H13" s="101">
        <v>2018</v>
      </c>
      <c r="I13" s="102"/>
    </row>
    <row r="14" spans="1:9" ht="24" customHeight="1" x14ac:dyDescent="0.2">
      <c r="A14" s="104"/>
      <c r="B14" s="10" t="s">
        <v>0</v>
      </c>
      <c r="C14" s="11" t="s">
        <v>7</v>
      </c>
      <c r="D14" s="10" t="s">
        <v>0</v>
      </c>
      <c r="E14" s="11" t="s">
        <v>7</v>
      </c>
      <c r="F14" s="10" t="s">
        <v>0</v>
      </c>
      <c r="G14" s="11" t="s">
        <v>7</v>
      </c>
      <c r="H14" s="10" t="s">
        <v>0</v>
      </c>
      <c r="I14" s="11" t="s">
        <v>7</v>
      </c>
    </row>
    <row r="15" spans="1:9" x14ac:dyDescent="0.2">
      <c r="A15" s="12" t="s">
        <v>8</v>
      </c>
      <c r="B15" s="44">
        <v>476.82696352000005</v>
      </c>
      <c r="C15" s="45">
        <v>159.16493509000003</v>
      </c>
      <c r="D15" s="44">
        <v>227.27777714999996</v>
      </c>
      <c r="E15" s="45">
        <v>162.88326704999997</v>
      </c>
      <c r="F15" s="44">
        <v>255.67169300999996</v>
      </c>
      <c r="G15" s="45">
        <v>151.54669347999999</v>
      </c>
      <c r="H15" s="44">
        <v>268.69820334999997</v>
      </c>
      <c r="I15" s="45">
        <v>138.71899802000002</v>
      </c>
    </row>
    <row r="16" spans="1:9" x14ac:dyDescent="0.2">
      <c r="A16" s="14" t="s">
        <v>40</v>
      </c>
      <c r="B16" s="46">
        <v>23.05672598</v>
      </c>
      <c r="C16" s="47">
        <v>6.7803128199999998</v>
      </c>
      <c r="D16" s="46">
        <v>28.087099420000005</v>
      </c>
      <c r="E16" s="47">
        <v>6.8816926900000004</v>
      </c>
      <c r="F16" s="46">
        <v>32.180980469999994</v>
      </c>
      <c r="G16" s="47">
        <v>5.9200966700000004</v>
      </c>
      <c r="H16" s="46">
        <v>36.241018019999999</v>
      </c>
      <c r="I16" s="47">
        <v>4.4744778800000002</v>
      </c>
    </row>
    <row r="17" spans="1:9" x14ac:dyDescent="0.2">
      <c r="A17" s="14" t="s">
        <v>44</v>
      </c>
      <c r="B17" s="46">
        <v>6.9468723900000002</v>
      </c>
      <c r="C17" s="47">
        <v>2.3444736499999999</v>
      </c>
      <c r="D17" s="46">
        <v>8.46249772</v>
      </c>
      <c r="E17" s="47">
        <v>2.3656002599999999</v>
      </c>
      <c r="F17" s="46">
        <v>9.6959628799999997</v>
      </c>
      <c r="G17" s="47">
        <v>2.1259766099999999</v>
      </c>
      <c r="H17" s="46">
        <v>10.919231119999997</v>
      </c>
      <c r="I17" s="47">
        <v>1.7430699000000001</v>
      </c>
    </row>
    <row r="18" spans="1:9" x14ac:dyDescent="0.2">
      <c r="A18" s="14" t="s">
        <v>41</v>
      </c>
      <c r="B18" s="46">
        <v>24.705638630000003</v>
      </c>
      <c r="C18" s="47">
        <v>7.5012175800000005</v>
      </c>
      <c r="D18" s="46">
        <v>30.09576156</v>
      </c>
      <c r="E18" s="47">
        <v>7.3724449799999991</v>
      </c>
      <c r="F18" s="46">
        <v>34.482418510000002</v>
      </c>
      <c r="G18" s="47">
        <v>6.3797524899999996</v>
      </c>
      <c r="H18" s="46">
        <v>38.832811590000006</v>
      </c>
      <c r="I18" s="47">
        <v>4.8780417699999994</v>
      </c>
    </row>
    <row r="19" spans="1:9" x14ac:dyDescent="0.2">
      <c r="A19" s="14" t="s">
        <v>103</v>
      </c>
      <c r="B19" s="46">
        <v>0</v>
      </c>
      <c r="C19" s="47">
        <v>7.3197803700000001</v>
      </c>
      <c r="D19" s="46">
        <v>8.2124491299999995</v>
      </c>
      <c r="E19" s="47">
        <v>11.25330735</v>
      </c>
      <c r="F19" s="46">
        <v>26.892361829999999</v>
      </c>
      <c r="G19" s="47">
        <v>11.634148769999999</v>
      </c>
      <c r="H19" s="46">
        <v>30.2851733</v>
      </c>
      <c r="I19" s="47">
        <v>11.2818877</v>
      </c>
    </row>
    <row r="20" spans="1:9" x14ac:dyDescent="0.2">
      <c r="A20" s="13" t="s">
        <v>42</v>
      </c>
      <c r="B20" s="46">
        <v>422.11772652000008</v>
      </c>
      <c r="C20" s="47">
        <v>135.21915067000003</v>
      </c>
      <c r="D20" s="46">
        <v>152.41996931999998</v>
      </c>
      <c r="E20" s="47">
        <v>135.01022176999999</v>
      </c>
      <c r="F20" s="46">
        <v>152.41996931999998</v>
      </c>
      <c r="G20" s="47">
        <v>125.48671893999999</v>
      </c>
      <c r="H20" s="46">
        <v>152.41996931999998</v>
      </c>
      <c r="I20" s="47">
        <v>116.34152077</v>
      </c>
    </row>
    <row r="21" spans="1:9" x14ac:dyDescent="0.2">
      <c r="A21" s="12" t="s">
        <v>9</v>
      </c>
      <c r="B21" s="44">
        <v>367.59869529000008</v>
      </c>
      <c r="C21" s="45">
        <v>317.10250998000004</v>
      </c>
      <c r="D21" s="44">
        <v>224.99616630999998</v>
      </c>
      <c r="E21" s="45">
        <v>219.79700180999998</v>
      </c>
      <c r="F21" s="44">
        <v>239.42115631999999</v>
      </c>
      <c r="G21" s="45">
        <v>157.8890538</v>
      </c>
      <c r="H21" s="44">
        <v>210.15540520999997</v>
      </c>
      <c r="I21" s="45">
        <v>97.062340010000014</v>
      </c>
    </row>
    <row r="22" spans="1:9" x14ac:dyDescent="0.2">
      <c r="A22" s="19" t="s">
        <v>43</v>
      </c>
      <c r="B22" s="46">
        <v>30.625000050000001</v>
      </c>
      <c r="C22" s="47">
        <v>3.2616854300000004</v>
      </c>
      <c r="D22" s="46">
        <v>0</v>
      </c>
      <c r="E22" s="47">
        <v>0</v>
      </c>
      <c r="F22" s="46">
        <v>0</v>
      </c>
      <c r="G22" s="47">
        <v>0</v>
      </c>
      <c r="H22" s="46">
        <v>0</v>
      </c>
      <c r="I22" s="47">
        <v>0</v>
      </c>
    </row>
    <row r="23" spans="1:9" x14ac:dyDescent="0.2">
      <c r="A23" s="19" t="s">
        <v>84</v>
      </c>
      <c r="B23" s="46">
        <v>99.999999960000011</v>
      </c>
      <c r="C23" s="47">
        <v>115.03110473000001</v>
      </c>
      <c r="D23" s="46">
        <v>100</v>
      </c>
      <c r="E23" s="47">
        <v>85.109590059999988</v>
      </c>
      <c r="F23" s="46">
        <v>100.00000001999999</v>
      </c>
      <c r="G23" s="47">
        <v>54.360137060000007</v>
      </c>
      <c r="H23" s="46">
        <v>100.00000001999999</v>
      </c>
      <c r="I23" s="47">
        <v>23.853012039999999</v>
      </c>
    </row>
    <row r="24" spans="1:9" x14ac:dyDescent="0.2">
      <c r="A24" s="19" t="s">
        <v>45</v>
      </c>
      <c r="B24" s="46">
        <v>0</v>
      </c>
      <c r="C24" s="47">
        <v>0</v>
      </c>
      <c r="D24" s="46">
        <v>0</v>
      </c>
      <c r="E24" s="47">
        <v>0</v>
      </c>
      <c r="F24" s="46">
        <v>0</v>
      </c>
      <c r="G24" s="47">
        <v>0</v>
      </c>
      <c r="H24" s="46">
        <v>0</v>
      </c>
      <c r="I24" s="47">
        <v>0</v>
      </c>
    </row>
    <row r="25" spans="1:9" x14ac:dyDescent="0.2">
      <c r="A25" s="19" t="s">
        <v>46</v>
      </c>
      <c r="B25" s="46">
        <v>0</v>
      </c>
      <c r="C25" s="47">
        <v>0</v>
      </c>
      <c r="D25" s="46">
        <v>0</v>
      </c>
      <c r="E25" s="47">
        <v>0</v>
      </c>
      <c r="F25" s="46">
        <v>0</v>
      </c>
      <c r="G25" s="47">
        <v>0</v>
      </c>
      <c r="H25" s="46">
        <v>0</v>
      </c>
      <c r="I25" s="47">
        <v>0</v>
      </c>
    </row>
    <row r="26" spans="1:9" x14ac:dyDescent="0.2">
      <c r="A26" s="27" t="s">
        <v>47</v>
      </c>
      <c r="B26" s="46">
        <v>3.3629182499999999</v>
      </c>
      <c r="C26" s="47">
        <v>31.34036025</v>
      </c>
      <c r="D26" s="46">
        <v>5.1206004500000004</v>
      </c>
      <c r="E26" s="47">
        <v>30.697059719999999</v>
      </c>
      <c r="F26" s="46">
        <v>6.4573892500000003</v>
      </c>
      <c r="G26" s="47">
        <v>29.290903279999998</v>
      </c>
      <c r="H26" s="46">
        <v>8.4766965200000008</v>
      </c>
      <c r="I26" s="47">
        <v>27.933561860000001</v>
      </c>
    </row>
    <row r="27" spans="1:9" x14ac:dyDescent="0.2">
      <c r="A27" s="27" t="s">
        <v>85</v>
      </c>
      <c r="B27" s="46">
        <v>91.600000000000009</v>
      </c>
      <c r="C27" s="47">
        <v>21.907912490000001</v>
      </c>
      <c r="D27" s="46">
        <v>0</v>
      </c>
      <c r="E27" s="47">
        <v>0</v>
      </c>
      <c r="F27" s="46">
        <v>0</v>
      </c>
      <c r="G27" s="47">
        <v>0</v>
      </c>
      <c r="H27" s="46">
        <v>0</v>
      </c>
      <c r="I27" s="47">
        <v>0</v>
      </c>
    </row>
    <row r="28" spans="1:9" x14ac:dyDescent="0.2">
      <c r="A28" s="19" t="s">
        <v>86</v>
      </c>
      <c r="B28" s="46">
        <v>57.25</v>
      </c>
      <c r="C28" s="47">
        <v>12.555959189999998</v>
      </c>
      <c r="D28" s="46">
        <v>0</v>
      </c>
      <c r="E28" s="47">
        <v>0</v>
      </c>
      <c r="F28" s="46">
        <v>0</v>
      </c>
      <c r="G28" s="47">
        <v>0</v>
      </c>
      <c r="H28" s="46">
        <v>0</v>
      </c>
      <c r="I28" s="47">
        <v>0</v>
      </c>
    </row>
    <row r="29" spans="1:9" x14ac:dyDescent="0.2">
      <c r="A29" s="19" t="s">
        <v>49</v>
      </c>
      <c r="B29" s="46">
        <v>0</v>
      </c>
      <c r="C29" s="47">
        <v>0</v>
      </c>
      <c r="D29" s="46">
        <v>0</v>
      </c>
      <c r="E29" s="47">
        <v>0</v>
      </c>
      <c r="F29" s="46">
        <v>0</v>
      </c>
      <c r="G29" s="47">
        <v>0</v>
      </c>
      <c r="H29" s="46">
        <v>0</v>
      </c>
      <c r="I29" s="47">
        <v>0</v>
      </c>
    </row>
    <row r="30" spans="1:9" x14ac:dyDescent="0.2">
      <c r="A30" s="19" t="s">
        <v>50</v>
      </c>
      <c r="B30" s="46">
        <v>32.803527830000007</v>
      </c>
      <c r="C30" s="47">
        <v>27.398425</v>
      </c>
      <c r="D30" s="46">
        <v>41.685482869999994</v>
      </c>
      <c r="E30" s="47">
        <v>18.561822859999999</v>
      </c>
      <c r="F30" s="46">
        <v>53.016566430000005</v>
      </c>
      <c r="G30" s="47">
        <v>7.2307392999999998</v>
      </c>
      <c r="H30" s="46">
        <v>0</v>
      </c>
      <c r="I30" s="47">
        <v>0</v>
      </c>
    </row>
    <row r="31" spans="1:9" x14ac:dyDescent="0.2">
      <c r="A31" s="19" t="s">
        <v>51</v>
      </c>
      <c r="B31" s="46">
        <v>25.760811830000002</v>
      </c>
      <c r="C31" s="47">
        <v>8.86667381</v>
      </c>
      <c r="D31" s="46">
        <v>15.329775550000001</v>
      </c>
      <c r="E31" s="47">
        <v>1.3343618099999999</v>
      </c>
      <c r="F31" s="46">
        <v>0</v>
      </c>
      <c r="G31" s="47">
        <v>0</v>
      </c>
      <c r="H31" s="46">
        <v>0</v>
      </c>
      <c r="I31" s="47">
        <v>0</v>
      </c>
    </row>
    <row r="32" spans="1:9" x14ac:dyDescent="0.2">
      <c r="A32" s="19" t="s">
        <v>104</v>
      </c>
      <c r="B32" s="46">
        <v>26.196437369999998</v>
      </c>
      <c r="C32" s="47">
        <v>96.740389080000014</v>
      </c>
      <c r="D32" s="46">
        <v>62.86030744</v>
      </c>
      <c r="E32" s="47">
        <v>84.09416736</v>
      </c>
      <c r="F32" s="46">
        <v>79.94720061999999</v>
      </c>
      <c r="G32" s="47">
        <v>67.007274159999994</v>
      </c>
      <c r="H32" s="46">
        <v>101.67870866999999</v>
      </c>
      <c r="I32" s="47">
        <v>45.275766110000006</v>
      </c>
    </row>
    <row r="33" spans="1:9" x14ac:dyDescent="0.2">
      <c r="A33" s="12" t="s">
        <v>10</v>
      </c>
      <c r="B33" s="44">
        <v>2.1633558800000028</v>
      </c>
      <c r="C33" s="45">
        <v>0.42289321999999996</v>
      </c>
      <c r="D33" s="44">
        <v>0</v>
      </c>
      <c r="E33" s="45">
        <v>0</v>
      </c>
      <c r="F33" s="44">
        <v>0</v>
      </c>
      <c r="G33" s="45">
        <v>0</v>
      </c>
      <c r="H33" s="44">
        <v>0</v>
      </c>
      <c r="I33" s="45">
        <v>0</v>
      </c>
    </row>
    <row r="34" spans="1:9" x14ac:dyDescent="0.2">
      <c r="A34" s="16" t="s">
        <v>11</v>
      </c>
      <c r="B34" s="48">
        <v>2.1633558800000028</v>
      </c>
      <c r="C34" s="49">
        <v>0.42289321999999996</v>
      </c>
      <c r="D34" s="48">
        <v>0</v>
      </c>
      <c r="E34" s="49">
        <v>0</v>
      </c>
      <c r="F34" s="48">
        <v>0</v>
      </c>
      <c r="G34" s="49">
        <v>0</v>
      </c>
      <c r="H34" s="48">
        <v>0</v>
      </c>
      <c r="I34" s="49">
        <v>0</v>
      </c>
    </row>
    <row r="35" spans="1:9" x14ac:dyDescent="0.2">
      <c r="A35" s="17" t="s">
        <v>12</v>
      </c>
      <c r="B35" s="46">
        <v>2.1633558800000028</v>
      </c>
      <c r="C35" s="47">
        <v>0.42289321999999996</v>
      </c>
      <c r="D35" s="46">
        <v>0</v>
      </c>
      <c r="E35" s="47">
        <v>0</v>
      </c>
      <c r="F35" s="46">
        <v>0</v>
      </c>
      <c r="G35" s="47">
        <v>0</v>
      </c>
      <c r="H35" s="46">
        <v>0</v>
      </c>
      <c r="I35" s="47">
        <v>0</v>
      </c>
    </row>
    <row r="36" spans="1:9" x14ac:dyDescent="0.2">
      <c r="A36" s="18" t="s">
        <v>13</v>
      </c>
      <c r="B36" s="50">
        <v>195.48788305999994</v>
      </c>
      <c r="C36" s="51">
        <v>64.5478667</v>
      </c>
      <c r="D36" s="50">
        <v>189.90258419999998</v>
      </c>
      <c r="E36" s="51">
        <v>62.389260149999998</v>
      </c>
      <c r="F36" s="50">
        <v>207.78503462000003</v>
      </c>
      <c r="G36" s="51">
        <v>65.927248970000008</v>
      </c>
      <c r="H36" s="50">
        <v>235.98365135000003</v>
      </c>
      <c r="I36" s="51">
        <v>67.978154680000003</v>
      </c>
    </row>
    <row r="37" spans="1:9" x14ac:dyDescent="0.2">
      <c r="A37" s="16" t="s">
        <v>11</v>
      </c>
      <c r="B37" s="48">
        <v>158.59099598999995</v>
      </c>
      <c r="C37" s="49">
        <v>47.461916340000002</v>
      </c>
      <c r="D37" s="48">
        <v>153.44320938999996</v>
      </c>
      <c r="E37" s="49">
        <v>44.905079000000001</v>
      </c>
      <c r="F37" s="48">
        <v>163.33031892000002</v>
      </c>
      <c r="G37" s="49">
        <v>46.388049290000005</v>
      </c>
      <c r="H37" s="48">
        <v>185.51377034000004</v>
      </c>
      <c r="I37" s="49">
        <v>47.120451760000002</v>
      </c>
    </row>
    <row r="38" spans="1:9" x14ac:dyDescent="0.2">
      <c r="A38" s="42" t="s">
        <v>14</v>
      </c>
      <c r="B38" s="52">
        <v>8.2462681700000005</v>
      </c>
      <c r="C38" s="53">
        <v>0.56254097000000003</v>
      </c>
      <c r="D38" s="52">
        <v>0</v>
      </c>
      <c r="E38" s="53">
        <v>0</v>
      </c>
      <c r="F38" s="52">
        <v>0</v>
      </c>
      <c r="G38" s="53">
        <v>0</v>
      </c>
      <c r="H38" s="52">
        <v>0</v>
      </c>
      <c r="I38" s="53">
        <v>0</v>
      </c>
    </row>
    <row r="39" spans="1:9" x14ac:dyDescent="0.2">
      <c r="A39" s="15" t="s">
        <v>15</v>
      </c>
      <c r="B39" s="46">
        <v>4.9383672300000008</v>
      </c>
      <c r="C39" s="47">
        <v>0.12016597999999999</v>
      </c>
      <c r="D39" s="46">
        <v>0</v>
      </c>
      <c r="E39" s="47">
        <v>0</v>
      </c>
      <c r="F39" s="46">
        <v>0</v>
      </c>
      <c r="G39" s="47">
        <v>0</v>
      </c>
      <c r="H39" s="46">
        <v>0</v>
      </c>
      <c r="I39" s="47">
        <v>0</v>
      </c>
    </row>
    <row r="40" spans="1:9" x14ac:dyDescent="0.2">
      <c r="A40" s="15" t="s">
        <v>16</v>
      </c>
      <c r="B40" s="46">
        <v>21.49041579</v>
      </c>
      <c r="C40" s="47">
        <v>1.45172744</v>
      </c>
      <c r="D40" s="46">
        <v>11.838199139999983</v>
      </c>
      <c r="E40" s="47">
        <v>0.32111683000000002</v>
      </c>
      <c r="F40" s="46">
        <v>0</v>
      </c>
      <c r="G40" s="47">
        <v>0</v>
      </c>
      <c r="H40" s="46">
        <v>0</v>
      </c>
      <c r="I40" s="47">
        <v>0</v>
      </c>
    </row>
    <row r="41" spans="1:9" x14ac:dyDescent="0.2">
      <c r="A41" s="15" t="s">
        <v>17</v>
      </c>
      <c r="B41" s="46">
        <v>47.492469549999996</v>
      </c>
      <c r="C41" s="47">
        <v>8.3915438600000005</v>
      </c>
      <c r="D41" s="46">
        <v>37.558093669999998</v>
      </c>
      <c r="E41" s="47">
        <v>4.7233517099999993</v>
      </c>
      <c r="F41" s="46">
        <v>43.287470159999998</v>
      </c>
      <c r="G41" s="47">
        <v>3.4479041400000003</v>
      </c>
      <c r="H41" s="46">
        <v>49.009933520000004</v>
      </c>
      <c r="I41" s="47">
        <v>1.6636985099999999</v>
      </c>
    </row>
    <row r="42" spans="1:9" x14ac:dyDescent="0.2">
      <c r="A42" s="15" t="s">
        <v>18</v>
      </c>
      <c r="B42" s="46">
        <v>1.2470879799999999</v>
      </c>
      <c r="C42" s="47">
        <v>0.50025215000000001</v>
      </c>
      <c r="D42" s="46">
        <v>1.4314912500000001</v>
      </c>
      <c r="E42" s="47">
        <v>0.49618234999999999</v>
      </c>
      <c r="F42" s="46">
        <v>1.6517525599999998</v>
      </c>
      <c r="G42" s="47">
        <v>0.47951540000000004</v>
      </c>
      <c r="H42" s="46">
        <v>1.8827229299999999</v>
      </c>
      <c r="I42" s="47">
        <v>0.44249790000000006</v>
      </c>
    </row>
    <row r="43" spans="1:9" x14ac:dyDescent="0.2">
      <c r="A43" s="15" t="s">
        <v>19</v>
      </c>
      <c r="B43" s="46">
        <v>2.2160313899999999</v>
      </c>
      <c r="C43" s="47">
        <v>1.22246313</v>
      </c>
      <c r="D43" s="46">
        <v>2.5517973600000001</v>
      </c>
      <c r="E43" s="47">
        <v>1.26654483</v>
      </c>
      <c r="F43" s="46">
        <v>2.9444463299999999</v>
      </c>
      <c r="G43" s="47">
        <v>1.29071449</v>
      </c>
      <c r="H43" s="46">
        <v>3.3429880400000003</v>
      </c>
      <c r="I43" s="47">
        <v>1.2763555100000001</v>
      </c>
    </row>
    <row r="44" spans="1:9" x14ac:dyDescent="0.2">
      <c r="A44" s="15" t="s">
        <v>20</v>
      </c>
      <c r="B44" s="46">
        <v>43.892177189999998</v>
      </c>
      <c r="C44" s="47">
        <v>5.3937327100000001</v>
      </c>
      <c r="D44" s="46">
        <v>50.464180139999996</v>
      </c>
      <c r="E44" s="47">
        <v>5.8324365</v>
      </c>
      <c r="F44" s="46">
        <v>58.229024300000006</v>
      </c>
      <c r="G44" s="47">
        <v>6.0224655499999997</v>
      </c>
      <c r="H44" s="46">
        <v>66.371393830000002</v>
      </c>
      <c r="I44" s="47">
        <v>6.0809150799999996</v>
      </c>
    </row>
    <row r="45" spans="1:9" x14ac:dyDescent="0.2">
      <c r="A45" s="19" t="s">
        <v>52</v>
      </c>
      <c r="B45" s="46">
        <v>1.4826424199999999</v>
      </c>
      <c r="C45" s="47">
        <v>0.33947671999999995</v>
      </c>
      <c r="D45" s="46">
        <v>2.2327746099999999</v>
      </c>
      <c r="E45" s="47">
        <v>0.48504477000000001</v>
      </c>
      <c r="F45" s="46">
        <v>2.5763103899999997</v>
      </c>
      <c r="G45" s="47">
        <v>0.53744309999999995</v>
      </c>
      <c r="H45" s="46">
        <v>2.9192223099999999</v>
      </c>
      <c r="I45" s="47">
        <v>0.58548080999999996</v>
      </c>
    </row>
    <row r="46" spans="1:9" x14ac:dyDescent="0.2">
      <c r="A46" s="15" t="s">
        <v>21</v>
      </c>
      <c r="B46" s="46">
        <v>0.26395070999999998</v>
      </c>
      <c r="C46" s="47">
        <v>0.24712256999999999</v>
      </c>
      <c r="D46" s="46">
        <v>0.25026418</v>
      </c>
      <c r="E46" s="47">
        <v>5.9885439999999998E-2</v>
      </c>
      <c r="F46" s="46">
        <v>0.29199258</v>
      </c>
      <c r="G46" s="47">
        <v>6.5668450000000003E-2</v>
      </c>
      <c r="H46" s="46">
        <v>0.33524936999999999</v>
      </c>
      <c r="I46" s="47">
        <v>7.0635010000000012E-2</v>
      </c>
    </row>
    <row r="47" spans="1:9" x14ac:dyDescent="0.2">
      <c r="A47" s="19" t="s">
        <v>87</v>
      </c>
      <c r="B47" s="46">
        <v>0.59181995000000009</v>
      </c>
      <c r="C47" s="47">
        <v>8.440011E-2</v>
      </c>
      <c r="D47" s="46">
        <v>0.33551222000000003</v>
      </c>
      <c r="E47" s="47">
        <v>3.014066E-2</v>
      </c>
      <c r="F47" s="46">
        <v>0.39145461000000004</v>
      </c>
      <c r="G47" s="47">
        <v>3.0211889999999998E-2</v>
      </c>
      <c r="H47" s="46">
        <v>0.44944623</v>
      </c>
      <c r="I47" s="47">
        <v>2.9073450000000001E-2</v>
      </c>
    </row>
    <row r="48" spans="1:9" x14ac:dyDescent="0.2">
      <c r="A48" s="19" t="s">
        <v>88</v>
      </c>
      <c r="B48" s="46">
        <v>26.729765610000001</v>
      </c>
      <c r="C48" s="47">
        <v>24.122337860000002</v>
      </c>
      <c r="D48" s="46">
        <v>30.71643109</v>
      </c>
      <c r="E48" s="47">
        <v>25.902262489999998</v>
      </c>
      <c r="F48" s="46">
        <v>35.442815360000004</v>
      </c>
      <c r="G48" s="47">
        <v>28.078995030000002</v>
      </c>
      <c r="H48" s="46">
        <v>40.240131560000002</v>
      </c>
      <c r="I48" s="47">
        <v>29.919026419999998</v>
      </c>
    </row>
    <row r="49" spans="1:9" x14ac:dyDescent="0.2">
      <c r="A49" s="19" t="s">
        <v>89</v>
      </c>
      <c r="B49" s="46">
        <v>0</v>
      </c>
      <c r="C49" s="47">
        <v>4.5118828400000002</v>
      </c>
      <c r="D49" s="46">
        <v>16.064465730000002</v>
      </c>
      <c r="E49" s="47">
        <v>3.9739486800000003</v>
      </c>
      <c r="F49" s="46">
        <v>18.51505263</v>
      </c>
      <c r="G49" s="47">
        <v>4.3477488600000012</v>
      </c>
      <c r="H49" s="46">
        <v>20.962682550000004</v>
      </c>
      <c r="I49" s="47">
        <v>4.6733854099999999</v>
      </c>
    </row>
    <row r="50" spans="1:9" x14ac:dyDescent="0.2">
      <c r="A50" s="25" t="s">
        <v>105</v>
      </c>
      <c r="B50" s="54">
        <v>0</v>
      </c>
      <c r="C50" s="55">
        <v>0.51427</v>
      </c>
      <c r="D50" s="54">
        <v>0</v>
      </c>
      <c r="E50" s="55">
        <v>1.8141647399999998</v>
      </c>
      <c r="F50" s="54">
        <v>0</v>
      </c>
      <c r="G50" s="55">
        <v>2.0873823800000002</v>
      </c>
      <c r="H50" s="54">
        <v>0</v>
      </c>
      <c r="I50" s="55">
        <v>2.3793836599999998</v>
      </c>
    </row>
    <row r="51" spans="1:9" ht="12.75" customHeight="1" x14ac:dyDescent="0.2">
      <c r="A51" s="16" t="s">
        <v>22</v>
      </c>
      <c r="B51" s="48">
        <v>36.896887069999998</v>
      </c>
      <c r="C51" s="49">
        <v>17.085950359999998</v>
      </c>
      <c r="D51" s="48">
        <v>36.45937481</v>
      </c>
      <c r="E51" s="49">
        <v>17.484181150000001</v>
      </c>
      <c r="F51" s="48">
        <v>44.454715700000001</v>
      </c>
      <c r="G51" s="49">
        <v>19.539199679999999</v>
      </c>
      <c r="H51" s="48">
        <v>50.469881010000002</v>
      </c>
      <c r="I51" s="49">
        <v>20.857702920000001</v>
      </c>
    </row>
    <row r="52" spans="1:9" x14ac:dyDescent="0.2">
      <c r="A52" s="15" t="s">
        <v>23</v>
      </c>
      <c r="B52" s="56"/>
      <c r="C52" s="57"/>
      <c r="D52" s="56"/>
      <c r="E52" s="57"/>
      <c r="F52" s="56"/>
      <c r="G52" s="57"/>
      <c r="H52" s="56"/>
      <c r="I52" s="57"/>
    </row>
    <row r="53" spans="1:9" x14ac:dyDescent="0.2">
      <c r="A53" s="20" t="s">
        <v>24</v>
      </c>
      <c r="B53" s="46">
        <v>6.7506606999999992</v>
      </c>
      <c r="C53" s="47">
        <v>0.5239258200000001</v>
      </c>
      <c r="D53" s="46">
        <v>7.1331756300000002</v>
      </c>
      <c r="E53" s="47">
        <v>0.49241422000000001</v>
      </c>
      <c r="F53" s="46">
        <v>8.2306394799999989</v>
      </c>
      <c r="G53" s="47">
        <v>0.44703453000000004</v>
      </c>
      <c r="H53" s="46">
        <v>9.3628031699999994</v>
      </c>
      <c r="I53" s="47">
        <v>0.37270353000000001</v>
      </c>
    </row>
    <row r="54" spans="1:9" x14ac:dyDescent="0.2">
      <c r="A54" s="20" t="s">
        <v>25</v>
      </c>
      <c r="B54" s="46">
        <v>10.397295380000001</v>
      </c>
      <c r="C54" s="47">
        <v>0.36668948000000001</v>
      </c>
      <c r="D54" s="46">
        <v>10.98975778</v>
      </c>
      <c r="E54" s="47">
        <v>0.36144788</v>
      </c>
      <c r="F54" s="46">
        <v>12.615102120000001</v>
      </c>
      <c r="G54" s="47">
        <v>0.32657453999999997</v>
      </c>
      <c r="H54" s="46">
        <v>14.22742826</v>
      </c>
      <c r="I54" s="47">
        <v>0.26989876000000002</v>
      </c>
    </row>
    <row r="55" spans="1:9" x14ac:dyDescent="0.2">
      <c r="A55" s="15" t="s">
        <v>26</v>
      </c>
      <c r="B55" s="46">
        <v>5.9387260899999994</v>
      </c>
      <c r="C55" s="47">
        <v>1.6179602100000001</v>
      </c>
      <c r="D55" s="46">
        <v>2.2822875900000001</v>
      </c>
      <c r="E55" s="47">
        <v>0.53756839000000001</v>
      </c>
      <c r="F55" s="46">
        <v>5.0848325600000006</v>
      </c>
      <c r="G55" s="47">
        <v>1.06080994</v>
      </c>
      <c r="H55" s="46">
        <v>5.8074240799999997</v>
      </c>
      <c r="I55" s="47">
        <v>1.00095972</v>
      </c>
    </row>
    <row r="56" spans="1:9" x14ac:dyDescent="0.2">
      <c r="A56" s="26" t="s">
        <v>39</v>
      </c>
      <c r="B56" s="46">
        <v>13.810204899999999</v>
      </c>
      <c r="C56" s="47">
        <v>14.577374849999998</v>
      </c>
      <c r="D56" s="46">
        <v>16.054153809999999</v>
      </c>
      <c r="E56" s="47">
        <v>16.09275066</v>
      </c>
      <c r="F56" s="46">
        <v>18.524141540000002</v>
      </c>
      <c r="G56" s="47">
        <v>17.704780669999998</v>
      </c>
      <c r="H56" s="46">
        <v>21.072225500000002</v>
      </c>
      <c r="I56" s="47">
        <v>19.214140910000001</v>
      </c>
    </row>
    <row r="57" spans="1:9" x14ac:dyDescent="0.2">
      <c r="A57" s="16" t="s">
        <v>27</v>
      </c>
      <c r="B57" s="48">
        <v>164.06361239999998</v>
      </c>
      <c r="C57" s="49">
        <v>49.792419099999996</v>
      </c>
      <c r="D57" s="48">
        <v>188.93283561999999</v>
      </c>
      <c r="E57" s="49">
        <v>41.35503009</v>
      </c>
      <c r="F57" s="48">
        <v>217.95820907000001</v>
      </c>
      <c r="G57" s="49">
        <v>28.677856000000002</v>
      </c>
      <c r="H57" s="48">
        <v>225.94179135999988</v>
      </c>
      <c r="I57" s="49">
        <v>11.077049369999999</v>
      </c>
    </row>
    <row r="58" spans="1:9" x14ac:dyDescent="0.2">
      <c r="A58" s="24" t="s">
        <v>28</v>
      </c>
      <c r="B58" s="58">
        <v>0</v>
      </c>
      <c r="C58" s="59">
        <v>0</v>
      </c>
      <c r="D58" s="58">
        <v>0</v>
      </c>
      <c r="E58" s="59">
        <v>0</v>
      </c>
      <c r="F58" s="58">
        <v>0</v>
      </c>
      <c r="G58" s="59">
        <v>0</v>
      </c>
      <c r="H58" s="58">
        <v>0</v>
      </c>
      <c r="I58" s="59">
        <v>0</v>
      </c>
    </row>
    <row r="59" spans="1:9" x14ac:dyDescent="0.2">
      <c r="A59" s="25" t="s">
        <v>48</v>
      </c>
      <c r="B59" s="46">
        <v>164.06361239999998</v>
      </c>
      <c r="C59" s="47">
        <v>49.792419099999996</v>
      </c>
      <c r="D59" s="46">
        <v>188.93283561999999</v>
      </c>
      <c r="E59" s="47">
        <v>41.35503009</v>
      </c>
      <c r="F59" s="46">
        <v>217.95820907000001</v>
      </c>
      <c r="G59" s="47">
        <v>28.677856000000002</v>
      </c>
      <c r="H59" s="46">
        <v>225.94179135999988</v>
      </c>
      <c r="I59" s="47">
        <v>11.077049369999999</v>
      </c>
    </row>
    <row r="60" spans="1:9" x14ac:dyDescent="0.2">
      <c r="A60" s="18" t="s">
        <v>29</v>
      </c>
      <c r="B60" s="50">
        <v>840.58463929999994</v>
      </c>
      <c r="C60" s="51">
        <v>88.328784499999998</v>
      </c>
      <c r="D60" s="50">
        <v>751.74015943999984</v>
      </c>
      <c r="E60" s="51">
        <v>65.746634069999999</v>
      </c>
      <c r="F60" s="50">
        <v>635.05073730000004</v>
      </c>
      <c r="G60" s="51">
        <v>46.50705997</v>
      </c>
      <c r="H60" s="50">
        <v>739.52855434000003</v>
      </c>
      <c r="I60" s="51">
        <v>23.468937533333332</v>
      </c>
    </row>
    <row r="61" spans="1:9" x14ac:dyDescent="0.2">
      <c r="A61" s="21" t="s">
        <v>30</v>
      </c>
      <c r="B61" s="60">
        <v>0</v>
      </c>
      <c r="C61" s="61">
        <v>0</v>
      </c>
      <c r="D61" s="60">
        <v>0</v>
      </c>
      <c r="E61" s="61">
        <v>0</v>
      </c>
      <c r="F61" s="60">
        <v>0</v>
      </c>
      <c r="G61" s="61">
        <v>0</v>
      </c>
      <c r="H61" s="60">
        <v>0</v>
      </c>
      <c r="I61" s="61">
        <v>0</v>
      </c>
    </row>
    <row r="62" spans="1:9" x14ac:dyDescent="0.2">
      <c r="A62" s="38" t="s">
        <v>31</v>
      </c>
      <c r="B62" s="46">
        <v>186.44260345999999</v>
      </c>
      <c r="C62" s="47">
        <v>42.033720560000006</v>
      </c>
      <c r="D62" s="46">
        <v>226.49032685999998</v>
      </c>
      <c r="E62" s="47">
        <v>36.387195349999999</v>
      </c>
      <c r="F62" s="46">
        <v>275.87864457000001</v>
      </c>
      <c r="G62" s="47">
        <v>27.435112359999998</v>
      </c>
      <c r="H62" s="46">
        <v>331.32750598000001</v>
      </c>
      <c r="I62" s="47">
        <v>13.70059354</v>
      </c>
    </row>
    <row r="63" spans="1:9" x14ac:dyDescent="0.2">
      <c r="A63" s="39" t="s">
        <v>74</v>
      </c>
      <c r="B63" s="46">
        <v>384.24108672</v>
      </c>
      <c r="C63" s="47">
        <v>16.339172789999999</v>
      </c>
      <c r="D63" s="46">
        <v>213.86644752999999</v>
      </c>
      <c r="E63" s="47">
        <v>3.846446530000001</v>
      </c>
      <c r="F63" s="46">
        <v>0</v>
      </c>
      <c r="G63" s="47">
        <v>0</v>
      </c>
      <c r="H63" s="46">
        <v>0</v>
      </c>
      <c r="I63" s="47">
        <v>0</v>
      </c>
    </row>
    <row r="64" spans="1:9" x14ac:dyDescent="0.2">
      <c r="A64" s="39" t="s">
        <v>75</v>
      </c>
      <c r="B64" s="46">
        <v>117.93147559000001</v>
      </c>
      <c r="C64" s="47">
        <v>13.363974909999996</v>
      </c>
      <c r="D64" s="46">
        <v>135.84519994999999</v>
      </c>
      <c r="E64" s="47">
        <v>11.405695769999998</v>
      </c>
      <c r="F64" s="46">
        <v>156.74345894000001</v>
      </c>
      <c r="G64" s="47">
        <v>8.5973926299999999</v>
      </c>
      <c r="H64" s="46">
        <v>178.47908192</v>
      </c>
      <c r="I64" s="47">
        <v>4.3893949533333325</v>
      </c>
    </row>
    <row r="65" spans="1:9" x14ac:dyDescent="0.2">
      <c r="A65" s="39" t="s">
        <v>76</v>
      </c>
      <c r="B65" s="46">
        <v>151.96947352999999</v>
      </c>
      <c r="C65" s="47">
        <v>16.591916240000003</v>
      </c>
      <c r="D65" s="46">
        <v>175.53818510000002</v>
      </c>
      <c r="E65" s="47">
        <v>14.107296420000001</v>
      </c>
      <c r="F65" s="46">
        <v>202.42863378999999</v>
      </c>
      <c r="G65" s="47">
        <v>10.474554980000001</v>
      </c>
      <c r="H65" s="46">
        <v>229.72196643999999</v>
      </c>
      <c r="I65" s="47">
        <v>5.3789490400000002</v>
      </c>
    </row>
    <row r="66" spans="1:9" x14ac:dyDescent="0.2">
      <c r="A66" s="12" t="s">
        <v>106</v>
      </c>
      <c r="B66" s="44">
        <v>82.770600000000002</v>
      </c>
      <c r="C66" s="45">
        <v>91.043824300000011</v>
      </c>
      <c r="D66" s="44">
        <v>317.2294</v>
      </c>
      <c r="E66" s="45">
        <v>48.496007689999999</v>
      </c>
      <c r="F66" s="44">
        <v>0</v>
      </c>
      <c r="G66" s="45">
        <v>0</v>
      </c>
      <c r="H66" s="44">
        <v>0</v>
      </c>
      <c r="I66" s="45">
        <v>0</v>
      </c>
    </row>
    <row r="67" spans="1:9" x14ac:dyDescent="0.2">
      <c r="A67" s="43" t="s">
        <v>107</v>
      </c>
      <c r="B67" s="46">
        <v>82.770600000000002</v>
      </c>
      <c r="C67" s="47">
        <v>69.521485120000008</v>
      </c>
      <c r="D67" s="46">
        <v>168.04939999999999</v>
      </c>
      <c r="E67" s="47">
        <v>17.976692540000002</v>
      </c>
      <c r="F67" s="46">
        <v>0</v>
      </c>
      <c r="G67" s="47">
        <v>0</v>
      </c>
      <c r="H67" s="46">
        <v>0</v>
      </c>
      <c r="I67" s="47">
        <v>0</v>
      </c>
    </row>
    <row r="68" spans="1:9" x14ac:dyDescent="0.2">
      <c r="A68" s="43" t="s">
        <v>107</v>
      </c>
      <c r="B68" s="46">
        <v>0</v>
      </c>
      <c r="C68" s="47">
        <v>21.522339179999999</v>
      </c>
      <c r="D68" s="46">
        <v>149.18</v>
      </c>
      <c r="E68" s="47">
        <v>30.519315150000001</v>
      </c>
      <c r="F68" s="46">
        <v>0</v>
      </c>
      <c r="G68" s="47">
        <v>0</v>
      </c>
      <c r="H68" s="46">
        <v>0</v>
      </c>
      <c r="I68" s="47">
        <v>0</v>
      </c>
    </row>
    <row r="69" spans="1:9" x14ac:dyDescent="0.2">
      <c r="A69" s="12" t="s">
        <v>32</v>
      </c>
      <c r="B69" s="44">
        <v>35.394273240000004</v>
      </c>
      <c r="C69" s="45">
        <v>0</v>
      </c>
      <c r="D69" s="44">
        <v>0</v>
      </c>
      <c r="E69" s="45">
        <v>0</v>
      </c>
      <c r="F69" s="44">
        <v>0</v>
      </c>
      <c r="G69" s="45">
        <v>0</v>
      </c>
      <c r="H69" s="44">
        <v>0</v>
      </c>
      <c r="I69" s="45">
        <v>0</v>
      </c>
    </row>
    <row r="70" spans="1:9" x14ac:dyDescent="0.2">
      <c r="A70" s="13" t="s">
        <v>33</v>
      </c>
      <c r="B70" s="46">
        <v>35.394273240000004</v>
      </c>
      <c r="C70" s="47">
        <v>0</v>
      </c>
      <c r="D70" s="46">
        <v>0</v>
      </c>
      <c r="E70" s="47">
        <v>0</v>
      </c>
      <c r="F70" s="46">
        <v>0</v>
      </c>
      <c r="G70" s="47">
        <v>0</v>
      </c>
      <c r="H70" s="46">
        <v>0</v>
      </c>
      <c r="I70" s="47">
        <v>0</v>
      </c>
    </row>
    <row r="71" spans="1:9" x14ac:dyDescent="0.2">
      <c r="A71" s="12" t="s">
        <v>34</v>
      </c>
      <c r="B71" s="44">
        <v>6.5041431000000012</v>
      </c>
      <c r="C71" s="45">
        <v>0.18688275000000001</v>
      </c>
      <c r="D71" s="44">
        <v>2.7100596299999999</v>
      </c>
      <c r="E71" s="45">
        <v>2.0403409999999997E-2</v>
      </c>
      <c r="F71" s="44">
        <v>0</v>
      </c>
      <c r="G71" s="45">
        <v>0</v>
      </c>
      <c r="H71" s="44">
        <v>0</v>
      </c>
      <c r="I71" s="45">
        <v>0</v>
      </c>
    </row>
    <row r="72" spans="1:9" ht="12.75" thickBot="1" x14ac:dyDescent="0.25">
      <c r="A72" s="14" t="s">
        <v>35</v>
      </c>
      <c r="B72" s="46">
        <v>6.5041431000000012</v>
      </c>
      <c r="C72" s="47">
        <v>0.18688275000000001</v>
      </c>
      <c r="D72" s="46">
        <v>2.7100596299999999</v>
      </c>
      <c r="E72" s="47">
        <v>2.0403409999999997E-2</v>
      </c>
      <c r="F72" s="46">
        <v>0</v>
      </c>
      <c r="G72" s="47">
        <v>0</v>
      </c>
      <c r="H72" s="46">
        <v>0</v>
      </c>
      <c r="I72" s="47">
        <v>0</v>
      </c>
    </row>
    <row r="73" spans="1:9" ht="13.5" customHeight="1" thickBot="1" x14ac:dyDescent="0.25">
      <c r="A73" s="22" t="s">
        <v>36</v>
      </c>
      <c r="B73" s="99">
        <v>2171.39416579</v>
      </c>
      <c r="C73" s="99">
        <v>770.59011564000002</v>
      </c>
      <c r="D73" s="99">
        <v>1902.7889823499995</v>
      </c>
      <c r="E73" s="99">
        <v>600.68760426999984</v>
      </c>
      <c r="F73" s="99">
        <v>1555.8868303199999</v>
      </c>
      <c r="G73" s="99">
        <v>450.54791222</v>
      </c>
      <c r="H73" s="99">
        <v>1680.3076056099999</v>
      </c>
      <c r="I73" s="99">
        <v>338.30547961333332</v>
      </c>
    </row>
    <row r="74" spans="1:9" ht="12.75" customHeight="1" thickBot="1" x14ac:dyDescent="0.25">
      <c r="A74" s="23" t="s">
        <v>37</v>
      </c>
      <c r="B74" s="100"/>
      <c r="C74" s="100"/>
      <c r="D74" s="100"/>
      <c r="E74" s="100"/>
      <c r="F74" s="100"/>
      <c r="G74" s="100"/>
      <c r="H74" s="100"/>
      <c r="I74" s="100"/>
    </row>
    <row r="75" spans="1:9" ht="15" hidden="1" customHeight="1" x14ac:dyDescent="0.2">
      <c r="B75" s="40">
        <f>+B73-'[1]24-27-Flujo Anual'!I71</f>
        <v>2171.39416579</v>
      </c>
      <c r="C75" s="40">
        <f>+C73-'[1]24-27-Flujo Anual'!J71</f>
        <v>770.59011564000002</v>
      </c>
      <c r="D75" s="40">
        <f>+D73-'[1]24-27-Flujo Anual'!K71</f>
        <v>1902.7889823499995</v>
      </c>
      <c r="E75" s="40">
        <f>+E73-'[1]24-27-Flujo Anual'!L71</f>
        <v>600.68760426999984</v>
      </c>
      <c r="F75" s="40">
        <f>+F73-'[1]24-27-Flujo Anual'!M71</f>
        <v>1555.8868303199999</v>
      </c>
      <c r="G75" s="40">
        <f>+G73-'[1]24-27-Flujo Anual'!N71</f>
        <v>450.54791222</v>
      </c>
      <c r="H75" s="40">
        <f>+H73-'[1]24-27-Flujo Anual'!O71</f>
        <v>1680.3076056099999</v>
      </c>
      <c r="I75" s="40">
        <f>+I73-'[1]24-27-Flujo Anual'!P71</f>
        <v>338.30547961333332</v>
      </c>
    </row>
    <row r="76" spans="1:9" ht="15" customHeight="1" x14ac:dyDescent="0.2">
      <c r="A76" s="2" t="s">
        <v>38</v>
      </c>
    </row>
  </sheetData>
  <mergeCells count="14">
    <mergeCell ref="D5:H5"/>
    <mergeCell ref="D13:E13"/>
    <mergeCell ref="D73:D74"/>
    <mergeCell ref="E73:E74"/>
    <mergeCell ref="H13:I13"/>
    <mergeCell ref="H73:H74"/>
    <mergeCell ref="I73:I74"/>
    <mergeCell ref="F13:G13"/>
    <mergeCell ref="F73:F74"/>
    <mergeCell ref="G73:G74"/>
    <mergeCell ref="A13:A14"/>
    <mergeCell ref="B13:C13"/>
    <mergeCell ref="B73:B74"/>
    <mergeCell ref="C73:C74"/>
  </mergeCells>
  <phoneticPr fontId="3" type="noConversion"/>
  <printOptions horizontalCentered="1"/>
  <pageMargins left="0" right="0" top="0.39370078740157483" bottom="0" header="0" footer="0"/>
  <pageSetup paperSize="5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Devengado</vt:lpstr>
      <vt:lpstr>Pagado</vt:lpstr>
      <vt:lpstr>Flujo-Cuatro-Años</vt:lpstr>
      <vt:lpstr>Devengado!Títulos_a_imprimir</vt:lpstr>
      <vt:lpstr>Pagado!Títulos_a_imprimir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2015-08-28T14:16:02Z</cp:lastPrinted>
  <dcterms:created xsi:type="dcterms:W3CDTF">2008-02-21T12:54:27Z</dcterms:created>
  <dcterms:modified xsi:type="dcterms:W3CDTF">2015-08-28T18:40:46Z</dcterms:modified>
</cp:coreProperties>
</file>