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215" windowHeight="8565" activeTab="1"/>
  </bookViews>
  <sheets>
    <sheet name="Devengado" sheetId="5" r:id="rId1"/>
    <sheet name="Pagado" sheetId="6" r:id="rId2"/>
    <sheet name="Flujo-Cuatro-Años" sheetId="4" r:id="rId3"/>
  </sheets>
  <externalReferences>
    <externalReference r:id="rId4"/>
    <externalReference r:id="rId5"/>
  </externalReferences>
  <definedNames>
    <definedName name="_xlnm.Print_Area" localSheetId="0">Devengado!$A$1:$AA$35</definedName>
    <definedName name="_xlnm.Print_Area" localSheetId="1">Pagado!$A$1:$AA$35</definedName>
    <definedName name="_xlnm.Print_Titles" localSheetId="0">Devengado!$A:$B</definedName>
    <definedName name="_xlnm.Print_Titles" localSheetId="1">Pagado!$A:$B</definedName>
  </definedNames>
  <calcPr calcId="125725" fullCalcOnLoad="1"/>
</workbook>
</file>

<file path=xl/calcChain.xml><?xml version="1.0" encoding="utf-8"?>
<calcChain xmlns="http://schemas.openxmlformats.org/spreadsheetml/2006/main">
  <c r="F36" i="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D36"/>
  <c r="F36" i="5"/>
  <c r="G36"/>
  <c r="I36"/>
  <c r="J36"/>
  <c r="L36"/>
  <c r="M36"/>
  <c r="N36"/>
  <c r="O36"/>
  <c r="P36"/>
  <c r="Q36"/>
  <c r="R36"/>
  <c r="S36"/>
  <c r="T36"/>
  <c r="U36"/>
  <c r="V36"/>
  <c r="W36"/>
  <c r="X36"/>
  <c r="Y36"/>
  <c r="Z36"/>
  <c r="D36"/>
  <c r="K18" i="6"/>
  <c r="I18"/>
  <c r="C31"/>
  <c r="D31"/>
  <c r="E31"/>
  <c r="C32"/>
  <c r="D32"/>
  <c r="E32"/>
  <c r="C28"/>
  <c r="D28"/>
  <c r="E28"/>
  <c r="C22"/>
  <c r="D22"/>
  <c r="E22"/>
  <c r="C19"/>
  <c r="C23"/>
  <c r="C34"/>
  <c r="D19"/>
  <c r="D23"/>
  <c r="D34"/>
  <c r="E19"/>
  <c r="E23"/>
  <c r="E34"/>
  <c r="E36"/>
  <c r="K26"/>
  <c r="J26"/>
  <c r="I26"/>
  <c r="K20"/>
  <c r="J20"/>
  <c r="I20"/>
  <c r="C31" i="5"/>
  <c r="D31"/>
  <c r="E31"/>
  <c r="C32"/>
  <c r="D32"/>
  <c r="E32"/>
  <c r="C34"/>
  <c r="D34"/>
  <c r="C28"/>
  <c r="D28"/>
  <c r="E28"/>
  <c r="C22"/>
  <c r="D22"/>
  <c r="E22"/>
  <c r="C23"/>
  <c r="D23"/>
  <c r="C19"/>
  <c r="D19"/>
  <c r="E19"/>
  <c r="E23"/>
  <c r="AA16"/>
  <c r="K29"/>
  <c r="J29"/>
  <c r="I29"/>
  <c r="K27"/>
  <c r="K26"/>
  <c r="J26"/>
  <c r="I26"/>
  <c r="K20"/>
  <c r="J20"/>
  <c r="I20"/>
  <c r="K17"/>
  <c r="J17"/>
  <c r="I17"/>
  <c r="C75" i="4"/>
  <c r="D75"/>
  <c r="E75"/>
  <c r="F75"/>
  <c r="G75"/>
  <c r="H75"/>
  <c r="I75"/>
  <c r="B75"/>
  <c r="X31" i="6"/>
  <c r="Y31"/>
  <c r="Z31"/>
  <c r="X28"/>
  <c r="Y28"/>
  <c r="Y32"/>
  <c r="Z28"/>
  <c r="Z32"/>
  <c r="X22"/>
  <c r="Y22"/>
  <c r="Z22"/>
  <c r="X19"/>
  <c r="Y19"/>
  <c r="Y23"/>
  <c r="Z19"/>
  <c r="Z23"/>
  <c r="AA21"/>
  <c r="AA25"/>
  <c r="AA27"/>
  <c r="AA29"/>
  <c r="AA30"/>
  <c r="AA17"/>
  <c r="X31" i="5"/>
  <c r="Y31"/>
  <c r="Z31"/>
  <c r="X28"/>
  <c r="X32"/>
  <c r="Y28"/>
  <c r="Z28"/>
  <c r="X22"/>
  <c r="Y22"/>
  <c r="Z22"/>
  <c r="X19"/>
  <c r="X23"/>
  <c r="Y19"/>
  <c r="Y23"/>
  <c r="Z19"/>
  <c r="Z23"/>
  <c r="AA18"/>
  <c r="AA21"/>
  <c r="AA25"/>
  <c r="AA30"/>
  <c r="U19" i="6"/>
  <c r="U23"/>
  <c r="V19"/>
  <c r="W19"/>
  <c r="U31"/>
  <c r="V31"/>
  <c r="W31"/>
  <c r="U28"/>
  <c r="U32"/>
  <c r="V28"/>
  <c r="V32"/>
  <c r="W28"/>
  <c r="U22"/>
  <c r="V22"/>
  <c r="W22"/>
  <c r="W23"/>
  <c r="U28" i="5"/>
  <c r="V28"/>
  <c r="W28"/>
  <c r="U31"/>
  <c r="U32"/>
  <c r="V31"/>
  <c r="W31"/>
  <c r="U19"/>
  <c r="V19"/>
  <c r="W19"/>
  <c r="W23"/>
  <c r="U22"/>
  <c r="U23"/>
  <c r="V22"/>
  <c r="W22"/>
  <c r="R31" i="6"/>
  <c r="S31"/>
  <c r="S32"/>
  <c r="T31"/>
  <c r="R28"/>
  <c r="R32"/>
  <c r="S28"/>
  <c r="T28"/>
  <c r="T32"/>
  <c r="R22"/>
  <c r="S22"/>
  <c r="T22"/>
  <c r="R19"/>
  <c r="S19"/>
  <c r="S23"/>
  <c r="S34"/>
  <c r="T19"/>
  <c r="R31" i="5"/>
  <c r="S31"/>
  <c r="T31"/>
  <c r="R28"/>
  <c r="S28"/>
  <c r="S32"/>
  <c r="T28"/>
  <c r="R22"/>
  <c r="S22"/>
  <c r="T22"/>
  <c r="R19"/>
  <c r="R23"/>
  <c r="S19"/>
  <c r="T19"/>
  <c r="T23"/>
  <c r="O19" i="6"/>
  <c r="O23"/>
  <c r="O22"/>
  <c r="O28"/>
  <c r="O32"/>
  <c r="O31"/>
  <c r="P28"/>
  <c r="P32"/>
  <c r="P31"/>
  <c r="P19"/>
  <c r="P22"/>
  <c r="Q19"/>
  <c r="Q22"/>
  <c r="Q23"/>
  <c r="Q28"/>
  <c r="Q32"/>
  <c r="Q31"/>
  <c r="O19" i="5"/>
  <c r="O22"/>
  <c r="O28"/>
  <c r="O31"/>
  <c r="P19"/>
  <c r="P23"/>
  <c r="P22"/>
  <c r="P28"/>
  <c r="P31"/>
  <c r="Q19"/>
  <c r="Q22"/>
  <c r="Q28"/>
  <c r="Q31"/>
  <c r="L31" i="6"/>
  <c r="M31"/>
  <c r="M32"/>
  <c r="N31"/>
  <c r="N28"/>
  <c r="M28"/>
  <c r="AA26"/>
  <c r="N28" i="5"/>
  <c r="M28"/>
  <c r="N31"/>
  <c r="M31"/>
  <c r="N19" i="6"/>
  <c r="N23"/>
  <c r="AA18"/>
  <c r="M19" i="5"/>
  <c r="AA17"/>
  <c r="N22" i="6"/>
  <c r="M22"/>
  <c r="L22"/>
  <c r="AA20"/>
  <c r="N22" i="5"/>
  <c r="M22"/>
  <c r="AA20"/>
  <c r="M19" i="6"/>
  <c r="F19"/>
  <c r="G19"/>
  <c r="H19"/>
  <c r="I19"/>
  <c r="I23"/>
  <c r="I34"/>
  <c r="J19"/>
  <c r="K19"/>
  <c r="K23"/>
  <c r="F22"/>
  <c r="F23"/>
  <c r="G22"/>
  <c r="H22"/>
  <c r="H23"/>
  <c r="I22"/>
  <c r="J22"/>
  <c r="J23"/>
  <c r="K22"/>
  <c r="G23"/>
  <c r="I28"/>
  <c r="J28"/>
  <c r="K28"/>
  <c r="F28"/>
  <c r="G28"/>
  <c r="G32"/>
  <c r="G34"/>
  <c r="H28"/>
  <c r="F31"/>
  <c r="G31"/>
  <c r="H31"/>
  <c r="H32"/>
  <c r="I31"/>
  <c r="I32"/>
  <c r="J31"/>
  <c r="J32"/>
  <c r="K31"/>
  <c r="K32"/>
  <c r="L19" i="5"/>
  <c r="N19"/>
  <c r="F19"/>
  <c r="G19"/>
  <c r="H19"/>
  <c r="I19"/>
  <c r="J19"/>
  <c r="K19"/>
  <c r="F22"/>
  <c r="F23"/>
  <c r="G22"/>
  <c r="H22"/>
  <c r="I22"/>
  <c r="J22"/>
  <c r="K22"/>
  <c r="I28"/>
  <c r="J28"/>
  <c r="K28"/>
  <c r="F28"/>
  <c r="G28"/>
  <c r="H28"/>
  <c r="I31"/>
  <c r="J31"/>
  <c r="J32"/>
  <c r="K31"/>
  <c r="K32"/>
  <c r="F31"/>
  <c r="F32"/>
  <c r="G31"/>
  <c r="H31"/>
  <c r="H32"/>
  <c r="T32"/>
  <c r="T23" i="6"/>
  <c r="T34"/>
  <c r="S23" i="5"/>
  <c r="S34"/>
  <c r="L19" i="6"/>
  <c r="L23"/>
  <c r="L31" i="5"/>
  <c r="AA27"/>
  <c r="L22"/>
  <c r="L23"/>
  <c r="L28"/>
  <c r="AA29"/>
  <c r="L28" i="6"/>
  <c r="L32"/>
  <c r="E34" i="5"/>
  <c r="E36"/>
  <c r="X32" i="6"/>
  <c r="AA32"/>
  <c r="X23"/>
  <c r="AA19"/>
  <c r="R23"/>
  <c r="R34"/>
  <c r="V23"/>
  <c r="M23"/>
  <c r="P23"/>
  <c r="P34"/>
  <c r="N32"/>
  <c r="N34"/>
  <c r="AA31"/>
  <c r="F32"/>
  <c r="H34"/>
  <c r="W32"/>
  <c r="Z34"/>
  <c r="Y34"/>
  <c r="AA28"/>
  <c r="V34"/>
  <c r="L34"/>
  <c r="K34"/>
  <c r="M34"/>
  <c r="Q34"/>
  <c r="J34"/>
  <c r="O34"/>
  <c r="W34"/>
  <c r="U34"/>
  <c r="F34"/>
  <c r="AA23"/>
  <c r="AA22"/>
  <c r="AA19" i="5"/>
  <c r="V32"/>
  <c r="X34"/>
  <c r="L34"/>
  <c r="L32"/>
  <c r="G23"/>
  <c r="AA28"/>
  <c r="R32"/>
  <c r="R34"/>
  <c r="W32"/>
  <c r="W34"/>
  <c r="Z32"/>
  <c r="I32"/>
  <c r="O23"/>
  <c r="AA22"/>
  <c r="I23"/>
  <c r="I34"/>
  <c r="AA26"/>
  <c r="N32"/>
  <c r="P32"/>
  <c r="V23"/>
  <c r="V34"/>
  <c r="Y32"/>
  <c r="Y34"/>
  <c r="F34"/>
  <c r="M23"/>
  <c r="M32"/>
  <c r="P34"/>
  <c r="T34"/>
  <c r="G32"/>
  <c r="G34"/>
  <c r="J23"/>
  <c r="J34"/>
  <c r="K23"/>
  <c r="K34"/>
  <c r="K36"/>
  <c r="H23"/>
  <c r="H34"/>
  <c r="H36"/>
  <c r="N23"/>
  <c r="Q32"/>
  <c r="Q23"/>
  <c r="O32"/>
  <c r="O34"/>
  <c r="U34"/>
  <c r="Z34"/>
  <c r="AA31"/>
  <c r="X34" i="6"/>
  <c r="AA34"/>
  <c r="N34" i="5"/>
  <c r="AA32"/>
  <c r="Q34"/>
  <c r="M34"/>
  <c r="AA23"/>
  <c r="AA34"/>
</calcChain>
</file>

<file path=xl/sharedStrings.xml><?xml version="1.0" encoding="utf-8"?>
<sst xmlns="http://schemas.openxmlformats.org/spreadsheetml/2006/main" count="183" uniqueCount="114">
  <si>
    <t>Capital</t>
  </si>
  <si>
    <t>ACUERDO 4559</t>
  </si>
  <si>
    <t>ADMINISTRACIÓN CENTRAL (*) :</t>
  </si>
  <si>
    <t>ART. 29 INC. E. punto: bb segunda parte</t>
  </si>
  <si>
    <t>FLUJOS MENSUALES PARA LOS SIGUIENTES CUATRO AÑOS</t>
  </si>
  <si>
    <t>Flujo de pagos de intereses y amortización de la deuda Consolidada</t>
  </si>
  <si>
    <t>PRESTAMISTA</t>
  </si>
  <si>
    <t>Interes</t>
  </si>
  <si>
    <t>GOBIERNO NACIONAL</t>
  </si>
  <si>
    <t>ENTIDADES BANCARIAS Y FINANCIERAS</t>
  </si>
  <si>
    <t>ORGANISMOS INTERNACIONALES (en pesos)</t>
  </si>
  <si>
    <t>1.1. B.I.D.</t>
  </si>
  <si>
    <t xml:space="preserve">       206 BID-IPV-Fo.Na.Vi. 14 Escuelas</t>
  </si>
  <si>
    <t>ORGANISMOS INTERNACIONALES (en u$s)</t>
  </si>
  <si>
    <t xml:space="preserve">       830 BID-MUNICIPIOS  I  (932-SF)</t>
  </si>
  <si>
    <t xml:space="preserve">       845 BID-PRISE</t>
  </si>
  <si>
    <t xml:space="preserve">       899 BID-PROSAP</t>
  </si>
  <si>
    <t xml:space="preserve">       899(1y2) BID-PROSAP</t>
  </si>
  <si>
    <t xml:space="preserve">       940 BID-PROMEBA</t>
  </si>
  <si>
    <t xml:space="preserve">       1134 BID-PROMEBA II</t>
  </si>
  <si>
    <t xml:space="preserve">       1640 BID PROCOMZA</t>
  </si>
  <si>
    <t xml:space="preserve">       1956 BID-PROSAP</t>
  </si>
  <si>
    <t>1.2. B.I.R.F.</t>
  </si>
  <si>
    <t xml:space="preserve">       4150 BIRF-PROSAP</t>
  </si>
  <si>
    <t xml:space="preserve">       7352 BIRF-PROVINCIAS III</t>
  </si>
  <si>
    <t xml:space="preserve">       7385 BIRF-MUNICIPIOS</t>
  </si>
  <si>
    <t xml:space="preserve">       7425 BIRF-PROSAP</t>
  </si>
  <si>
    <t>1.3. OTROS ACREEDORES INTERNACIONALES</t>
  </si>
  <si>
    <t xml:space="preserve">       HELICOPTEROS DO BRASIL - HELIBRAS -</t>
  </si>
  <si>
    <t>TITULOS PROVINCIALES (En dólares)</t>
  </si>
  <si>
    <t xml:space="preserve">       BONOS ACONCAGUA Restantes (**)</t>
  </si>
  <si>
    <t xml:space="preserve">       BONO MENDOZA'18  </t>
  </si>
  <si>
    <t>LETRAS NACIONALES</t>
  </si>
  <si>
    <t xml:space="preserve">      LECOP </t>
  </si>
  <si>
    <t>OTROS PRESTAMOS (En pesos)</t>
  </si>
  <si>
    <t xml:space="preserve">       ANSES Refinan.Aportes Régimen Policial</t>
  </si>
  <si>
    <t>TOTAL DEUDA EN DOLARES</t>
  </si>
  <si>
    <t>TOTAL DEUDA EN PESOS</t>
  </si>
  <si>
    <t xml:space="preserve">(*) Se incluye endeudamiento de los CUC 20 y 361 </t>
  </si>
  <si>
    <t xml:space="preserve">       7597 BIRF-PROSAP</t>
  </si>
  <si>
    <t xml:space="preserve">       F.F.F.I.R - LEY - 8066 - Caminos Provinciales</t>
  </si>
  <si>
    <t xml:space="preserve">       F.F.F.I.R - LEY-7884-Ruta Nacional 40</t>
  </si>
  <si>
    <t xml:space="preserve">       Desendeudamiento-D.N.660/2010</t>
  </si>
  <si>
    <t xml:space="preserve">       Nación Fideicomiso S.A.</t>
  </si>
  <si>
    <t xml:space="preserve">       F.F.F.I.R-Ley-8067-Ampliacion Escolar</t>
  </si>
  <si>
    <t xml:space="preserve">       Banco Credicoop Coop. Limitado</t>
  </si>
  <si>
    <t xml:space="preserve">       Banco Patagonia Contraparte UFI</t>
  </si>
  <si>
    <t xml:space="preserve">       Fideicomiso-Vivienda-IPV-VRD</t>
  </si>
  <si>
    <t xml:space="preserve">       CREDIT SUISSE INTERNACIONAL</t>
  </si>
  <si>
    <t xml:space="preserve">       Banco Credicoop C.L. ($ 20 millones)</t>
  </si>
  <si>
    <t xml:space="preserve">       Banco Nación ($160 millones)</t>
  </si>
  <si>
    <t xml:space="preserve">       Banco Patagonia y Otros (Sindicado)</t>
  </si>
  <si>
    <t xml:space="preserve">       1855 BID-MUNICIPIOS</t>
  </si>
  <si>
    <t>Flujos de Intereses y Amortización de la Deuda Consolidada</t>
  </si>
  <si>
    <t>Consolidado Administración Central, Organismos Descentralizados y Cuentas Especiales</t>
  </si>
  <si>
    <t>Etapa: Pagado</t>
  </si>
  <si>
    <t>Carácter</t>
  </si>
  <si>
    <t>Clasificación Económica</t>
  </si>
  <si>
    <t>Total general</t>
  </si>
  <si>
    <t>1 Administración Central</t>
  </si>
  <si>
    <t>42100 INTERESES Y GASTOS DE LA DEUDA</t>
  </si>
  <si>
    <t>42200 INTERESES DE LA DEUDA</t>
  </si>
  <si>
    <t>42300 GASTOS DE LA DEUDA</t>
  </si>
  <si>
    <t>INTERESES Y GASTOS DE LA DEUDA</t>
  </si>
  <si>
    <t>72103 POR OTRAS DEUDAS</t>
  </si>
  <si>
    <t>72203 POR OTRAS DEUDAS</t>
  </si>
  <si>
    <t>AMORTIZACION DE LA DEUDA</t>
  </si>
  <si>
    <t>Total 1 Administración Central</t>
  </si>
  <si>
    <t>3 Cuentas Especiales</t>
  </si>
  <si>
    <t>Total 3 Cuentas Especiales</t>
  </si>
  <si>
    <t>Etapa: Devengado</t>
  </si>
  <si>
    <t xml:space="preserve">       BONO Dólar Link - Serie I (28-05-2013)</t>
  </si>
  <si>
    <t xml:space="preserve">       BONO Dólar Link - Serie II (30-10-2013)</t>
  </si>
  <si>
    <t xml:space="preserve">       BONO Dólar Link - Serie III (16-12-2013)</t>
  </si>
  <si>
    <t>2013/10</t>
  </si>
  <si>
    <t>2013/11</t>
  </si>
  <si>
    <t>2013/12</t>
  </si>
  <si>
    <t>2014/01</t>
  </si>
  <si>
    <t>2014/02</t>
  </si>
  <si>
    <t>2014/03</t>
  </si>
  <si>
    <t>Proyección 2015/2018</t>
  </si>
  <si>
    <t xml:space="preserve">       Nación Fideicomiso S.A. AYSAM</t>
  </si>
  <si>
    <t xml:space="preserve">       Banco Macro S.A. ($160 millones)</t>
  </si>
  <si>
    <t xml:space="preserve">       Banco Macro S.A. ($100 millones)</t>
  </si>
  <si>
    <t xml:space="preserve">       1895 BID-PROAS-ENOHSA-Los-Barriales</t>
  </si>
  <si>
    <t xml:space="preserve">       1895 BID-PROAS-ENOHSA-PMG-EPAS</t>
  </si>
  <si>
    <t xml:space="preserve">       2573 BID-PROSAP</t>
  </si>
  <si>
    <t>2014/04</t>
  </si>
  <si>
    <t>2014/05</t>
  </si>
  <si>
    <t>2014/06</t>
  </si>
  <si>
    <t>2014/07</t>
  </si>
  <si>
    <t>2014/08</t>
  </si>
  <si>
    <t>2014/09</t>
  </si>
  <si>
    <t>2014/10</t>
  </si>
  <si>
    <t>2014/11</t>
  </si>
  <si>
    <t>2014/12</t>
  </si>
  <si>
    <t>2015/01</t>
  </si>
  <si>
    <t>2015/02</t>
  </si>
  <si>
    <t>2015/03</t>
  </si>
  <si>
    <t xml:space="preserve">       F.F.F.I.R - LEY-8399-Ruta Nacional 40</t>
  </si>
  <si>
    <t xml:space="preserve">       Banco Nación ($400 millones)</t>
  </si>
  <si>
    <t xml:space="preserve">       3169 BID - MZA. TECNOLOGÍCA</t>
  </si>
  <si>
    <t>TITULOS PROVINCIALES (En pesos)</t>
  </si>
  <si>
    <t xml:space="preserve">       BONO Local -EN-PESOS-Serie-I-Año-2014</t>
  </si>
  <si>
    <t>2015/04</t>
  </si>
  <si>
    <t>2015/05</t>
  </si>
  <si>
    <t>2015/06</t>
  </si>
  <si>
    <t>Fuente: Información elaborada en base a SI.D.I.CO. Fecha corte sistema 26/08/2015</t>
  </si>
  <si>
    <t xml:space="preserve">EJERCICIO 2015: Tercer Trimestre </t>
  </si>
  <si>
    <t>2015/07</t>
  </si>
  <si>
    <t>2015/08</t>
  </si>
  <si>
    <t>2015/09</t>
  </si>
  <si>
    <t>Período: octubre 2013 a septiembre 2015</t>
  </si>
  <si>
    <t>EJERCICIO 2015: Tercer Trimestre</t>
  </si>
</sst>
</file>

<file path=xl/styles.xml><?xml version="1.0" encoding="utf-8"?>
<styleSheet xmlns="http://schemas.openxmlformats.org/spreadsheetml/2006/main">
  <numFmts count="2">
    <numFmt numFmtId="171" formatCode="_-* #,##0.00\ _€_-;\-* #,##0.00\ _€_-;_-* &quot;-&quot;??\ _€_-;_-@_-"/>
    <numFmt numFmtId="173" formatCode="#,##0.00_ ;[Red]\-#,##0.00\ "/>
  </numFmts>
  <fonts count="19">
    <font>
      <sz val="10"/>
      <name val="Arial"/>
    </font>
    <font>
      <sz val="10"/>
      <name val="Arial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u/>
      <sz val="20"/>
      <name val="Arial"/>
      <family val="2"/>
    </font>
    <font>
      <u/>
      <sz val="16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color indexed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lightUp">
        <fgColor indexed="8"/>
      </patternFill>
    </fill>
    <fill>
      <patternFill patternType="solid">
        <fgColor indexed="8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10">
    <xf numFmtId="0" fontId="0" fillId="0" borderId="0" xfId="0"/>
    <xf numFmtId="0" fontId="8" fillId="0" borderId="0" xfId="0" applyFont="1"/>
    <xf numFmtId="0" fontId="7" fillId="0" borderId="0" xfId="0" applyFont="1"/>
    <xf numFmtId="0" fontId="5" fillId="0" borderId="0" xfId="0" applyFont="1"/>
    <xf numFmtId="0" fontId="9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5" xfId="0" quotePrefix="1" applyFont="1" applyFill="1" applyBorder="1" applyAlignment="1">
      <alignment horizontal="left"/>
    </xf>
    <xf numFmtId="0" fontId="5" fillId="2" borderId="3" xfId="0" quotePrefix="1" applyFont="1" applyFill="1" applyBorder="1" applyAlignment="1">
      <alignment horizontal="left"/>
    </xf>
    <xf numFmtId="0" fontId="7" fillId="0" borderId="6" xfId="0" quotePrefix="1" applyFont="1" applyFill="1" applyBorder="1" applyAlignment="1">
      <alignment horizontal="left"/>
    </xf>
    <xf numFmtId="0" fontId="5" fillId="4" borderId="3" xfId="0" applyFont="1" applyFill="1" applyBorder="1"/>
    <xf numFmtId="0" fontId="7" fillId="0" borderId="5" xfId="0" applyFont="1" applyFill="1" applyBorder="1" applyAlignment="1">
      <alignment horizontal="left"/>
    </xf>
    <xf numFmtId="0" fontId="7" fillId="0" borderId="7" xfId="0" quotePrefix="1" applyFont="1" applyFill="1" applyBorder="1" applyAlignment="1">
      <alignment horizontal="left"/>
    </xf>
    <xf numFmtId="0" fontId="7" fillId="0" borderId="8" xfId="0" applyFont="1" applyFill="1" applyBorder="1"/>
    <xf numFmtId="0" fontId="5" fillId="4" borderId="9" xfId="0" applyFont="1" applyFill="1" applyBorder="1"/>
    <xf numFmtId="0" fontId="5" fillId="3" borderId="10" xfId="0" applyFont="1" applyFill="1" applyBorder="1"/>
    <xf numFmtId="0" fontId="7" fillId="0" borderId="8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12" xfId="0" quotePrefix="1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171" fontId="10" fillId="0" borderId="0" xfId="1" applyNumberFormat="1" applyFont="1"/>
    <xf numFmtId="171" fontId="10" fillId="0" borderId="0" xfId="1" applyNumberFormat="1" applyFont="1" applyAlignment="1">
      <alignment horizontal="left"/>
    </xf>
    <xf numFmtId="0" fontId="13" fillId="0" borderId="0" xfId="0" applyFont="1" applyAlignment="1">
      <alignment horizontal="left"/>
    </xf>
    <xf numFmtId="171" fontId="14" fillId="0" borderId="0" xfId="1" applyNumberFormat="1" applyFont="1" applyBorder="1"/>
    <xf numFmtId="171" fontId="14" fillId="0" borderId="0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/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4" fontId="0" fillId="0" borderId="0" xfId="0" applyNumberFormat="1"/>
    <xf numFmtId="0" fontId="7" fillId="0" borderId="7" xfId="0" applyFont="1" applyFill="1" applyBorder="1"/>
    <xf numFmtId="0" fontId="7" fillId="0" borderId="13" xfId="0" applyFont="1" applyFill="1" applyBorder="1"/>
    <xf numFmtId="4" fontId="7" fillId="5" borderId="14" xfId="0" applyNumberFormat="1" applyFont="1" applyFill="1" applyBorder="1"/>
    <xf numFmtId="0" fontId="7" fillId="0" borderId="8" xfId="0" quotePrefix="1" applyFont="1" applyFill="1" applyBorder="1" applyAlignment="1">
      <alignment horizontal="left"/>
    </xf>
    <xf numFmtId="1" fontId="7" fillId="0" borderId="13" xfId="0" applyNumberFormat="1" applyFont="1" applyFill="1" applyBorder="1"/>
    <xf numFmtId="173" fontId="5" fillId="3" borderId="15" xfId="0" applyNumberFormat="1" applyFont="1" applyFill="1" applyBorder="1" applyAlignment="1">
      <alignment vertical="center" wrapText="1"/>
    </xf>
    <xf numFmtId="173" fontId="5" fillId="3" borderId="16" xfId="0" applyNumberFormat="1" applyFont="1" applyFill="1" applyBorder="1" applyAlignment="1">
      <alignment vertical="center" wrapText="1"/>
    </xf>
    <xf numFmtId="173" fontId="7" fillId="0" borderId="17" xfId="0" applyNumberFormat="1" applyFont="1" applyFill="1" applyBorder="1" applyAlignment="1">
      <alignment vertical="center" wrapText="1"/>
    </xf>
    <xf numFmtId="173" fontId="7" fillId="0" borderId="18" xfId="0" applyNumberFormat="1" applyFont="1" applyFill="1" applyBorder="1" applyAlignment="1">
      <alignment vertical="center" wrapText="1"/>
    </xf>
    <xf numFmtId="173" fontId="5" fillId="2" borderId="15" xfId="0" applyNumberFormat="1" applyFont="1" applyFill="1" applyBorder="1" applyAlignment="1">
      <alignment vertical="center" wrapText="1"/>
    </xf>
    <xf numFmtId="173" fontId="5" fillId="2" borderId="16" xfId="0" applyNumberFormat="1" applyFont="1" applyFill="1" applyBorder="1" applyAlignment="1">
      <alignment vertical="center" wrapText="1"/>
    </xf>
    <xf numFmtId="173" fontId="5" fillId="4" borderId="15" xfId="0" applyNumberFormat="1" applyFont="1" applyFill="1" applyBorder="1" applyAlignment="1">
      <alignment vertical="center" wrapText="1"/>
    </xf>
    <xf numFmtId="173" fontId="5" fillId="4" borderId="16" xfId="0" applyNumberFormat="1" applyFont="1" applyFill="1" applyBorder="1" applyAlignment="1">
      <alignment vertical="center" wrapText="1"/>
    </xf>
    <xf numFmtId="173" fontId="7" fillId="0" borderId="19" xfId="0" applyNumberFormat="1" applyFont="1" applyFill="1" applyBorder="1" applyAlignment="1">
      <alignment vertical="center" wrapText="1"/>
    </xf>
    <xf numFmtId="173" fontId="7" fillId="0" borderId="20" xfId="0" applyNumberFormat="1" applyFont="1" applyFill="1" applyBorder="1" applyAlignment="1">
      <alignment vertical="center" wrapText="1"/>
    </xf>
    <xf numFmtId="173" fontId="7" fillId="0" borderId="21" xfId="0" applyNumberFormat="1" applyFont="1" applyFill="1" applyBorder="1" applyAlignment="1">
      <alignment vertical="center" wrapText="1"/>
    </xf>
    <xf numFmtId="173" fontId="7" fillId="0" borderId="22" xfId="0" applyNumberFormat="1" applyFont="1" applyFill="1" applyBorder="1" applyAlignment="1">
      <alignment vertical="center" wrapText="1"/>
    </xf>
    <xf numFmtId="173" fontId="7" fillId="6" borderId="17" xfId="0" applyNumberFormat="1" applyFont="1" applyFill="1" applyBorder="1" applyAlignment="1">
      <alignment vertical="center" wrapText="1"/>
    </xf>
    <xf numFmtId="173" fontId="7" fillId="6" borderId="23" xfId="0" applyNumberFormat="1" applyFont="1" applyFill="1" applyBorder="1" applyAlignment="1">
      <alignment vertical="center" wrapText="1"/>
    </xf>
    <xf numFmtId="173" fontId="7" fillId="6" borderId="19" xfId="0" applyNumberFormat="1" applyFont="1" applyFill="1" applyBorder="1" applyAlignment="1">
      <alignment vertical="center" wrapText="1"/>
    </xf>
    <xf numFmtId="173" fontId="7" fillId="6" borderId="24" xfId="0" applyNumberFormat="1" applyFont="1" applyFill="1" applyBorder="1" applyAlignment="1">
      <alignment vertical="center" wrapText="1"/>
    </xf>
    <xf numFmtId="0" fontId="15" fillId="7" borderId="25" xfId="0" applyFont="1" applyFill="1" applyBorder="1"/>
    <xf numFmtId="0" fontId="15" fillId="7" borderId="26" xfId="0" applyFont="1" applyFill="1" applyBorder="1" applyAlignment="1">
      <alignment horizontal="left"/>
    </xf>
    <xf numFmtId="0" fontId="15" fillId="7" borderId="27" xfId="0" applyFont="1" applyFill="1" applyBorder="1" applyAlignment="1">
      <alignment horizontal="right"/>
    </xf>
    <xf numFmtId="0" fontId="15" fillId="7" borderId="28" xfId="0" applyFont="1" applyFill="1" applyBorder="1" applyAlignment="1">
      <alignment horizontal="right"/>
    </xf>
    <xf numFmtId="0" fontId="15" fillId="7" borderId="29" xfId="0" applyFont="1" applyFill="1" applyBorder="1"/>
    <xf numFmtId="171" fontId="16" fillId="0" borderId="30" xfId="1" applyNumberFormat="1" applyFont="1" applyBorder="1" applyAlignment="1">
      <alignment horizontal="left"/>
    </xf>
    <xf numFmtId="171" fontId="16" fillId="0" borderId="31" xfId="1" applyNumberFormat="1" applyFont="1" applyBorder="1" applyAlignment="1">
      <alignment horizontal="right"/>
    </xf>
    <xf numFmtId="171" fontId="16" fillId="0" borderId="32" xfId="1" applyNumberFormat="1" applyFont="1" applyBorder="1" applyAlignment="1">
      <alignment horizontal="right"/>
    </xf>
    <xf numFmtId="0" fontId="17" fillId="0" borderId="33" xfId="0" applyFont="1" applyBorder="1"/>
    <xf numFmtId="171" fontId="16" fillId="0" borderId="34" xfId="1" applyNumberFormat="1" applyFont="1" applyBorder="1" applyAlignment="1">
      <alignment horizontal="left"/>
    </xf>
    <xf numFmtId="173" fontId="16" fillId="0" borderId="0" xfId="1" applyNumberFormat="1" applyFont="1" applyBorder="1" applyAlignment="1">
      <alignment horizontal="right"/>
    </xf>
    <xf numFmtId="173" fontId="16" fillId="0" borderId="35" xfId="1" applyNumberFormat="1" applyFont="1" applyBorder="1" applyAlignment="1">
      <alignment horizontal="right"/>
    </xf>
    <xf numFmtId="0" fontId="15" fillId="7" borderId="34" xfId="0" applyFont="1" applyFill="1" applyBorder="1" applyAlignment="1">
      <alignment horizontal="left" vertical="center"/>
    </xf>
    <xf numFmtId="4" fontId="15" fillId="7" borderId="36" xfId="0" applyNumberFormat="1" applyFont="1" applyFill="1" applyBorder="1" applyAlignment="1">
      <alignment horizontal="right"/>
    </xf>
    <xf numFmtId="4" fontId="15" fillId="7" borderId="35" xfId="0" applyNumberFormat="1" applyFont="1" applyFill="1" applyBorder="1" applyAlignment="1">
      <alignment horizontal="right"/>
    </xf>
    <xf numFmtId="0" fontId="17" fillId="0" borderId="37" xfId="0" applyFont="1" applyBorder="1"/>
    <xf numFmtId="4" fontId="15" fillId="7" borderId="0" xfId="0" applyNumberFormat="1" applyFont="1" applyFill="1" applyBorder="1" applyAlignment="1">
      <alignment horizontal="right"/>
    </xf>
    <xf numFmtId="0" fontId="15" fillId="7" borderId="38" xfId="0" applyFont="1" applyFill="1" applyBorder="1"/>
    <xf numFmtId="0" fontId="15" fillId="7" borderId="39" xfId="0" applyFont="1" applyFill="1" applyBorder="1" applyAlignment="1">
      <alignment horizontal="left"/>
    </xf>
    <xf numFmtId="4" fontId="15" fillId="7" borderId="40" xfId="0" applyNumberFormat="1" applyFont="1" applyFill="1" applyBorder="1" applyAlignment="1">
      <alignment horizontal="right"/>
    </xf>
    <xf numFmtId="0" fontId="17" fillId="0" borderId="41" xfId="0" applyFont="1" applyBorder="1"/>
    <xf numFmtId="0" fontId="17" fillId="0" borderId="30" xfId="0" applyFont="1" applyBorder="1" applyAlignment="1">
      <alignment horizontal="left"/>
    </xf>
    <xf numFmtId="4" fontId="17" fillId="0" borderId="31" xfId="0" applyNumberFormat="1" applyFont="1" applyBorder="1" applyAlignment="1">
      <alignment horizontal="right"/>
    </xf>
    <xf numFmtId="4" fontId="17" fillId="0" borderId="32" xfId="0" applyNumberFormat="1" applyFont="1" applyBorder="1" applyAlignment="1">
      <alignment horizontal="right"/>
    </xf>
    <xf numFmtId="0" fontId="17" fillId="0" borderId="42" xfId="0" applyFont="1" applyBorder="1" applyAlignment="1">
      <alignment horizontal="left"/>
    </xf>
    <xf numFmtId="0" fontId="15" fillId="7" borderId="43" xfId="0" applyFont="1" applyFill="1" applyBorder="1"/>
    <xf numFmtId="0" fontId="15" fillId="7" borderId="44" xfId="0" applyFont="1" applyFill="1" applyBorder="1" applyAlignment="1">
      <alignment horizontal="left"/>
    </xf>
    <xf numFmtId="4" fontId="15" fillId="7" borderId="44" xfId="0" applyNumberFormat="1" applyFont="1" applyFill="1" applyBorder="1" applyAlignment="1">
      <alignment horizontal="right"/>
    </xf>
    <xf numFmtId="0" fontId="18" fillId="0" borderId="0" xfId="0" applyFont="1"/>
    <xf numFmtId="0" fontId="17" fillId="0" borderId="0" xfId="0" applyFont="1" applyAlignment="1">
      <alignment horizontal="left"/>
    </xf>
    <xf numFmtId="0" fontId="17" fillId="0" borderId="0" xfId="0" applyFont="1"/>
    <xf numFmtId="4" fontId="15" fillId="7" borderId="45" xfId="0" applyNumberFormat="1" applyFont="1" applyFill="1" applyBorder="1" applyAlignment="1">
      <alignment horizontal="right"/>
    </xf>
    <xf numFmtId="173" fontId="7" fillId="0" borderId="46" xfId="0" applyNumberFormat="1" applyFont="1" applyFill="1" applyBorder="1" applyAlignment="1">
      <alignment vertical="center" wrapText="1"/>
    </xf>
    <xf numFmtId="173" fontId="7" fillId="0" borderId="47" xfId="0" applyNumberFormat="1" applyFont="1" applyFill="1" applyBorder="1" applyAlignment="1">
      <alignment vertical="center" wrapText="1"/>
    </xf>
    <xf numFmtId="173" fontId="7" fillId="0" borderId="48" xfId="0" applyNumberFormat="1" applyFont="1" applyFill="1" applyBorder="1" applyAlignment="1">
      <alignment vertical="center" wrapText="1"/>
    </xf>
    <xf numFmtId="173" fontId="7" fillId="0" borderId="0" xfId="0" applyNumberFormat="1" applyFont="1"/>
    <xf numFmtId="4" fontId="16" fillId="0" borderId="0" xfId="1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/>
    </xf>
    <xf numFmtId="173" fontId="5" fillId="3" borderId="51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" fontId="5" fillId="2" borderId="9" xfId="0" applyNumberFormat="1" applyFont="1" applyFill="1" applyBorder="1" applyAlignment="1">
      <alignment horizontal="center" vertical="center"/>
    </xf>
    <xf numFmtId="1" fontId="5" fillId="2" borderId="50" xfId="0" applyNumberFormat="1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wrapText="1"/>
    </xf>
    <xf numFmtId="0" fontId="2" fillId="0" borderId="54" xfId="0" applyFont="1" applyFill="1" applyBorder="1" applyAlignment="1">
      <alignment horizontal="center" wrapText="1"/>
    </xf>
    <xf numFmtId="0" fontId="2" fillId="0" borderId="55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dp01\datos\LIBRO%20SUBSECRETARIO\A&#209;O%202014\08-Agosto\Provincia-Libro-Deuda-Agosto-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s/AppData/Local/Microsoft/Windows/Temporary%20Internet%20Files/Content.Outlook/JQG4C8V7/DEUDA-2013-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menclador Préstamos"/>
      <sheetName val="Nomenclador Informes"/>
      <sheetName val="BID-BIRF-2014"/>
      <sheetName val="Control-Stock"/>
      <sheetName val="Pendientes-Agosto-2014"/>
      <sheetName val="I-Stock-Julio-2014"/>
      <sheetName val="II-Stock-Agosto-2014"/>
      <sheetName val="III-Control Stock (Diferencias)"/>
      <sheetName val="IV-Determinación-Mensual"/>
      <sheetName val="V-Variación-Mensual-Stock-$"/>
      <sheetName val="VI-Ajuste-CGP"/>
      <sheetName val="VII-Ajuste-UFI"/>
      <sheetName val="VIII-Registración-Pendiente"/>
      <sheetName val="IX - Resumen Final"/>
      <sheetName val="X-Ajuste-Mensual-Acumulado "/>
      <sheetName val="XI-Ajuste-Mensual-CGP-UFI"/>
      <sheetName val="Datos"/>
      <sheetName val="1-Concentrado"/>
      <sheetName val="2-Condiciones"/>
      <sheetName val="3-Stock en Dolares"/>
      <sheetName val="4-Stock en Pesos"/>
      <sheetName val="5-Por Tipo Deuda"/>
      <sheetName val="6-Stock Ordenado"/>
      <sheetName val="7-Moneda"/>
      <sheetName val="8-Tasa"/>
      <sheetName val="9-Estado"/>
      <sheetName val="10-Comparativa 11-15"/>
      <sheetName val="11-Evolucion Anual"/>
      <sheetName val="12-Financ. Mensual"/>
      <sheetName val="13-Financ. Anual"/>
      <sheetName val="14-Fin. a Recibir"/>
      <sheetName val="15-16-Pagos Mens.Realizados"/>
      <sheetName val="17-18-Pagos Estimados"/>
      <sheetName val="19-Cuotas Impagas"/>
      <sheetName val="20-Pagos Anuales"/>
      <sheetName val="21-Graficos de Flujo Fin."/>
      <sheetName val="22-23-Flujo Mensual"/>
      <sheetName val="24-27-Flujo Anual"/>
      <sheetName val="28-31-Flujo Fin. a Recibir"/>
      <sheetName val="32-Indices"/>
      <sheetName val="Supuestos Presupuestarios"/>
      <sheetName val="Presupuesto 2012-2014"/>
      <sheetName val="Proyecciones Presupuestar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71"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</row>
      </sheetData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oja3"/>
    </sheetNames>
    <sheetDataSet>
      <sheetData sheetId="0">
        <row r="16">
          <cell r="C16">
            <v>21113851.550000001</v>
          </cell>
          <cell r="D16">
            <v>299917030.65999997</v>
          </cell>
          <cell r="E16">
            <v>6077969.6899999995</v>
          </cell>
          <cell r="F16">
            <v>128718862.62999998</v>
          </cell>
          <cell r="G16">
            <v>9645470.0099999998</v>
          </cell>
          <cell r="H16">
            <v>40546914.450000003</v>
          </cell>
          <cell r="I16">
            <v>122641453.46000001</v>
          </cell>
          <cell r="J16">
            <v>28519982.019999996</v>
          </cell>
          <cell r="K16">
            <v>135819477.09</v>
          </cell>
          <cell r="L16">
            <v>205648740.46000001</v>
          </cell>
          <cell r="M16">
            <v>459782070.69999999</v>
          </cell>
          <cell r="N16">
            <v>173635002.95000002</v>
          </cell>
          <cell r="O16">
            <v>123410701.11</v>
          </cell>
          <cell r="P16">
            <v>747545907.86000001</v>
          </cell>
          <cell r="Q16">
            <v>5821274.4299999997</v>
          </cell>
          <cell r="R16">
            <v>116839808.88999999</v>
          </cell>
          <cell r="S16">
            <v>653109199.81999993</v>
          </cell>
          <cell r="T16">
            <v>253650678.94</v>
          </cell>
          <cell r="U16">
            <v>256301485.02000001</v>
          </cell>
          <cell r="V16">
            <v>191629396.31</v>
          </cell>
          <cell r="W16">
            <v>171536996.13000003</v>
          </cell>
          <cell r="X16">
            <v>305410936.88999999</v>
          </cell>
          <cell r="Y16">
            <v>142541916.39999998</v>
          </cell>
          <cell r="AA16">
            <v>21054622.670000002</v>
          </cell>
          <cell r="AB16">
            <v>275838383.35000002</v>
          </cell>
          <cell r="AC16">
            <v>6077969.6899999995</v>
          </cell>
          <cell r="AD16">
            <v>22197790.830000002</v>
          </cell>
          <cell r="AE16">
            <v>116166541.81</v>
          </cell>
          <cell r="AF16">
            <v>40546914.450000003</v>
          </cell>
          <cell r="AG16">
            <v>122641453.46000001</v>
          </cell>
          <cell r="AH16">
            <v>28519982.019999996</v>
          </cell>
          <cell r="AI16">
            <v>133305694.35000001</v>
          </cell>
          <cell r="AJ16">
            <v>102724321.32000001</v>
          </cell>
          <cell r="AK16">
            <v>562598497.34000003</v>
          </cell>
          <cell r="AL16">
            <v>173591012.95000002</v>
          </cell>
          <cell r="AM16">
            <v>123410701.11</v>
          </cell>
          <cell r="AN16">
            <v>725877534.74000013</v>
          </cell>
          <cell r="AO16">
            <v>5821274.4299999997</v>
          </cell>
          <cell r="AP16">
            <v>6007766.6499999994</v>
          </cell>
          <cell r="AQ16">
            <v>653109199.81999993</v>
          </cell>
          <cell r="AR16">
            <v>364482721.17999995</v>
          </cell>
          <cell r="AS16">
            <v>256301485.02000001</v>
          </cell>
          <cell r="AT16">
            <v>191629396.31</v>
          </cell>
          <cell r="AU16">
            <v>171536996.13000003</v>
          </cell>
          <cell r="AV16">
            <v>186633675.89000002</v>
          </cell>
          <cell r="AW16">
            <v>260653223.65000001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9"/>
  <sheetViews>
    <sheetView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sqref="A1:B1"/>
    </sheetView>
  </sheetViews>
  <sheetFormatPr baseColWidth="10" defaultRowHeight="12.75"/>
  <cols>
    <col min="1" max="1" width="29.140625" customWidth="1"/>
    <col min="2" max="2" width="38.7109375" style="33" customWidth="1"/>
    <col min="3" max="4" width="12.140625" customWidth="1"/>
    <col min="5" max="5" width="17.28515625" bestFit="1" customWidth="1"/>
    <col min="6" max="26" width="12.140625" customWidth="1"/>
    <col min="27" max="27" width="13.42578125" bestFit="1" customWidth="1"/>
  </cols>
  <sheetData>
    <row r="1" spans="1:27" ht="15.75">
      <c r="A1" s="96" t="s">
        <v>113</v>
      </c>
      <c r="B1" s="96"/>
    </row>
    <row r="3" spans="1:27" ht="15">
      <c r="A3" s="34" t="s">
        <v>1</v>
      </c>
    </row>
    <row r="5" spans="1:27" ht="15">
      <c r="A5" s="97" t="s">
        <v>53</v>
      </c>
      <c r="B5" s="97"/>
    </row>
    <row r="7" spans="1:27" ht="27.75" customHeight="1">
      <c r="A7" s="99" t="s">
        <v>54</v>
      </c>
      <c r="B7" s="99"/>
    </row>
    <row r="9" spans="1:27" ht="14.25">
      <c r="A9" s="98" t="s">
        <v>70</v>
      </c>
      <c r="B9" s="98"/>
    </row>
    <row r="10" spans="1:27" ht="14.25">
      <c r="A10" s="98" t="s">
        <v>112</v>
      </c>
      <c r="B10" s="98"/>
    </row>
    <row r="11" spans="1:27" ht="14.25">
      <c r="A11" s="30"/>
      <c r="B11" s="30"/>
    </row>
    <row r="14" spans="1:27" ht="13.5" thickBo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</row>
    <row r="15" spans="1:27" s="89" customFormat="1" ht="12">
      <c r="A15" s="59" t="s">
        <v>56</v>
      </c>
      <c r="B15" s="60" t="s">
        <v>57</v>
      </c>
      <c r="C15" s="61" t="s">
        <v>74</v>
      </c>
      <c r="D15" s="61" t="s">
        <v>75</v>
      </c>
      <c r="E15" s="61" t="s">
        <v>76</v>
      </c>
      <c r="F15" s="61" t="s">
        <v>77</v>
      </c>
      <c r="G15" s="61" t="s">
        <v>78</v>
      </c>
      <c r="H15" s="61" t="s">
        <v>79</v>
      </c>
      <c r="I15" s="61" t="s">
        <v>87</v>
      </c>
      <c r="J15" s="61" t="s">
        <v>88</v>
      </c>
      <c r="K15" s="61" t="s">
        <v>89</v>
      </c>
      <c r="L15" s="61" t="s">
        <v>90</v>
      </c>
      <c r="M15" s="61" t="s">
        <v>91</v>
      </c>
      <c r="N15" s="61" t="s">
        <v>92</v>
      </c>
      <c r="O15" s="61" t="s">
        <v>93</v>
      </c>
      <c r="P15" s="61" t="s">
        <v>94</v>
      </c>
      <c r="Q15" s="61" t="s">
        <v>95</v>
      </c>
      <c r="R15" s="61" t="s">
        <v>96</v>
      </c>
      <c r="S15" s="61" t="s">
        <v>97</v>
      </c>
      <c r="T15" s="61" t="s">
        <v>98</v>
      </c>
      <c r="U15" s="61" t="s">
        <v>104</v>
      </c>
      <c r="V15" s="61" t="s">
        <v>105</v>
      </c>
      <c r="W15" s="61" t="s">
        <v>106</v>
      </c>
      <c r="X15" s="61" t="s">
        <v>109</v>
      </c>
      <c r="Y15" s="61" t="s">
        <v>110</v>
      </c>
      <c r="Z15" s="61" t="s">
        <v>111</v>
      </c>
      <c r="AA15" s="62" t="s">
        <v>58</v>
      </c>
    </row>
    <row r="16" spans="1:27" s="89" customFormat="1" thickBot="1">
      <c r="A16" s="63" t="s">
        <v>59</v>
      </c>
      <c r="B16" s="64" t="s">
        <v>60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6">
        <f t="shared" ref="AA16:AA23" si="0">SUM(C16:Z16)</f>
        <v>0</v>
      </c>
    </row>
    <row r="17" spans="1:27" s="89" customFormat="1" thickTop="1">
      <c r="A17" s="67"/>
      <c r="B17" s="68" t="s">
        <v>61</v>
      </c>
      <c r="C17" s="69">
        <v>16431742.539999999</v>
      </c>
      <c r="D17" s="69">
        <v>6406259.8499999996</v>
      </c>
      <c r="E17" s="69">
        <v>182463523.87</v>
      </c>
      <c r="F17" s="69">
        <v>1541684.51</v>
      </c>
      <c r="G17" s="69">
        <v>31915476.949999999</v>
      </c>
      <c r="H17" s="69">
        <v>1664241.76</v>
      </c>
      <c r="I17" s="69">
        <f>37001634.41-35121403.22</f>
        <v>1880231.1899999976</v>
      </c>
      <c r="J17" s="69">
        <f>86562785.19-37001634.41</f>
        <v>49561150.780000001</v>
      </c>
      <c r="K17" s="69">
        <f>90048187.45-86562785.19</f>
        <v>3485402.2600000054</v>
      </c>
      <c r="L17" s="69">
        <v>39288489.349999994</v>
      </c>
      <c r="M17" s="69">
        <v>53777691.560000017</v>
      </c>
      <c r="N17" s="69">
        <v>155821251.43000001</v>
      </c>
      <c r="O17" s="69">
        <v>56893436.240000002</v>
      </c>
      <c r="P17" s="69">
        <v>8467113.1999999993</v>
      </c>
      <c r="Q17" s="69">
        <v>225602424.78999999</v>
      </c>
      <c r="R17" s="69">
        <v>1665033.33</v>
      </c>
      <c r="S17" s="69">
        <v>23316970.280000001</v>
      </c>
      <c r="T17" s="69">
        <v>66416202.280000001</v>
      </c>
      <c r="U17" s="69">
        <v>62047299.200000003</v>
      </c>
      <c r="V17" s="69">
        <v>57797806.869999997</v>
      </c>
      <c r="W17" s="69">
        <v>90637055.609999999</v>
      </c>
      <c r="X17" s="69">
        <v>55025947.310000002</v>
      </c>
      <c r="Y17" s="69">
        <v>72922307.120000005</v>
      </c>
      <c r="Z17" s="69">
        <v>39254067.109999999</v>
      </c>
      <c r="AA17" s="70">
        <f t="shared" si="0"/>
        <v>1304282809.3899996</v>
      </c>
    </row>
    <row r="18" spans="1:27" s="89" customFormat="1" ht="12">
      <c r="A18" s="67"/>
      <c r="B18" s="68" t="s">
        <v>62</v>
      </c>
      <c r="C18" s="69">
        <v>6051295.0099999998</v>
      </c>
      <c r="D18" s="69">
        <v>1791622.69</v>
      </c>
      <c r="E18" s="69">
        <v>14050281.390000001</v>
      </c>
      <c r="F18" s="69">
        <v>0</v>
      </c>
      <c r="G18" s="69">
        <v>481.82</v>
      </c>
      <c r="H18" s="69">
        <v>0</v>
      </c>
      <c r="I18" s="69">
        <v>2186710.1800000002</v>
      </c>
      <c r="J18" s="69">
        <v>0</v>
      </c>
      <c r="K18" s="69">
        <v>319848.11</v>
      </c>
      <c r="L18" s="69">
        <v>1434979.51</v>
      </c>
      <c r="M18" s="69">
        <v>1174358.02</v>
      </c>
      <c r="N18" s="69">
        <v>2132292.33</v>
      </c>
      <c r="O18" s="69">
        <v>8169605.1399999997</v>
      </c>
      <c r="P18" s="69">
        <v>1070764.98</v>
      </c>
      <c r="Q18" s="69">
        <v>16983167.649999999</v>
      </c>
      <c r="R18" s="69">
        <v>0</v>
      </c>
      <c r="S18" s="69">
        <v>0</v>
      </c>
      <c r="T18" s="69">
        <v>1200754.8899999999</v>
      </c>
      <c r="U18" s="69">
        <v>4091455.89</v>
      </c>
      <c r="V18" s="69">
        <v>1491504.65</v>
      </c>
      <c r="W18" s="69">
        <v>4859986.8099999996</v>
      </c>
      <c r="X18" s="95">
        <v>2255990.31</v>
      </c>
      <c r="Y18" s="95">
        <v>3092248.75</v>
      </c>
      <c r="Z18" s="95">
        <v>2346274.7799999998</v>
      </c>
      <c r="AA18" s="70">
        <f t="shared" si="0"/>
        <v>74703622.909999996</v>
      </c>
    </row>
    <row r="19" spans="1:27" s="89" customFormat="1" ht="12">
      <c r="A19" s="67"/>
      <c r="B19" s="71" t="s">
        <v>63</v>
      </c>
      <c r="C19" s="72">
        <f t="shared" ref="C19:H19" si="1">+SUM(C16:C18)</f>
        <v>22483037.549999997</v>
      </c>
      <c r="D19" s="72">
        <f t="shared" si="1"/>
        <v>8197882.5399999991</v>
      </c>
      <c r="E19" s="72">
        <f t="shared" si="1"/>
        <v>196513805.25999999</v>
      </c>
      <c r="F19" s="72">
        <f t="shared" si="1"/>
        <v>1541684.51</v>
      </c>
      <c r="G19" s="72">
        <f t="shared" si="1"/>
        <v>31915958.77</v>
      </c>
      <c r="H19" s="72">
        <f t="shared" si="1"/>
        <v>1664241.76</v>
      </c>
      <c r="I19" s="72">
        <f t="shared" ref="I19:N19" si="2">+SUM(I16:I18)</f>
        <v>4066941.3699999978</v>
      </c>
      <c r="J19" s="72">
        <f t="shared" si="2"/>
        <v>49561150.780000001</v>
      </c>
      <c r="K19" s="72">
        <f t="shared" si="2"/>
        <v>3805250.3700000052</v>
      </c>
      <c r="L19" s="72">
        <f t="shared" si="2"/>
        <v>40723468.859999992</v>
      </c>
      <c r="M19" s="72">
        <f t="shared" si="2"/>
        <v>54952049.580000021</v>
      </c>
      <c r="N19" s="72">
        <f t="shared" si="2"/>
        <v>157953543.76000002</v>
      </c>
      <c r="O19" s="72">
        <f t="shared" ref="O19:Z19" si="3">+SUM(O16:O18)</f>
        <v>65063041.380000003</v>
      </c>
      <c r="P19" s="72">
        <f t="shared" si="3"/>
        <v>9537878.1799999997</v>
      </c>
      <c r="Q19" s="72">
        <f t="shared" si="3"/>
        <v>242585592.44</v>
      </c>
      <c r="R19" s="72">
        <f t="shared" si="3"/>
        <v>1665033.33</v>
      </c>
      <c r="S19" s="72">
        <f t="shared" si="3"/>
        <v>23316970.280000001</v>
      </c>
      <c r="T19" s="72">
        <f t="shared" si="3"/>
        <v>67616957.170000002</v>
      </c>
      <c r="U19" s="72">
        <f t="shared" si="3"/>
        <v>66138755.090000004</v>
      </c>
      <c r="V19" s="72">
        <f t="shared" si="3"/>
        <v>59289311.519999996</v>
      </c>
      <c r="W19" s="72">
        <f t="shared" si="3"/>
        <v>95497042.420000002</v>
      </c>
      <c r="X19" s="72">
        <f t="shared" si="3"/>
        <v>57281937.620000005</v>
      </c>
      <c r="Y19" s="72">
        <f t="shared" si="3"/>
        <v>76014555.870000005</v>
      </c>
      <c r="Z19" s="72">
        <f t="shared" si="3"/>
        <v>41600341.890000001</v>
      </c>
      <c r="AA19" s="73">
        <f t="shared" si="0"/>
        <v>1378986432.3</v>
      </c>
    </row>
    <row r="20" spans="1:27" s="89" customFormat="1" ht="12">
      <c r="A20" s="67"/>
      <c r="B20" s="68" t="s">
        <v>64</v>
      </c>
      <c r="C20" s="69">
        <v>51277646.039999999</v>
      </c>
      <c r="D20" s="69">
        <v>11126008.050000001</v>
      </c>
      <c r="E20" s="69">
        <v>43175187.57</v>
      </c>
      <c r="F20" s="69">
        <v>4065261.13</v>
      </c>
      <c r="G20" s="69">
        <v>96329050.989999995</v>
      </c>
      <c r="H20" s="69">
        <v>7981228.25</v>
      </c>
      <c r="I20" s="69">
        <f>117682141.06-108375540.37</f>
        <v>9306600.6899999976</v>
      </c>
      <c r="J20" s="69">
        <f>180734138.76-117682141.06</f>
        <v>63051997.699999988</v>
      </c>
      <c r="K20" s="69">
        <f>185195220.02-180734138.76</f>
        <v>4461081.2600000203</v>
      </c>
      <c r="L20" s="69">
        <v>73343909.619999975</v>
      </c>
      <c r="M20" s="69">
        <v>149860909.46000004</v>
      </c>
      <c r="N20" s="69">
        <v>244934395.38999999</v>
      </c>
      <c r="O20" s="69">
        <v>96938222.219999999</v>
      </c>
      <c r="P20" s="69">
        <v>97476213.849999994</v>
      </c>
      <c r="Q20" s="69">
        <v>468718243.49000001</v>
      </c>
      <c r="R20" s="69">
        <v>4156241.1</v>
      </c>
      <c r="S20" s="69">
        <v>93418496.280000001</v>
      </c>
      <c r="T20" s="69">
        <v>585492242.64999998</v>
      </c>
      <c r="U20" s="69">
        <v>141095301.24000001</v>
      </c>
      <c r="V20" s="69">
        <v>166934685.90000001</v>
      </c>
      <c r="W20" s="69">
        <v>85183490.790000007</v>
      </c>
      <c r="X20" s="95">
        <v>110291621.84999999</v>
      </c>
      <c r="Y20" s="95">
        <v>225188114.56</v>
      </c>
      <c r="Z20" s="95">
        <v>80878985.409999996</v>
      </c>
      <c r="AA20" s="70">
        <f t="shared" si="0"/>
        <v>2914685135.4899993</v>
      </c>
    </row>
    <row r="21" spans="1:27" s="89" customFormat="1" ht="12">
      <c r="A21" s="67"/>
      <c r="B21" s="68" t="s">
        <v>65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70">
        <f t="shared" si="0"/>
        <v>0</v>
      </c>
    </row>
    <row r="22" spans="1:27" s="89" customFormat="1" ht="12">
      <c r="A22" s="74"/>
      <c r="B22" s="71" t="s">
        <v>66</v>
      </c>
      <c r="C22" s="75">
        <f>+SUM(C20:C21)</f>
        <v>51277646.039999999</v>
      </c>
      <c r="D22" s="75">
        <f>+SUM(D20:D21)</f>
        <v>11126008.050000001</v>
      </c>
      <c r="E22" s="75">
        <f>+SUM(E20:E21)</f>
        <v>43175187.57</v>
      </c>
      <c r="F22" s="75">
        <f t="shared" ref="F22:K22" si="4">+SUM(F20:F21)</f>
        <v>4065261.13</v>
      </c>
      <c r="G22" s="75">
        <f t="shared" si="4"/>
        <v>96329050.989999995</v>
      </c>
      <c r="H22" s="75">
        <f t="shared" si="4"/>
        <v>7981228.25</v>
      </c>
      <c r="I22" s="75">
        <f t="shared" si="4"/>
        <v>9306600.6899999976</v>
      </c>
      <c r="J22" s="75">
        <f t="shared" si="4"/>
        <v>63051997.699999988</v>
      </c>
      <c r="K22" s="75">
        <f t="shared" si="4"/>
        <v>4461081.2600000203</v>
      </c>
      <c r="L22" s="75">
        <f t="shared" ref="L22:T22" si="5">+SUM(L20:L21)</f>
        <v>73343909.619999975</v>
      </c>
      <c r="M22" s="75">
        <f t="shared" si="5"/>
        <v>149860909.46000004</v>
      </c>
      <c r="N22" s="75">
        <f t="shared" si="5"/>
        <v>244934395.38999999</v>
      </c>
      <c r="O22" s="75">
        <f t="shared" si="5"/>
        <v>96938222.219999999</v>
      </c>
      <c r="P22" s="75">
        <f t="shared" si="5"/>
        <v>97476213.849999994</v>
      </c>
      <c r="Q22" s="75">
        <f t="shared" si="5"/>
        <v>468718243.49000001</v>
      </c>
      <c r="R22" s="75">
        <f t="shared" si="5"/>
        <v>4156241.1</v>
      </c>
      <c r="S22" s="75">
        <f t="shared" si="5"/>
        <v>93418496.280000001</v>
      </c>
      <c r="T22" s="75">
        <f t="shared" si="5"/>
        <v>585492242.64999998</v>
      </c>
      <c r="U22" s="75">
        <f t="shared" ref="U22:Z22" si="6">+SUM(U20:U21)</f>
        <v>141095301.24000001</v>
      </c>
      <c r="V22" s="75">
        <f t="shared" si="6"/>
        <v>166934685.90000001</v>
      </c>
      <c r="W22" s="75">
        <f t="shared" si="6"/>
        <v>85183490.790000007</v>
      </c>
      <c r="X22" s="75">
        <f t="shared" si="6"/>
        <v>110291621.84999999</v>
      </c>
      <c r="Y22" s="75">
        <f t="shared" si="6"/>
        <v>225188114.56</v>
      </c>
      <c r="Z22" s="75">
        <f t="shared" si="6"/>
        <v>80878985.409999996</v>
      </c>
      <c r="AA22" s="90">
        <f t="shared" si="0"/>
        <v>2914685135.4899993</v>
      </c>
    </row>
    <row r="23" spans="1:27" s="89" customFormat="1" thickBot="1">
      <c r="A23" s="76" t="s">
        <v>67</v>
      </c>
      <c r="B23" s="77"/>
      <c r="C23" s="78">
        <f>+C19+C22</f>
        <v>73760683.590000004</v>
      </c>
      <c r="D23" s="78">
        <f>+D19+D22</f>
        <v>19323890.59</v>
      </c>
      <c r="E23" s="78">
        <f>+E19+E22</f>
        <v>239688992.82999998</v>
      </c>
      <c r="F23" s="78">
        <f t="shared" ref="F23:K23" si="7">+F19+F22</f>
        <v>5606945.6399999997</v>
      </c>
      <c r="G23" s="78">
        <f t="shared" si="7"/>
        <v>128245009.75999999</v>
      </c>
      <c r="H23" s="78">
        <f t="shared" si="7"/>
        <v>9645470.0099999998</v>
      </c>
      <c r="I23" s="78">
        <f t="shared" si="7"/>
        <v>13373542.059999995</v>
      </c>
      <c r="J23" s="78">
        <f t="shared" si="7"/>
        <v>112613148.47999999</v>
      </c>
      <c r="K23" s="78">
        <f t="shared" si="7"/>
        <v>8266331.630000025</v>
      </c>
      <c r="L23" s="78">
        <f t="shared" ref="L23:T23" si="8">+L19+L22</f>
        <v>114067378.47999996</v>
      </c>
      <c r="M23" s="78">
        <f t="shared" si="8"/>
        <v>204812959.04000005</v>
      </c>
      <c r="N23" s="78">
        <f t="shared" si="8"/>
        <v>402887939.14999998</v>
      </c>
      <c r="O23" s="78">
        <f t="shared" si="8"/>
        <v>162001263.59999999</v>
      </c>
      <c r="P23" s="78">
        <f t="shared" si="8"/>
        <v>107014092.03</v>
      </c>
      <c r="Q23" s="78">
        <f t="shared" si="8"/>
        <v>711303835.93000007</v>
      </c>
      <c r="R23" s="78">
        <f t="shared" si="8"/>
        <v>5821274.4299999997</v>
      </c>
      <c r="S23" s="78">
        <f t="shared" si="8"/>
        <v>116735466.56</v>
      </c>
      <c r="T23" s="78">
        <f t="shared" si="8"/>
        <v>653109199.81999993</v>
      </c>
      <c r="U23" s="78">
        <f t="shared" ref="U23:Z23" si="9">+U19+U22</f>
        <v>207234056.33000001</v>
      </c>
      <c r="V23" s="78">
        <f t="shared" si="9"/>
        <v>226223997.42000002</v>
      </c>
      <c r="W23" s="78">
        <f t="shared" si="9"/>
        <v>180680533.21000001</v>
      </c>
      <c r="X23" s="78">
        <f t="shared" si="9"/>
        <v>167573559.47</v>
      </c>
      <c r="Y23" s="78">
        <f t="shared" si="9"/>
        <v>301202670.43000001</v>
      </c>
      <c r="Z23" s="78">
        <f t="shared" si="9"/>
        <v>122479327.3</v>
      </c>
      <c r="AA23" s="78">
        <f t="shared" si="0"/>
        <v>4293671567.789999</v>
      </c>
    </row>
    <row r="24" spans="1:27" s="89" customFormat="1" thickTop="1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2"/>
    </row>
    <row r="25" spans="1:27" s="89" customFormat="1" thickBot="1">
      <c r="A25" s="63" t="s">
        <v>68</v>
      </c>
      <c r="B25" s="64" t="s">
        <v>60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6">
        <f t="shared" ref="AA25:AA32" si="10">SUM(C25:Z25)</f>
        <v>0</v>
      </c>
    </row>
    <row r="26" spans="1:27" s="89" customFormat="1" thickTop="1">
      <c r="A26" s="67"/>
      <c r="B26" s="68" t="s">
        <v>61</v>
      </c>
      <c r="C26" s="69">
        <v>102572.24</v>
      </c>
      <c r="D26" s="69">
        <v>80629.64</v>
      </c>
      <c r="E26" s="69">
        <v>12431011.75</v>
      </c>
      <c r="F26" s="69">
        <v>18201.21</v>
      </c>
      <c r="G26" s="69">
        <v>9864.52</v>
      </c>
      <c r="H26" s="69">
        <v>0</v>
      </c>
      <c r="I26" s="69">
        <f>3797224.45-28065.73</f>
        <v>3769158.72</v>
      </c>
      <c r="J26" s="69">
        <f>4553290.78-3797224.45</f>
        <v>756066.33000000007</v>
      </c>
      <c r="K26" s="69">
        <f>8195498.56-4553290.78</f>
        <v>3642207.7799999993</v>
      </c>
      <c r="L26" s="69">
        <v>4091393.02</v>
      </c>
      <c r="M26" s="69">
        <v>255004.66</v>
      </c>
      <c r="N26" s="69">
        <v>8867884.6899999995</v>
      </c>
      <c r="O26" s="69">
        <v>1250067.96</v>
      </c>
      <c r="P26" s="69">
        <v>6714815.6699999999</v>
      </c>
      <c r="Q26" s="69">
        <v>12633298.66</v>
      </c>
      <c r="R26" s="69">
        <v>0</v>
      </c>
      <c r="S26" s="69">
        <v>18032.21</v>
      </c>
      <c r="T26" s="69">
        <v>0</v>
      </c>
      <c r="U26" s="69">
        <v>10650364.949999999</v>
      </c>
      <c r="V26" s="69">
        <v>12516690.289999999</v>
      </c>
      <c r="W26" s="69">
        <v>0</v>
      </c>
      <c r="X26" s="69">
        <v>1103138.8999999999</v>
      </c>
      <c r="Y26" s="69">
        <v>834866.28</v>
      </c>
      <c r="Z26" s="69">
        <v>4471887.2699999996</v>
      </c>
      <c r="AA26" s="70">
        <f t="shared" si="10"/>
        <v>84217156.750000015</v>
      </c>
    </row>
    <row r="27" spans="1:27" s="89" customFormat="1" ht="12">
      <c r="A27" s="67"/>
      <c r="B27" s="68" t="s">
        <v>62</v>
      </c>
      <c r="C27" s="69">
        <v>0</v>
      </c>
      <c r="D27" s="69">
        <v>0</v>
      </c>
      <c r="E27" s="69">
        <v>76117.149999999994</v>
      </c>
      <c r="F27" s="69">
        <v>0</v>
      </c>
      <c r="G27" s="69">
        <v>0</v>
      </c>
      <c r="H27" s="69">
        <v>0</v>
      </c>
      <c r="I27" s="69">
        <v>1274.78</v>
      </c>
      <c r="J27" s="69">
        <v>0</v>
      </c>
      <c r="K27" s="69">
        <f>86069.3-1274.78</f>
        <v>84794.52</v>
      </c>
      <c r="L27" s="69">
        <v>0</v>
      </c>
      <c r="M27" s="69">
        <v>0</v>
      </c>
      <c r="N27" s="69">
        <v>0</v>
      </c>
      <c r="O27" s="69">
        <v>442582.36</v>
      </c>
      <c r="P27" s="69">
        <v>0</v>
      </c>
      <c r="Q27" s="69">
        <v>454109.8</v>
      </c>
      <c r="R27" s="69">
        <v>0</v>
      </c>
      <c r="S27" s="69">
        <v>1863.57</v>
      </c>
      <c r="T27" s="69">
        <v>0</v>
      </c>
      <c r="U27" s="69">
        <v>0</v>
      </c>
      <c r="V27" s="69">
        <v>0</v>
      </c>
      <c r="W27" s="69">
        <v>0</v>
      </c>
      <c r="X27" s="69">
        <v>65026.05</v>
      </c>
      <c r="Y27" s="69"/>
      <c r="Z27" s="69">
        <v>576552.41</v>
      </c>
      <c r="AA27" s="70">
        <f t="shared" si="10"/>
        <v>1702320.6400000001</v>
      </c>
    </row>
    <row r="28" spans="1:27" s="89" customFormat="1" ht="12">
      <c r="A28" s="67"/>
      <c r="B28" s="71" t="s">
        <v>63</v>
      </c>
      <c r="C28" s="72">
        <f>+SUM(C25:C27)</f>
        <v>102572.24</v>
      </c>
      <c r="D28" s="72">
        <f>+SUM(D25:D27)</f>
        <v>80629.64</v>
      </c>
      <c r="E28" s="72">
        <f>+SUM(E25:E27)</f>
        <v>12507128.9</v>
      </c>
      <c r="F28" s="72">
        <f t="shared" ref="F28:K28" si="11">+SUM(F25:F27)</f>
        <v>18201.21</v>
      </c>
      <c r="G28" s="72">
        <f t="shared" si="11"/>
        <v>9864.52</v>
      </c>
      <c r="H28" s="72">
        <f t="shared" si="11"/>
        <v>0</v>
      </c>
      <c r="I28" s="72">
        <f t="shared" si="11"/>
        <v>3770433.5</v>
      </c>
      <c r="J28" s="72">
        <f t="shared" si="11"/>
        <v>756066.33000000007</v>
      </c>
      <c r="K28" s="72">
        <f t="shared" si="11"/>
        <v>3727002.2999999993</v>
      </c>
      <c r="L28" s="72">
        <f t="shared" ref="L28:Z28" si="12">+SUM(L25:L27)</f>
        <v>4091393.02</v>
      </c>
      <c r="M28" s="72">
        <f t="shared" si="12"/>
        <v>255004.66</v>
      </c>
      <c r="N28" s="72">
        <f t="shared" si="12"/>
        <v>8867884.6899999995</v>
      </c>
      <c r="O28" s="72">
        <f t="shared" si="12"/>
        <v>1692650.3199999998</v>
      </c>
      <c r="P28" s="72">
        <f t="shared" si="12"/>
        <v>6714815.6699999999</v>
      </c>
      <c r="Q28" s="72">
        <f t="shared" si="12"/>
        <v>13087408.460000001</v>
      </c>
      <c r="R28" s="72">
        <f t="shared" si="12"/>
        <v>0</v>
      </c>
      <c r="S28" s="72">
        <f t="shared" si="12"/>
        <v>19895.78</v>
      </c>
      <c r="T28" s="72">
        <f t="shared" si="12"/>
        <v>0</v>
      </c>
      <c r="U28" s="72">
        <f t="shared" si="12"/>
        <v>10650364.949999999</v>
      </c>
      <c r="V28" s="72">
        <f t="shared" si="12"/>
        <v>12516690.289999999</v>
      </c>
      <c r="W28" s="72">
        <f t="shared" si="12"/>
        <v>0</v>
      </c>
      <c r="X28" s="72">
        <f t="shared" si="12"/>
        <v>1168164.95</v>
      </c>
      <c r="Y28" s="72">
        <f t="shared" si="12"/>
        <v>834866.28</v>
      </c>
      <c r="Z28" s="72">
        <f t="shared" si="12"/>
        <v>5048439.68</v>
      </c>
      <c r="AA28" s="73">
        <f t="shared" si="10"/>
        <v>85919477.390000015</v>
      </c>
    </row>
    <row r="29" spans="1:27" s="89" customFormat="1" ht="12">
      <c r="A29" s="67"/>
      <c r="B29" s="68" t="s">
        <v>64</v>
      </c>
      <c r="C29" s="69">
        <v>1701973.11</v>
      </c>
      <c r="D29" s="69">
        <v>1709331.32</v>
      </c>
      <c r="E29" s="69">
        <v>47720908.93</v>
      </c>
      <c r="F29" s="69">
        <v>452822.84</v>
      </c>
      <c r="G29" s="69">
        <v>463988.35</v>
      </c>
      <c r="H29" s="69">
        <v>0</v>
      </c>
      <c r="I29" s="69">
        <f>24319750.08-916811.19</f>
        <v>23402938.889999997</v>
      </c>
      <c r="J29" s="69">
        <f>33591988.73-24319750.08</f>
        <v>9272238.6499999985</v>
      </c>
      <c r="K29" s="69">
        <f>50118636.82-33591988.73</f>
        <v>16526648.090000004</v>
      </c>
      <c r="L29" s="69">
        <v>17660705.589999996</v>
      </c>
      <c r="M29" s="69">
        <v>580776.76000000536</v>
      </c>
      <c r="N29" s="69">
        <v>48026246.859999999</v>
      </c>
      <c r="O29" s="69">
        <v>9941089.0299999993</v>
      </c>
      <c r="P29" s="69">
        <v>9681793.4100000001</v>
      </c>
      <c r="Q29" s="69">
        <v>23154663.469999999</v>
      </c>
      <c r="R29" s="69">
        <v>0</v>
      </c>
      <c r="S29" s="69">
        <v>84446.55</v>
      </c>
      <c r="T29" s="69">
        <v>0</v>
      </c>
      <c r="U29" s="69">
        <v>35766257.659999996</v>
      </c>
      <c r="V29" s="69">
        <v>17560797.309999999</v>
      </c>
      <c r="W29" s="69">
        <v>10948863.1</v>
      </c>
      <c r="X29" s="69">
        <v>2795271.71</v>
      </c>
      <c r="Y29" s="69">
        <v>3373400.18</v>
      </c>
      <c r="Z29" s="69">
        <v>15014149.42</v>
      </c>
      <c r="AA29" s="70">
        <f t="shared" si="10"/>
        <v>295839311.23000002</v>
      </c>
    </row>
    <row r="30" spans="1:27" s="89" customFormat="1" ht="12">
      <c r="A30" s="67"/>
      <c r="B30" s="68" t="s">
        <v>65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70">
        <f t="shared" si="10"/>
        <v>0</v>
      </c>
    </row>
    <row r="31" spans="1:27" s="89" customFormat="1" ht="12">
      <c r="A31" s="74"/>
      <c r="B31" s="71" t="s">
        <v>66</v>
      </c>
      <c r="C31" s="75">
        <f>+SUM(C29:C30)</f>
        <v>1701973.11</v>
      </c>
      <c r="D31" s="75">
        <f>+SUM(D29:D30)</f>
        <v>1709331.32</v>
      </c>
      <c r="E31" s="75">
        <f>+SUM(E29:E30)</f>
        <v>47720908.93</v>
      </c>
      <c r="F31" s="75">
        <f t="shared" ref="F31:K31" si="13">+SUM(F29:F30)</f>
        <v>452822.84</v>
      </c>
      <c r="G31" s="75">
        <f t="shared" si="13"/>
        <v>463988.35</v>
      </c>
      <c r="H31" s="75">
        <f t="shared" si="13"/>
        <v>0</v>
      </c>
      <c r="I31" s="75">
        <f t="shared" si="13"/>
        <v>23402938.889999997</v>
      </c>
      <c r="J31" s="75">
        <f t="shared" si="13"/>
        <v>9272238.6499999985</v>
      </c>
      <c r="K31" s="75">
        <f t="shared" si="13"/>
        <v>16526648.090000004</v>
      </c>
      <c r="L31" s="75">
        <f t="shared" ref="L31:T31" si="14">+SUM(L29:L30)</f>
        <v>17660705.589999996</v>
      </c>
      <c r="M31" s="75">
        <f t="shared" si="14"/>
        <v>580776.76000000536</v>
      </c>
      <c r="N31" s="75">
        <f t="shared" si="14"/>
        <v>48026246.859999999</v>
      </c>
      <c r="O31" s="75">
        <f t="shared" si="14"/>
        <v>9941089.0299999993</v>
      </c>
      <c r="P31" s="75">
        <f t="shared" si="14"/>
        <v>9681793.4100000001</v>
      </c>
      <c r="Q31" s="75">
        <f t="shared" si="14"/>
        <v>23154663.469999999</v>
      </c>
      <c r="R31" s="75">
        <f t="shared" si="14"/>
        <v>0</v>
      </c>
      <c r="S31" s="75">
        <f t="shared" si="14"/>
        <v>84446.55</v>
      </c>
      <c r="T31" s="75">
        <f t="shared" si="14"/>
        <v>0</v>
      </c>
      <c r="U31" s="75">
        <f t="shared" ref="U31:Z31" si="15">+SUM(U29:U30)</f>
        <v>35766257.659999996</v>
      </c>
      <c r="V31" s="75">
        <f t="shared" si="15"/>
        <v>17560797.309999999</v>
      </c>
      <c r="W31" s="75">
        <f t="shared" si="15"/>
        <v>10948863.1</v>
      </c>
      <c r="X31" s="75">
        <f t="shared" si="15"/>
        <v>2795271.71</v>
      </c>
      <c r="Y31" s="75">
        <f t="shared" si="15"/>
        <v>3373400.18</v>
      </c>
      <c r="Z31" s="75">
        <f t="shared" si="15"/>
        <v>15014149.42</v>
      </c>
      <c r="AA31" s="90">
        <f t="shared" si="10"/>
        <v>295839311.23000002</v>
      </c>
    </row>
    <row r="32" spans="1:27" s="89" customFormat="1" thickBot="1">
      <c r="A32" s="76" t="s">
        <v>69</v>
      </c>
      <c r="B32" s="77"/>
      <c r="C32" s="78">
        <f>+C31+C28</f>
        <v>1804545.35</v>
      </c>
      <c r="D32" s="78">
        <f>+D31+D28</f>
        <v>1789960.96</v>
      </c>
      <c r="E32" s="78">
        <f>+E31+E28</f>
        <v>60228037.829999998</v>
      </c>
      <c r="F32" s="78">
        <f t="shared" ref="F32:K32" si="16">+F31+F28</f>
        <v>471024.05000000005</v>
      </c>
      <c r="G32" s="78">
        <f t="shared" si="16"/>
        <v>473852.87</v>
      </c>
      <c r="H32" s="78">
        <f t="shared" si="16"/>
        <v>0</v>
      </c>
      <c r="I32" s="78">
        <f t="shared" si="16"/>
        <v>27173372.389999997</v>
      </c>
      <c r="J32" s="78">
        <f t="shared" si="16"/>
        <v>10028304.979999999</v>
      </c>
      <c r="K32" s="78">
        <f t="shared" si="16"/>
        <v>20253650.390000004</v>
      </c>
      <c r="L32" s="78">
        <f t="shared" ref="L32:T32" si="17">+L31+L28</f>
        <v>21752098.609999996</v>
      </c>
      <c r="M32" s="78">
        <f t="shared" si="17"/>
        <v>835781.4200000054</v>
      </c>
      <c r="N32" s="78">
        <f t="shared" si="17"/>
        <v>56894131.549999997</v>
      </c>
      <c r="O32" s="78">
        <f t="shared" si="17"/>
        <v>11633739.35</v>
      </c>
      <c r="P32" s="78">
        <f t="shared" si="17"/>
        <v>16396609.08</v>
      </c>
      <c r="Q32" s="78">
        <f t="shared" si="17"/>
        <v>36242071.93</v>
      </c>
      <c r="R32" s="78">
        <f t="shared" si="17"/>
        <v>0</v>
      </c>
      <c r="S32" s="78">
        <f t="shared" si="17"/>
        <v>104342.33</v>
      </c>
      <c r="T32" s="78">
        <f t="shared" si="17"/>
        <v>0</v>
      </c>
      <c r="U32" s="78">
        <f t="shared" ref="U32:Z32" si="18">+U31+U28</f>
        <v>46416622.609999999</v>
      </c>
      <c r="V32" s="78">
        <f t="shared" si="18"/>
        <v>30077487.599999998</v>
      </c>
      <c r="W32" s="78">
        <f t="shared" si="18"/>
        <v>10948863.1</v>
      </c>
      <c r="X32" s="78">
        <f t="shared" si="18"/>
        <v>3963436.66</v>
      </c>
      <c r="Y32" s="78">
        <f t="shared" si="18"/>
        <v>4208266.46</v>
      </c>
      <c r="Z32" s="78">
        <f t="shared" si="18"/>
        <v>20062589.100000001</v>
      </c>
      <c r="AA32" s="78">
        <f t="shared" si="10"/>
        <v>381758788.62000006</v>
      </c>
    </row>
    <row r="33" spans="1:27" s="89" customFormat="1" thickTop="1">
      <c r="A33" s="79"/>
      <c r="B33" s="83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2"/>
    </row>
    <row r="34" spans="1:27" s="89" customFormat="1" thickBot="1">
      <c r="A34" s="84" t="s">
        <v>58</v>
      </c>
      <c r="B34" s="85"/>
      <c r="C34" s="86">
        <f t="shared" ref="C34:Z34" si="19">+C23+C32</f>
        <v>75565228.939999998</v>
      </c>
      <c r="D34" s="86">
        <f t="shared" si="19"/>
        <v>21113851.550000001</v>
      </c>
      <c r="E34" s="86">
        <f t="shared" si="19"/>
        <v>299917030.65999997</v>
      </c>
      <c r="F34" s="86">
        <f t="shared" si="19"/>
        <v>6077969.6899999995</v>
      </c>
      <c r="G34" s="86">
        <f t="shared" si="19"/>
        <v>128718862.63</v>
      </c>
      <c r="H34" s="86">
        <f t="shared" si="19"/>
        <v>9645470.0099999998</v>
      </c>
      <c r="I34" s="86">
        <f t="shared" si="19"/>
        <v>40546914.449999988</v>
      </c>
      <c r="J34" s="86">
        <f t="shared" si="19"/>
        <v>122641453.45999999</v>
      </c>
      <c r="K34" s="86">
        <f t="shared" si="19"/>
        <v>28519982.020000029</v>
      </c>
      <c r="L34" s="86">
        <f t="shared" si="19"/>
        <v>135819477.08999994</v>
      </c>
      <c r="M34" s="86">
        <f t="shared" si="19"/>
        <v>205648740.46000007</v>
      </c>
      <c r="N34" s="86">
        <f t="shared" si="19"/>
        <v>459782070.69999999</v>
      </c>
      <c r="O34" s="86">
        <f t="shared" si="19"/>
        <v>173635002.94999999</v>
      </c>
      <c r="P34" s="86">
        <f t="shared" si="19"/>
        <v>123410701.11</v>
      </c>
      <c r="Q34" s="86">
        <f t="shared" si="19"/>
        <v>747545907.86000001</v>
      </c>
      <c r="R34" s="86">
        <f t="shared" si="19"/>
        <v>5821274.4299999997</v>
      </c>
      <c r="S34" s="86">
        <f t="shared" si="19"/>
        <v>116839808.89</v>
      </c>
      <c r="T34" s="86">
        <f t="shared" si="19"/>
        <v>653109199.81999993</v>
      </c>
      <c r="U34" s="86">
        <f t="shared" si="19"/>
        <v>253650678.94</v>
      </c>
      <c r="V34" s="86">
        <f t="shared" si="19"/>
        <v>256301485.02000001</v>
      </c>
      <c r="W34" s="86">
        <f t="shared" si="19"/>
        <v>191629396.31</v>
      </c>
      <c r="X34" s="86">
        <f t="shared" si="19"/>
        <v>171536996.13</v>
      </c>
      <c r="Y34" s="86">
        <f t="shared" si="19"/>
        <v>305410936.88999999</v>
      </c>
      <c r="Z34" s="86">
        <f t="shared" si="19"/>
        <v>142541916.40000001</v>
      </c>
      <c r="AA34" s="86">
        <f>SUM(C34:Z34)</f>
        <v>4675430356.4099989</v>
      </c>
    </row>
    <row r="35" spans="1:27" s="89" customFormat="1" ht="12">
      <c r="A35" s="87" t="s">
        <v>107</v>
      </c>
      <c r="B35" s="88"/>
    </row>
    <row r="36" spans="1:27">
      <c r="C36" s="37"/>
      <c r="D36" s="37">
        <f>+D34-[2]Hoja3!C16</f>
        <v>0</v>
      </c>
      <c r="E36" s="37">
        <f>+E34-[2]Hoja3!D16</f>
        <v>0</v>
      </c>
      <c r="F36" s="37">
        <f>+F34-[2]Hoja3!E16</f>
        <v>0</v>
      </c>
      <c r="G36" s="37">
        <f>+G34-[2]Hoja3!F16</f>
        <v>0</v>
      </c>
      <c r="H36" s="37">
        <f>+H34-[2]Hoja3!G16</f>
        <v>0</v>
      </c>
      <c r="I36" s="37">
        <f>+I34-[2]Hoja3!H16</f>
        <v>0</v>
      </c>
      <c r="J36" s="37">
        <f>+J34-[2]Hoja3!I16</f>
        <v>0</v>
      </c>
      <c r="K36" s="37">
        <f>+K34-[2]Hoja3!J16</f>
        <v>3.3527612686157227E-8</v>
      </c>
      <c r="L36" s="37">
        <f>+L34-[2]Hoja3!K16</f>
        <v>0</v>
      </c>
      <c r="M36" s="37">
        <f>+M34-[2]Hoja3!L16</f>
        <v>0</v>
      </c>
      <c r="N36" s="37">
        <f>+N34-[2]Hoja3!M16</f>
        <v>0</v>
      </c>
      <c r="O36" s="37">
        <f>+O34-[2]Hoja3!N16</f>
        <v>0</v>
      </c>
      <c r="P36" s="37">
        <f>+P34-[2]Hoja3!O16</f>
        <v>0</v>
      </c>
      <c r="Q36" s="37">
        <f>+Q34-[2]Hoja3!P16</f>
        <v>0</v>
      </c>
      <c r="R36" s="37">
        <f>+R34-[2]Hoja3!Q16</f>
        <v>0</v>
      </c>
      <c r="S36" s="37">
        <f>+S34-[2]Hoja3!R16</f>
        <v>0</v>
      </c>
      <c r="T36" s="37">
        <f>+T34-[2]Hoja3!S16</f>
        <v>0</v>
      </c>
      <c r="U36" s="37">
        <f>+U34-[2]Hoja3!T16</f>
        <v>0</v>
      </c>
      <c r="V36" s="37">
        <f>+V34-[2]Hoja3!U16</f>
        <v>0</v>
      </c>
      <c r="W36" s="37">
        <f>+W34-[2]Hoja3!V16</f>
        <v>0</v>
      </c>
      <c r="X36" s="37">
        <f>+X34-[2]Hoja3!W16</f>
        <v>0</v>
      </c>
      <c r="Y36" s="37">
        <f>+Y34-[2]Hoja3!X16</f>
        <v>0</v>
      </c>
      <c r="Z36" s="37">
        <f>+Z34-[2]Hoja3!Y16</f>
        <v>0</v>
      </c>
      <c r="AA36" s="37"/>
    </row>
    <row r="37" spans="1:27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</row>
    <row r="38" spans="1:27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</row>
    <row r="39" spans="1:27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</row>
  </sheetData>
  <mergeCells count="5">
    <mergeCell ref="A1:B1"/>
    <mergeCell ref="A5:B5"/>
    <mergeCell ref="A9:B9"/>
    <mergeCell ref="A10:B10"/>
    <mergeCell ref="A7:B7"/>
  </mergeCells>
  <phoneticPr fontId="3" type="noConversion"/>
  <pageMargins left="0" right="0" top="0.98425196850393704" bottom="0.98425196850393704" header="0" footer="0"/>
  <pageSetup paperSize="5" scale="39" orientation="landscape" horizontalDpi="1200" verticalDpi="1200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6"/>
  <sheetViews>
    <sheetView tabSelected="1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sqref="A1:B1"/>
    </sheetView>
  </sheetViews>
  <sheetFormatPr baseColWidth="10" defaultRowHeight="15"/>
  <cols>
    <col min="1" max="1" width="29.140625" style="28" customWidth="1"/>
    <col min="2" max="2" width="38.5703125" style="29" customWidth="1"/>
    <col min="3" max="3" width="16.7109375" style="28" bestFit="1" customWidth="1"/>
    <col min="4" max="4" width="13.28515625" style="28" customWidth="1"/>
    <col min="5" max="5" width="17.28515625" style="28" bestFit="1" customWidth="1"/>
    <col min="6" max="7" width="13.28515625" style="28" customWidth="1"/>
    <col min="8" max="8" width="16.140625" style="28" bestFit="1" customWidth="1"/>
    <col min="9" max="10" width="13.28515625" style="28" customWidth="1"/>
    <col min="11" max="11" width="16.140625" style="28" bestFit="1" customWidth="1"/>
    <col min="12" max="26" width="13.7109375" style="28" customWidth="1"/>
    <col min="27" max="27" width="17.7109375" style="28" bestFit="1" customWidth="1"/>
    <col min="28" max="16384" width="11.42578125" style="28"/>
  </cols>
  <sheetData>
    <row r="1" spans="1:27" ht="15.75">
      <c r="A1" s="96" t="s">
        <v>113</v>
      </c>
      <c r="B1" s="96"/>
    </row>
    <row r="2" spans="1:27" ht="12.75" customHeight="1"/>
    <row r="3" spans="1:27" ht="15.75">
      <c r="A3" s="34" t="s">
        <v>1</v>
      </c>
    </row>
    <row r="4" spans="1:27" ht="12.75" customHeight="1"/>
    <row r="5" spans="1:27" ht="15.75">
      <c r="A5" s="97" t="s">
        <v>53</v>
      </c>
      <c r="B5" s="97"/>
    </row>
    <row r="6" spans="1:27" ht="12.75" customHeight="1"/>
    <row r="7" spans="1:27" ht="27.75" customHeight="1">
      <c r="A7" s="99" t="s">
        <v>54</v>
      </c>
      <c r="B7" s="99"/>
    </row>
    <row r="8" spans="1:27" ht="12.75" customHeight="1"/>
    <row r="9" spans="1:27">
      <c r="A9" s="100" t="s">
        <v>55</v>
      </c>
      <c r="B9" s="100"/>
    </row>
    <row r="10" spans="1:27">
      <c r="A10" s="98" t="s">
        <v>112</v>
      </c>
      <c r="B10" s="98"/>
    </row>
    <row r="11" spans="1:27" ht="12.75" customHeight="1">
      <c r="A11" s="30"/>
      <c r="B11" s="30"/>
    </row>
    <row r="12" spans="1:27" ht="12.75" customHeight="1">
      <c r="A12" s="30"/>
      <c r="B12" s="30"/>
    </row>
    <row r="13" spans="1:27" ht="12.75" customHeight="1"/>
    <row r="14" spans="1:27" ht="12.75" customHeight="1" thickBot="1">
      <c r="A14" s="31"/>
      <c r="B14" s="32"/>
    </row>
    <row r="15" spans="1:27" s="89" customFormat="1" ht="12">
      <c r="A15" s="59" t="s">
        <v>56</v>
      </c>
      <c r="B15" s="60" t="s">
        <v>57</v>
      </c>
      <c r="C15" s="61" t="s">
        <v>74</v>
      </c>
      <c r="D15" s="61" t="s">
        <v>75</v>
      </c>
      <c r="E15" s="61" t="s">
        <v>76</v>
      </c>
      <c r="F15" s="61" t="s">
        <v>77</v>
      </c>
      <c r="G15" s="61" t="s">
        <v>78</v>
      </c>
      <c r="H15" s="61" t="s">
        <v>79</v>
      </c>
      <c r="I15" s="61" t="s">
        <v>87</v>
      </c>
      <c r="J15" s="61" t="s">
        <v>88</v>
      </c>
      <c r="K15" s="61" t="s">
        <v>89</v>
      </c>
      <c r="L15" s="61" t="s">
        <v>90</v>
      </c>
      <c r="M15" s="61" t="s">
        <v>91</v>
      </c>
      <c r="N15" s="61" t="s">
        <v>92</v>
      </c>
      <c r="O15" s="61" t="s">
        <v>93</v>
      </c>
      <c r="P15" s="61" t="s">
        <v>94</v>
      </c>
      <c r="Q15" s="61" t="s">
        <v>95</v>
      </c>
      <c r="R15" s="61" t="s">
        <v>96</v>
      </c>
      <c r="S15" s="61" t="s">
        <v>97</v>
      </c>
      <c r="T15" s="61" t="s">
        <v>98</v>
      </c>
      <c r="U15" s="61" t="s">
        <v>104</v>
      </c>
      <c r="V15" s="61" t="s">
        <v>105</v>
      </c>
      <c r="W15" s="61" t="s">
        <v>106</v>
      </c>
      <c r="X15" s="61" t="s">
        <v>109</v>
      </c>
      <c r="Y15" s="61" t="s">
        <v>110</v>
      </c>
      <c r="Z15" s="61" t="s">
        <v>111</v>
      </c>
      <c r="AA15" s="62" t="s">
        <v>58</v>
      </c>
    </row>
    <row r="16" spans="1:27" s="89" customFormat="1" ht="12.75" thickBot="1">
      <c r="A16" s="63" t="s">
        <v>59</v>
      </c>
      <c r="B16" s="64" t="s">
        <v>60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6"/>
    </row>
    <row r="17" spans="1:27" s="89" customFormat="1" ht="12.75" thickTop="1">
      <c r="A17" s="67"/>
      <c r="B17" s="68" t="s">
        <v>61</v>
      </c>
      <c r="C17" s="69">
        <v>16297948.91</v>
      </c>
      <c r="D17" s="69">
        <v>6406259.8499999996</v>
      </c>
      <c r="E17" s="69">
        <v>182463523.87</v>
      </c>
      <c r="F17" s="69">
        <v>1541684.51</v>
      </c>
      <c r="G17" s="69">
        <v>6608391.25</v>
      </c>
      <c r="H17" s="69">
        <v>26971327.460000001</v>
      </c>
      <c r="I17" s="69">
        <v>1880231.19</v>
      </c>
      <c r="J17" s="69">
        <v>49561150.780000001</v>
      </c>
      <c r="K17" s="69">
        <v>3485402.2600000054</v>
      </c>
      <c r="L17" s="69">
        <v>39197816.579999998</v>
      </c>
      <c r="M17" s="69">
        <v>31484345.710000008</v>
      </c>
      <c r="N17" s="69">
        <v>178114597.27999997</v>
      </c>
      <c r="O17" s="69">
        <v>56893436.240000002</v>
      </c>
      <c r="P17" s="69">
        <v>8467113.1999999993</v>
      </c>
      <c r="Q17" s="69">
        <v>225602424.78999999</v>
      </c>
      <c r="R17" s="69">
        <v>1665033.33</v>
      </c>
      <c r="S17" s="69">
        <v>1697175.51</v>
      </c>
      <c r="T17" s="69">
        <v>66416202.280000001</v>
      </c>
      <c r="U17" s="69">
        <v>83667093.969999999</v>
      </c>
      <c r="V17" s="69">
        <v>57797806.869999997</v>
      </c>
      <c r="W17" s="69">
        <v>90637055.609999999</v>
      </c>
      <c r="X17" s="69">
        <v>55025947.310000002</v>
      </c>
      <c r="Y17" s="69">
        <v>52375633.340000004</v>
      </c>
      <c r="Z17" s="69">
        <v>59800740.890000001</v>
      </c>
      <c r="AA17" s="70">
        <f>SUM(C17:Z17)</f>
        <v>1304058342.99</v>
      </c>
    </row>
    <row r="18" spans="1:27" s="89" customFormat="1" ht="12">
      <c r="A18" s="67"/>
      <c r="B18" s="68" t="s">
        <v>62</v>
      </c>
      <c r="C18" s="69">
        <v>6020488.6699999999</v>
      </c>
      <c r="D18" s="69">
        <v>1732385.32</v>
      </c>
      <c r="E18" s="69">
        <v>13905968.890000001</v>
      </c>
      <c r="F18" s="69">
        <v>0</v>
      </c>
      <c r="G18" s="69">
        <v>481.82</v>
      </c>
      <c r="H18" s="69">
        <v>0</v>
      </c>
      <c r="I18" s="69">
        <f>2187192-481.82</f>
        <v>2186710.1800000002</v>
      </c>
      <c r="J18" s="69">
        <v>0</v>
      </c>
      <c r="K18" s="69">
        <f>2507040.11-2187192</f>
        <v>319848.10999999987</v>
      </c>
      <c r="L18" s="69">
        <v>1434979.51</v>
      </c>
      <c r="M18" s="69">
        <v>1174358.02</v>
      </c>
      <c r="N18" s="69">
        <v>2024299.83</v>
      </c>
      <c r="O18" s="69">
        <v>8125615.1399999997</v>
      </c>
      <c r="P18" s="69">
        <v>1070764.98</v>
      </c>
      <c r="Q18" s="69">
        <v>16804156.050000001</v>
      </c>
      <c r="R18" s="69">
        <v>0</v>
      </c>
      <c r="S18" s="69">
        <v>0</v>
      </c>
      <c r="T18" s="69">
        <v>1200754.8899999999</v>
      </c>
      <c r="U18" s="69">
        <v>4091455.89</v>
      </c>
      <c r="V18" s="69">
        <v>1491504.65</v>
      </c>
      <c r="W18" s="69">
        <v>4859986.8099999996</v>
      </c>
      <c r="X18" s="69">
        <v>2255990.31</v>
      </c>
      <c r="Y18" s="69">
        <v>3092248.75</v>
      </c>
      <c r="Z18" s="69">
        <v>1680321.03</v>
      </c>
      <c r="AA18" s="70">
        <f t="shared" ref="AA18:AA34" si="0">SUM(C18:Z18)</f>
        <v>73472318.849999994</v>
      </c>
    </row>
    <row r="19" spans="1:27" s="89" customFormat="1" ht="12">
      <c r="A19" s="67"/>
      <c r="B19" s="71" t="s">
        <v>63</v>
      </c>
      <c r="C19" s="72">
        <f>+SUM(C16:C18)</f>
        <v>22318437.579999998</v>
      </c>
      <c r="D19" s="72">
        <f>+SUM(D16:D18)</f>
        <v>8138645.1699999999</v>
      </c>
      <c r="E19" s="72">
        <f>+SUM(E16:E18)</f>
        <v>196369492.75999999</v>
      </c>
      <c r="F19" s="72">
        <f t="shared" ref="F19:K19" si="1">+SUM(F16:F18)</f>
        <v>1541684.51</v>
      </c>
      <c r="G19" s="72">
        <f t="shared" si="1"/>
        <v>6608873.0700000003</v>
      </c>
      <c r="H19" s="72">
        <f t="shared" si="1"/>
        <v>26971327.460000001</v>
      </c>
      <c r="I19" s="72">
        <f t="shared" si="1"/>
        <v>4066941.37</v>
      </c>
      <c r="J19" s="72">
        <f t="shared" si="1"/>
        <v>49561150.780000001</v>
      </c>
      <c r="K19" s="72">
        <f t="shared" si="1"/>
        <v>3805250.3700000052</v>
      </c>
      <c r="L19" s="72">
        <f t="shared" ref="L19:Z19" si="2">+SUM(L16:L18)</f>
        <v>40632796.089999996</v>
      </c>
      <c r="M19" s="72">
        <f t="shared" si="2"/>
        <v>32658703.730000008</v>
      </c>
      <c r="N19" s="72">
        <f t="shared" si="2"/>
        <v>180138897.10999998</v>
      </c>
      <c r="O19" s="72">
        <f t="shared" si="2"/>
        <v>65019051.380000003</v>
      </c>
      <c r="P19" s="72">
        <f t="shared" si="2"/>
        <v>9537878.1799999997</v>
      </c>
      <c r="Q19" s="72">
        <f t="shared" si="2"/>
        <v>242406580.84</v>
      </c>
      <c r="R19" s="72">
        <f t="shared" si="2"/>
        <v>1665033.33</v>
      </c>
      <c r="S19" s="72">
        <f t="shared" si="2"/>
        <v>1697175.51</v>
      </c>
      <c r="T19" s="72">
        <f t="shared" si="2"/>
        <v>67616957.170000002</v>
      </c>
      <c r="U19" s="72">
        <f t="shared" si="2"/>
        <v>87758549.859999999</v>
      </c>
      <c r="V19" s="72">
        <f t="shared" si="2"/>
        <v>59289311.519999996</v>
      </c>
      <c r="W19" s="72">
        <f t="shared" si="2"/>
        <v>95497042.420000002</v>
      </c>
      <c r="X19" s="72">
        <f t="shared" si="2"/>
        <v>57281937.620000005</v>
      </c>
      <c r="Y19" s="72">
        <f t="shared" si="2"/>
        <v>55467882.090000004</v>
      </c>
      <c r="Z19" s="72">
        <f t="shared" si="2"/>
        <v>61481061.920000002</v>
      </c>
      <c r="AA19" s="73">
        <f t="shared" si="0"/>
        <v>1377530661.8399999</v>
      </c>
    </row>
    <row r="20" spans="1:27" s="89" customFormat="1" ht="12">
      <c r="A20" s="67"/>
      <c r="B20" s="68" t="s">
        <v>64</v>
      </c>
      <c r="C20" s="69">
        <v>49489908.630000003</v>
      </c>
      <c r="D20" s="69">
        <v>11126016.539999999</v>
      </c>
      <c r="E20" s="69">
        <v>43175187.57</v>
      </c>
      <c r="F20" s="69">
        <v>4065261.13</v>
      </c>
      <c r="G20" s="69">
        <v>15115064.890000001</v>
      </c>
      <c r="H20" s="69">
        <v>89195214.349999994</v>
      </c>
      <c r="I20" s="69">
        <f>117682141.06-108375540.37</f>
        <v>9306600.6899999976</v>
      </c>
      <c r="J20" s="69">
        <f>180734138.76-117682141.06</f>
        <v>63051997.699999988</v>
      </c>
      <c r="K20" s="69">
        <f>185195220.02-180734138.76</f>
        <v>4461081.2600000203</v>
      </c>
      <c r="L20" s="69">
        <v>70920799.649999976</v>
      </c>
      <c r="M20" s="69">
        <v>69229836.169999987</v>
      </c>
      <c r="N20" s="69">
        <v>325565468.68000001</v>
      </c>
      <c r="O20" s="69">
        <v>96938222.219999999</v>
      </c>
      <c r="P20" s="69">
        <v>97476213.849999994</v>
      </c>
      <c r="Q20" s="69">
        <v>468718243.49000001</v>
      </c>
      <c r="R20" s="69">
        <v>4156241.1</v>
      </c>
      <c r="S20" s="69">
        <v>4206248.8099999996</v>
      </c>
      <c r="T20" s="69">
        <v>585492242.64999998</v>
      </c>
      <c r="U20" s="69">
        <v>230307548.71000001</v>
      </c>
      <c r="V20" s="69">
        <v>166934685.90000001</v>
      </c>
      <c r="W20" s="69">
        <v>85183490.790000007</v>
      </c>
      <c r="X20" s="69">
        <v>110291621.84999999</v>
      </c>
      <c r="Y20" s="69">
        <v>126957527.34</v>
      </c>
      <c r="Z20" s="69">
        <v>179109572.63</v>
      </c>
      <c r="AA20" s="70">
        <f t="shared" si="0"/>
        <v>2910474296.6000004</v>
      </c>
    </row>
    <row r="21" spans="1:27" s="89" customFormat="1" ht="12">
      <c r="A21" s="67"/>
      <c r="B21" s="68" t="s">
        <v>65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70">
        <f t="shared" si="0"/>
        <v>0</v>
      </c>
    </row>
    <row r="22" spans="1:27" s="89" customFormat="1" ht="12">
      <c r="A22" s="74"/>
      <c r="B22" s="71" t="s">
        <v>66</v>
      </c>
      <c r="C22" s="75">
        <f t="shared" ref="C22:H22" si="3">+SUM(C20:C21)</f>
        <v>49489908.630000003</v>
      </c>
      <c r="D22" s="75">
        <f t="shared" si="3"/>
        <v>11126016.539999999</v>
      </c>
      <c r="E22" s="75">
        <f t="shared" si="3"/>
        <v>43175187.57</v>
      </c>
      <c r="F22" s="75">
        <f t="shared" si="3"/>
        <v>4065261.13</v>
      </c>
      <c r="G22" s="75">
        <f t="shared" si="3"/>
        <v>15115064.890000001</v>
      </c>
      <c r="H22" s="75">
        <f t="shared" si="3"/>
        <v>89195214.349999994</v>
      </c>
      <c r="I22" s="75">
        <f t="shared" ref="I22:N22" si="4">+SUM(I20:I21)</f>
        <v>9306600.6899999976</v>
      </c>
      <c r="J22" s="75">
        <f t="shared" si="4"/>
        <v>63051997.699999988</v>
      </c>
      <c r="K22" s="75">
        <f t="shared" si="4"/>
        <v>4461081.2600000203</v>
      </c>
      <c r="L22" s="75">
        <f t="shared" si="4"/>
        <v>70920799.649999976</v>
      </c>
      <c r="M22" s="75">
        <f t="shared" si="4"/>
        <v>69229836.169999987</v>
      </c>
      <c r="N22" s="75">
        <f t="shared" si="4"/>
        <v>325565468.68000001</v>
      </c>
      <c r="O22" s="75">
        <f t="shared" ref="O22:T22" si="5">+SUM(O20:O21)</f>
        <v>96938222.219999999</v>
      </c>
      <c r="P22" s="75">
        <f t="shared" si="5"/>
        <v>97476213.849999994</v>
      </c>
      <c r="Q22" s="75">
        <f t="shared" si="5"/>
        <v>468718243.49000001</v>
      </c>
      <c r="R22" s="75">
        <f t="shared" si="5"/>
        <v>4156241.1</v>
      </c>
      <c r="S22" s="75">
        <f t="shared" si="5"/>
        <v>4206248.8099999996</v>
      </c>
      <c r="T22" s="75">
        <f t="shared" si="5"/>
        <v>585492242.64999998</v>
      </c>
      <c r="U22" s="75">
        <f t="shared" ref="U22:Z22" si="6">+SUM(U20:U21)</f>
        <v>230307548.71000001</v>
      </c>
      <c r="V22" s="75">
        <f t="shared" si="6"/>
        <v>166934685.90000001</v>
      </c>
      <c r="W22" s="75">
        <f t="shared" si="6"/>
        <v>85183490.790000007</v>
      </c>
      <c r="X22" s="75">
        <f t="shared" si="6"/>
        <v>110291621.84999999</v>
      </c>
      <c r="Y22" s="75">
        <f t="shared" si="6"/>
        <v>126957527.34</v>
      </c>
      <c r="Z22" s="75">
        <f t="shared" si="6"/>
        <v>179109572.63</v>
      </c>
      <c r="AA22" s="73">
        <f t="shared" si="0"/>
        <v>2910474296.6000004</v>
      </c>
    </row>
    <row r="23" spans="1:27" s="89" customFormat="1" ht="12.75" thickBot="1">
      <c r="A23" s="76" t="s">
        <v>67</v>
      </c>
      <c r="B23" s="77"/>
      <c r="C23" s="78">
        <f>+C19+C22</f>
        <v>71808346.210000008</v>
      </c>
      <c r="D23" s="78">
        <f>+D19+D22</f>
        <v>19264661.710000001</v>
      </c>
      <c r="E23" s="78">
        <f>+E19+E22</f>
        <v>239544680.32999998</v>
      </c>
      <c r="F23" s="78">
        <f t="shared" ref="F23:K23" si="7">+F19+F22</f>
        <v>5606945.6399999997</v>
      </c>
      <c r="G23" s="78">
        <f t="shared" si="7"/>
        <v>21723937.960000001</v>
      </c>
      <c r="H23" s="78">
        <f t="shared" si="7"/>
        <v>116166541.81</v>
      </c>
      <c r="I23" s="78">
        <f t="shared" si="7"/>
        <v>13373542.059999999</v>
      </c>
      <c r="J23" s="78">
        <f t="shared" si="7"/>
        <v>112613148.47999999</v>
      </c>
      <c r="K23" s="78">
        <f t="shared" si="7"/>
        <v>8266331.630000025</v>
      </c>
      <c r="L23" s="78">
        <f t="shared" ref="L23:Q23" si="8">+L19+L22</f>
        <v>111553595.73999998</v>
      </c>
      <c r="M23" s="78">
        <f t="shared" si="8"/>
        <v>101888539.89999999</v>
      </c>
      <c r="N23" s="78">
        <f t="shared" si="8"/>
        <v>505704365.78999996</v>
      </c>
      <c r="O23" s="78">
        <f t="shared" si="8"/>
        <v>161957273.59999999</v>
      </c>
      <c r="P23" s="78">
        <f t="shared" si="8"/>
        <v>107014092.03</v>
      </c>
      <c r="Q23" s="78">
        <f t="shared" si="8"/>
        <v>711124824.33000004</v>
      </c>
      <c r="R23" s="78">
        <f t="shared" ref="R23:W23" si="9">+R19+R22</f>
        <v>5821274.4299999997</v>
      </c>
      <c r="S23" s="78">
        <f t="shared" si="9"/>
        <v>5903424.3199999994</v>
      </c>
      <c r="T23" s="78">
        <f t="shared" si="9"/>
        <v>653109199.81999993</v>
      </c>
      <c r="U23" s="78">
        <f t="shared" si="9"/>
        <v>318066098.56999999</v>
      </c>
      <c r="V23" s="78">
        <f t="shared" si="9"/>
        <v>226223997.42000002</v>
      </c>
      <c r="W23" s="78">
        <f t="shared" si="9"/>
        <v>180680533.21000001</v>
      </c>
      <c r="X23" s="78">
        <f>+X19+X22</f>
        <v>167573559.47</v>
      </c>
      <c r="Y23" s="78">
        <f>+Y19+Y22</f>
        <v>182425409.43000001</v>
      </c>
      <c r="Z23" s="78">
        <f>+Z19+Z22</f>
        <v>240590634.55000001</v>
      </c>
      <c r="AA23" s="73">
        <f t="shared" si="0"/>
        <v>4288004958.4400001</v>
      </c>
    </row>
    <row r="24" spans="1:27" s="89" customFormat="1" ht="12.75" thickTop="1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2"/>
    </row>
    <row r="25" spans="1:27" s="89" customFormat="1" ht="12.75" thickBot="1">
      <c r="A25" s="63" t="s">
        <v>68</v>
      </c>
      <c r="B25" s="64" t="s">
        <v>60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6">
        <f t="shared" si="0"/>
        <v>0</v>
      </c>
    </row>
    <row r="26" spans="1:27" s="89" customFormat="1" ht="12.75" thickTop="1">
      <c r="A26" s="67"/>
      <c r="B26" s="68" t="s">
        <v>61</v>
      </c>
      <c r="C26" s="69">
        <v>102572.24</v>
      </c>
      <c r="D26" s="69">
        <v>80629.64</v>
      </c>
      <c r="E26" s="69">
        <v>7825925.9000000004</v>
      </c>
      <c r="F26" s="69">
        <v>18201.21</v>
      </c>
      <c r="G26" s="69">
        <v>9864.52</v>
      </c>
      <c r="H26" s="69">
        <v>0</v>
      </c>
      <c r="I26" s="69">
        <f>3797224.45-28065.73</f>
        <v>3769158.72</v>
      </c>
      <c r="J26" s="69">
        <f>4553290.78-3797224.45</f>
        <v>756066.33000000007</v>
      </c>
      <c r="K26" s="69">
        <f>8195498.56-4553290.78</f>
        <v>3642207.7799999993</v>
      </c>
      <c r="L26" s="69">
        <v>4091393.02</v>
      </c>
      <c r="M26" s="69">
        <v>255004.66</v>
      </c>
      <c r="N26" s="69">
        <v>8867884.6899999995</v>
      </c>
      <c r="O26" s="69">
        <v>1250067.96</v>
      </c>
      <c r="P26" s="69">
        <v>6714815.6699999999</v>
      </c>
      <c r="Q26" s="69">
        <v>8938979.7799999993</v>
      </c>
      <c r="R26" s="69">
        <v>0</v>
      </c>
      <c r="S26" s="69">
        <v>18032.21</v>
      </c>
      <c r="T26" s="69">
        <v>0</v>
      </c>
      <c r="U26" s="69">
        <v>10650364.949999999</v>
      </c>
      <c r="V26" s="69">
        <v>12516690.289999999</v>
      </c>
      <c r="W26" s="69">
        <v>0</v>
      </c>
      <c r="X26" s="69">
        <v>1103138.8999999999</v>
      </c>
      <c r="Y26" s="69">
        <v>834866.28</v>
      </c>
      <c r="Z26" s="69">
        <v>4471887.2699999996</v>
      </c>
      <c r="AA26" s="70">
        <f t="shared" si="0"/>
        <v>75917752.019999996</v>
      </c>
    </row>
    <row r="27" spans="1:27" s="89" customFormat="1" ht="12">
      <c r="A27" s="67"/>
      <c r="B27" s="68" t="s">
        <v>62</v>
      </c>
      <c r="C27" s="69">
        <v>0</v>
      </c>
      <c r="D27" s="69">
        <v>0</v>
      </c>
      <c r="E27" s="69">
        <v>76117.149999999994</v>
      </c>
      <c r="F27" s="69">
        <v>0</v>
      </c>
      <c r="G27" s="69">
        <v>0</v>
      </c>
      <c r="H27" s="69">
        <v>0</v>
      </c>
      <c r="I27" s="69">
        <v>1274.78</v>
      </c>
      <c r="J27" s="69">
        <v>0</v>
      </c>
      <c r="K27" s="69">
        <v>84794.52</v>
      </c>
      <c r="L27" s="69">
        <v>0</v>
      </c>
      <c r="M27" s="69">
        <v>0</v>
      </c>
      <c r="N27" s="69">
        <v>0</v>
      </c>
      <c r="O27" s="69">
        <v>442582.36</v>
      </c>
      <c r="P27" s="69">
        <v>0</v>
      </c>
      <c r="Q27" s="69">
        <v>74695.69</v>
      </c>
      <c r="R27" s="69">
        <v>0</v>
      </c>
      <c r="S27" s="69">
        <v>1863.57</v>
      </c>
      <c r="T27" s="69">
        <v>0</v>
      </c>
      <c r="U27" s="69">
        <v>0</v>
      </c>
      <c r="V27" s="69">
        <v>0</v>
      </c>
      <c r="W27" s="69">
        <v>0</v>
      </c>
      <c r="X27" s="69">
        <v>65026.05</v>
      </c>
      <c r="Y27" s="69"/>
      <c r="Z27" s="69">
        <v>576552.41</v>
      </c>
      <c r="AA27" s="70">
        <f t="shared" si="0"/>
        <v>1322906.53</v>
      </c>
    </row>
    <row r="28" spans="1:27" s="89" customFormat="1" ht="12">
      <c r="A28" s="67"/>
      <c r="B28" s="71" t="s">
        <v>63</v>
      </c>
      <c r="C28" s="72">
        <f>+SUM(C25:C27)</f>
        <v>102572.24</v>
      </c>
      <c r="D28" s="72">
        <f>+SUM(D25:D27)</f>
        <v>80629.64</v>
      </c>
      <c r="E28" s="72">
        <f>+SUM(E25:E27)</f>
        <v>7902043.0500000007</v>
      </c>
      <c r="F28" s="72">
        <f t="shared" ref="F28:K28" si="10">+SUM(F25:F27)</f>
        <v>18201.21</v>
      </c>
      <c r="G28" s="72">
        <f t="shared" si="10"/>
        <v>9864.52</v>
      </c>
      <c r="H28" s="72">
        <f t="shared" si="10"/>
        <v>0</v>
      </c>
      <c r="I28" s="72">
        <f t="shared" si="10"/>
        <v>3770433.5</v>
      </c>
      <c r="J28" s="72">
        <f t="shared" si="10"/>
        <v>756066.33000000007</v>
      </c>
      <c r="K28" s="72">
        <f t="shared" si="10"/>
        <v>3727002.2999999993</v>
      </c>
      <c r="L28" s="72">
        <f t="shared" ref="L28:Z28" si="11">+SUM(L25:L27)</f>
        <v>4091393.02</v>
      </c>
      <c r="M28" s="72">
        <f t="shared" si="11"/>
        <v>255004.66</v>
      </c>
      <c r="N28" s="72">
        <f t="shared" si="11"/>
        <v>8867884.6899999995</v>
      </c>
      <c r="O28" s="72">
        <f t="shared" si="11"/>
        <v>1692650.3199999998</v>
      </c>
      <c r="P28" s="72">
        <f t="shared" si="11"/>
        <v>6714815.6699999999</v>
      </c>
      <c r="Q28" s="72">
        <f t="shared" si="11"/>
        <v>9013675.4699999988</v>
      </c>
      <c r="R28" s="72">
        <f t="shared" si="11"/>
        <v>0</v>
      </c>
      <c r="S28" s="72">
        <f t="shared" si="11"/>
        <v>19895.78</v>
      </c>
      <c r="T28" s="72">
        <f t="shared" si="11"/>
        <v>0</v>
      </c>
      <c r="U28" s="72">
        <f t="shared" si="11"/>
        <v>10650364.949999999</v>
      </c>
      <c r="V28" s="72">
        <f t="shared" si="11"/>
        <v>12516690.289999999</v>
      </c>
      <c r="W28" s="72">
        <f t="shared" si="11"/>
        <v>0</v>
      </c>
      <c r="X28" s="72">
        <f t="shared" si="11"/>
        <v>1168164.95</v>
      </c>
      <c r="Y28" s="72">
        <f t="shared" si="11"/>
        <v>834866.28</v>
      </c>
      <c r="Z28" s="72">
        <f t="shared" si="11"/>
        <v>5048439.68</v>
      </c>
      <c r="AA28" s="73">
        <f t="shared" si="0"/>
        <v>77240658.549999982</v>
      </c>
    </row>
    <row r="29" spans="1:27" s="89" customFormat="1" ht="12">
      <c r="A29" s="67"/>
      <c r="B29" s="68" t="s">
        <v>64</v>
      </c>
      <c r="C29" s="69">
        <v>1701973.11</v>
      </c>
      <c r="D29" s="69">
        <v>1709331.32</v>
      </c>
      <c r="E29" s="69">
        <v>28391659.969999999</v>
      </c>
      <c r="F29" s="69">
        <v>452822.84</v>
      </c>
      <c r="G29" s="69">
        <v>463988.35</v>
      </c>
      <c r="H29" s="69">
        <v>0</v>
      </c>
      <c r="I29" s="69">
        <v>23402938.889999997</v>
      </c>
      <c r="J29" s="69">
        <v>9272238.6499999985</v>
      </c>
      <c r="K29" s="69">
        <v>16526648.090000004</v>
      </c>
      <c r="L29" s="69">
        <v>17660705.589999996</v>
      </c>
      <c r="M29" s="69">
        <v>580776.76000000536</v>
      </c>
      <c r="N29" s="69">
        <v>48026246.859999999</v>
      </c>
      <c r="O29" s="69">
        <v>9941089.0299999993</v>
      </c>
      <c r="P29" s="69">
        <v>9681793.4100000001</v>
      </c>
      <c r="Q29" s="69">
        <v>5739034.9400000004</v>
      </c>
      <c r="R29" s="69">
        <v>0</v>
      </c>
      <c r="S29" s="69">
        <v>84446.55</v>
      </c>
      <c r="T29" s="69">
        <v>0</v>
      </c>
      <c r="U29" s="69">
        <v>35766257.659999996</v>
      </c>
      <c r="V29" s="69">
        <v>17560797.309999999</v>
      </c>
      <c r="W29" s="69">
        <v>10948863.1</v>
      </c>
      <c r="X29" s="69">
        <v>2795271.71</v>
      </c>
      <c r="Y29" s="69">
        <v>3373400.18</v>
      </c>
      <c r="Z29" s="69">
        <v>15014149.42</v>
      </c>
      <c r="AA29" s="70">
        <f t="shared" si="0"/>
        <v>259094433.74000001</v>
      </c>
    </row>
    <row r="30" spans="1:27" s="89" customFormat="1" ht="12">
      <c r="A30" s="67"/>
      <c r="B30" s="68" t="s">
        <v>65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70">
        <f t="shared" si="0"/>
        <v>0</v>
      </c>
    </row>
    <row r="31" spans="1:27" s="89" customFormat="1" ht="12">
      <c r="A31" s="74"/>
      <c r="B31" s="71" t="s">
        <v>66</v>
      </c>
      <c r="C31" s="75">
        <f t="shared" ref="C31:H31" si="12">SUM(C29:C30)</f>
        <v>1701973.11</v>
      </c>
      <c r="D31" s="75">
        <f t="shared" si="12"/>
        <v>1709331.32</v>
      </c>
      <c r="E31" s="75">
        <f t="shared" si="12"/>
        <v>28391659.969999999</v>
      </c>
      <c r="F31" s="75">
        <f t="shared" si="12"/>
        <v>452822.84</v>
      </c>
      <c r="G31" s="75">
        <f t="shared" si="12"/>
        <v>463988.35</v>
      </c>
      <c r="H31" s="75">
        <f t="shared" si="12"/>
        <v>0</v>
      </c>
      <c r="I31" s="75">
        <f t="shared" ref="I31:N31" si="13">SUM(I29:I30)</f>
        <v>23402938.889999997</v>
      </c>
      <c r="J31" s="75">
        <f t="shared" si="13"/>
        <v>9272238.6499999985</v>
      </c>
      <c r="K31" s="75">
        <f t="shared" si="13"/>
        <v>16526648.090000004</v>
      </c>
      <c r="L31" s="75">
        <f t="shared" si="13"/>
        <v>17660705.589999996</v>
      </c>
      <c r="M31" s="75">
        <f t="shared" si="13"/>
        <v>580776.76000000536</v>
      </c>
      <c r="N31" s="75">
        <f t="shared" si="13"/>
        <v>48026246.859999999</v>
      </c>
      <c r="O31" s="75">
        <f t="shared" ref="O31:T31" si="14">SUM(O29:O30)</f>
        <v>9941089.0299999993</v>
      </c>
      <c r="P31" s="75">
        <f t="shared" si="14"/>
        <v>9681793.4100000001</v>
      </c>
      <c r="Q31" s="75">
        <f t="shared" si="14"/>
        <v>5739034.9400000004</v>
      </c>
      <c r="R31" s="75">
        <f t="shared" si="14"/>
        <v>0</v>
      </c>
      <c r="S31" s="75">
        <f t="shared" si="14"/>
        <v>84446.55</v>
      </c>
      <c r="T31" s="75">
        <f t="shared" si="14"/>
        <v>0</v>
      </c>
      <c r="U31" s="75">
        <f t="shared" ref="U31:Z31" si="15">SUM(U29:U30)</f>
        <v>35766257.659999996</v>
      </c>
      <c r="V31" s="75">
        <f t="shared" si="15"/>
        <v>17560797.309999999</v>
      </c>
      <c r="W31" s="75">
        <f t="shared" si="15"/>
        <v>10948863.1</v>
      </c>
      <c r="X31" s="75">
        <f t="shared" si="15"/>
        <v>2795271.71</v>
      </c>
      <c r="Y31" s="75">
        <f t="shared" si="15"/>
        <v>3373400.18</v>
      </c>
      <c r="Z31" s="75">
        <f t="shared" si="15"/>
        <v>15014149.42</v>
      </c>
      <c r="AA31" s="73">
        <f t="shared" si="0"/>
        <v>259094433.74000001</v>
      </c>
    </row>
    <row r="32" spans="1:27" s="89" customFormat="1" ht="12.75" thickBot="1">
      <c r="A32" s="76" t="s">
        <v>69</v>
      </c>
      <c r="B32" s="77"/>
      <c r="C32" s="78">
        <f>+C28+C31</f>
        <v>1804545.35</v>
      </c>
      <c r="D32" s="78">
        <f>+D28+D31</f>
        <v>1789960.96</v>
      </c>
      <c r="E32" s="78">
        <f>+E28+E31</f>
        <v>36293703.019999996</v>
      </c>
      <c r="F32" s="78">
        <f t="shared" ref="F32:K32" si="16">+F28+F31</f>
        <v>471024.05000000005</v>
      </c>
      <c r="G32" s="78">
        <f t="shared" si="16"/>
        <v>473852.87</v>
      </c>
      <c r="H32" s="78">
        <f t="shared" si="16"/>
        <v>0</v>
      </c>
      <c r="I32" s="78">
        <f t="shared" si="16"/>
        <v>27173372.389999997</v>
      </c>
      <c r="J32" s="78">
        <f t="shared" si="16"/>
        <v>10028304.979999999</v>
      </c>
      <c r="K32" s="78">
        <f t="shared" si="16"/>
        <v>20253650.390000004</v>
      </c>
      <c r="L32" s="78">
        <f t="shared" ref="L32:Q32" si="17">+L28+L31</f>
        <v>21752098.609999996</v>
      </c>
      <c r="M32" s="78">
        <f t="shared" si="17"/>
        <v>835781.4200000054</v>
      </c>
      <c r="N32" s="78">
        <f t="shared" si="17"/>
        <v>56894131.549999997</v>
      </c>
      <c r="O32" s="78">
        <f t="shared" si="17"/>
        <v>11633739.35</v>
      </c>
      <c r="P32" s="78">
        <f t="shared" si="17"/>
        <v>16396609.08</v>
      </c>
      <c r="Q32" s="78">
        <f t="shared" si="17"/>
        <v>14752710.41</v>
      </c>
      <c r="R32" s="78">
        <f t="shared" ref="R32:W32" si="18">+R28+R31</f>
        <v>0</v>
      </c>
      <c r="S32" s="78">
        <f t="shared" si="18"/>
        <v>104342.33</v>
      </c>
      <c r="T32" s="78">
        <f t="shared" si="18"/>
        <v>0</v>
      </c>
      <c r="U32" s="78">
        <f t="shared" si="18"/>
        <v>46416622.609999999</v>
      </c>
      <c r="V32" s="78">
        <f t="shared" si="18"/>
        <v>30077487.599999998</v>
      </c>
      <c r="W32" s="78">
        <f t="shared" si="18"/>
        <v>10948863.1</v>
      </c>
      <c r="X32" s="78">
        <f>+X28+X31</f>
        <v>3963436.66</v>
      </c>
      <c r="Y32" s="78">
        <f>+Y28+Y31</f>
        <v>4208266.46</v>
      </c>
      <c r="Z32" s="78">
        <f>+Z28+Z31</f>
        <v>20062589.100000001</v>
      </c>
      <c r="AA32" s="73">
        <f t="shared" si="0"/>
        <v>336335092.29000008</v>
      </c>
    </row>
    <row r="33" spans="1:29" s="89" customFormat="1" ht="12.75" thickTop="1">
      <c r="A33" s="79"/>
      <c r="B33" s="83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2"/>
    </row>
    <row r="34" spans="1:29" s="89" customFormat="1" ht="12.75" thickBot="1">
      <c r="A34" s="84" t="s">
        <v>58</v>
      </c>
      <c r="B34" s="85"/>
      <c r="C34" s="86">
        <f>+C32+C23</f>
        <v>73612891.560000002</v>
      </c>
      <c r="D34" s="86">
        <f>+D32+D23</f>
        <v>21054622.670000002</v>
      </c>
      <c r="E34" s="86">
        <f>+E32+E23</f>
        <v>275838383.34999996</v>
      </c>
      <c r="F34" s="86">
        <f t="shared" ref="F34:Q34" si="19">+F32+F23</f>
        <v>6077969.6899999995</v>
      </c>
      <c r="G34" s="86">
        <f t="shared" si="19"/>
        <v>22197790.830000002</v>
      </c>
      <c r="H34" s="86">
        <f t="shared" si="19"/>
        <v>116166541.81</v>
      </c>
      <c r="I34" s="86">
        <f t="shared" si="19"/>
        <v>40546914.449999996</v>
      </c>
      <c r="J34" s="86">
        <f t="shared" si="19"/>
        <v>122641453.45999999</v>
      </c>
      <c r="K34" s="86">
        <f t="shared" si="19"/>
        <v>28519982.020000029</v>
      </c>
      <c r="L34" s="86">
        <f t="shared" si="19"/>
        <v>133305694.34999998</v>
      </c>
      <c r="M34" s="86">
        <f t="shared" si="19"/>
        <v>102724321.31999999</v>
      </c>
      <c r="N34" s="86">
        <f t="shared" si="19"/>
        <v>562598497.33999991</v>
      </c>
      <c r="O34" s="86">
        <f t="shared" si="19"/>
        <v>173591012.94999999</v>
      </c>
      <c r="P34" s="86">
        <f t="shared" si="19"/>
        <v>123410701.11</v>
      </c>
      <c r="Q34" s="86">
        <f t="shared" si="19"/>
        <v>725877534.74000001</v>
      </c>
      <c r="R34" s="86">
        <f t="shared" ref="R34:Z34" si="20">+R32+R23</f>
        <v>5821274.4299999997</v>
      </c>
      <c r="S34" s="86">
        <f t="shared" si="20"/>
        <v>6007766.6499999994</v>
      </c>
      <c r="T34" s="86">
        <f t="shared" si="20"/>
        <v>653109199.81999993</v>
      </c>
      <c r="U34" s="86">
        <f t="shared" si="20"/>
        <v>364482721.18000001</v>
      </c>
      <c r="V34" s="86">
        <f t="shared" si="20"/>
        <v>256301485.02000001</v>
      </c>
      <c r="W34" s="86">
        <f t="shared" si="20"/>
        <v>191629396.31</v>
      </c>
      <c r="X34" s="86">
        <f t="shared" si="20"/>
        <v>171536996.13</v>
      </c>
      <c r="Y34" s="86">
        <f t="shared" si="20"/>
        <v>186633675.89000002</v>
      </c>
      <c r="Z34" s="86">
        <f t="shared" si="20"/>
        <v>260653223.65000001</v>
      </c>
      <c r="AA34" s="73">
        <f t="shared" si="0"/>
        <v>4624340050.7299986</v>
      </c>
    </row>
    <row r="35" spans="1:29" s="89" customFormat="1" ht="12">
      <c r="A35" s="87" t="s">
        <v>107</v>
      </c>
      <c r="B35" s="88"/>
    </row>
    <row r="36" spans="1:29">
      <c r="C36" s="29"/>
      <c r="D36" s="29">
        <f>+D34-[2]Hoja3!AA16</f>
        <v>0</v>
      </c>
      <c r="E36" s="29">
        <f>+E34-[2]Hoja3!AB16</f>
        <v>0</v>
      </c>
      <c r="F36" s="29">
        <f>+F34-[2]Hoja3!AC16</f>
        <v>0</v>
      </c>
      <c r="G36" s="29">
        <f>+G34-[2]Hoja3!AD16</f>
        <v>0</v>
      </c>
      <c r="H36" s="29">
        <f>+H34-[2]Hoja3!AE16</f>
        <v>0</v>
      </c>
      <c r="I36" s="29">
        <f>+I34-[2]Hoja3!AF16</f>
        <v>0</v>
      </c>
      <c r="J36" s="29">
        <f>+J34-[2]Hoja3!AG16</f>
        <v>0</v>
      </c>
      <c r="K36" s="29">
        <f>+K34-[2]Hoja3!AH16</f>
        <v>3.3527612686157227E-8</v>
      </c>
      <c r="L36" s="29">
        <f>+L34-[2]Hoja3!AI16</f>
        <v>0</v>
      </c>
      <c r="M36" s="29">
        <f>+M34-[2]Hoja3!AJ16</f>
        <v>0</v>
      </c>
      <c r="N36" s="29">
        <f>+N34-[2]Hoja3!AK16</f>
        <v>0</v>
      </c>
      <c r="O36" s="29">
        <f>+O34-[2]Hoja3!AL16</f>
        <v>0</v>
      </c>
      <c r="P36" s="29">
        <f>+P34-[2]Hoja3!AM16</f>
        <v>0</v>
      </c>
      <c r="Q36" s="29">
        <f>+Q34-[2]Hoja3!AN16</f>
        <v>0</v>
      </c>
      <c r="R36" s="29">
        <f>+R34-[2]Hoja3!AO16</f>
        <v>0</v>
      </c>
      <c r="S36" s="29">
        <f>+S34-[2]Hoja3!AP16</f>
        <v>0</v>
      </c>
      <c r="T36" s="29">
        <f>+T34-[2]Hoja3!AQ16</f>
        <v>0</v>
      </c>
      <c r="U36" s="29">
        <f>+U34-[2]Hoja3!AR16</f>
        <v>0</v>
      </c>
      <c r="V36" s="29">
        <f>+V34-[2]Hoja3!AS16</f>
        <v>0</v>
      </c>
      <c r="W36" s="29">
        <f>+W34-[2]Hoja3!AT16</f>
        <v>0</v>
      </c>
      <c r="X36" s="29">
        <f>+X34-[2]Hoja3!AU16</f>
        <v>0</v>
      </c>
      <c r="Y36" s="29">
        <f>+Y34-[2]Hoja3!AV16</f>
        <v>0</v>
      </c>
      <c r="Z36" s="29">
        <f>+Z34-[2]Hoja3!AW16</f>
        <v>0</v>
      </c>
      <c r="AA36" s="29"/>
      <c r="AB36" s="29"/>
      <c r="AC36" s="29"/>
    </row>
  </sheetData>
  <mergeCells count="5">
    <mergeCell ref="A10:B10"/>
    <mergeCell ref="A1:B1"/>
    <mergeCell ref="A5:B5"/>
    <mergeCell ref="A7:B7"/>
    <mergeCell ref="A9:B9"/>
  </mergeCells>
  <phoneticPr fontId="3" type="noConversion"/>
  <pageMargins left="0" right="0" top="0.98425196850393704" bottom="0.98425196850393704" header="0" footer="0"/>
  <pageSetup paperSize="5" scale="35" orientation="landscape" horizontalDpi="1200" verticalDpi="1200" r:id="rId1"/>
  <headerFooter alignWithMargins="0"/>
  <colBreaks count="1" manualBreakCount="1">
    <brk id="11" max="34" man="1"/>
  </colBreaks>
  <ignoredErrors>
    <ignoredError sqref="AA35:AA3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I76"/>
  <sheetViews>
    <sheetView showGridLines="0" showZeros="0" workbookViewId="0">
      <pane xSplit="1" ySplit="14" topLeftCell="B51" activePane="bottomRight" state="frozen"/>
      <selection pane="topRight" activeCell="B1" sqref="B1"/>
      <selection pane="bottomLeft" activeCell="A15" sqref="A15"/>
      <selection pane="bottomRight"/>
    </sheetView>
  </sheetViews>
  <sheetFormatPr baseColWidth="10" defaultRowHeight="12"/>
  <cols>
    <col min="1" max="1" width="39.85546875" style="2" customWidth="1"/>
    <col min="2" max="4" width="9" style="2" bestFit="1" customWidth="1"/>
    <col min="5" max="6" width="9.140625" style="2" bestFit="1" customWidth="1"/>
    <col min="7" max="9" width="9" style="2" customWidth="1"/>
    <col min="10" max="16384" width="11.42578125" style="2"/>
  </cols>
  <sheetData>
    <row r="1" spans="1:9" ht="26.25">
      <c r="A1" s="1" t="s">
        <v>1</v>
      </c>
    </row>
    <row r="3" spans="1:9" ht="20.25">
      <c r="A3" s="4" t="s">
        <v>2</v>
      </c>
    </row>
    <row r="4" spans="1:9">
      <c r="A4" s="3"/>
    </row>
    <row r="5" spans="1:9" ht="15.75" customHeight="1">
      <c r="A5" s="5" t="s">
        <v>3</v>
      </c>
      <c r="D5" s="107" t="s">
        <v>108</v>
      </c>
      <c r="E5" s="108"/>
      <c r="F5" s="108"/>
      <c r="G5" s="108"/>
      <c r="H5" s="109"/>
    </row>
    <row r="6" spans="1:9">
      <c r="A6" s="3"/>
    </row>
    <row r="7" spans="1:9" ht="15.75">
      <c r="A7" s="6" t="s">
        <v>4</v>
      </c>
    </row>
    <row r="8" spans="1:9">
      <c r="A8" s="3"/>
    </row>
    <row r="9" spans="1:9" ht="15.75">
      <c r="A9" s="6" t="s">
        <v>5</v>
      </c>
    </row>
    <row r="10" spans="1:9" ht="15.75">
      <c r="A10" s="5" t="s">
        <v>80</v>
      </c>
    </row>
    <row r="11" spans="1:9">
      <c r="A11" s="7"/>
    </row>
    <row r="12" spans="1:9" ht="12.75" thickBot="1">
      <c r="B12" s="8"/>
      <c r="C12" s="9"/>
      <c r="D12" s="8"/>
      <c r="E12" s="9"/>
    </row>
    <row r="13" spans="1:9" ht="24" customHeight="1" thickBot="1">
      <c r="A13" s="105" t="s">
        <v>6</v>
      </c>
      <c r="B13" s="103">
        <v>2015</v>
      </c>
      <c r="C13" s="104"/>
      <c r="D13" s="103">
        <v>2016</v>
      </c>
      <c r="E13" s="104"/>
      <c r="F13" s="103">
        <v>2017</v>
      </c>
      <c r="G13" s="104"/>
      <c r="H13" s="103">
        <v>2018</v>
      </c>
      <c r="I13" s="104"/>
    </row>
    <row r="14" spans="1:9" ht="24" customHeight="1">
      <c r="A14" s="106"/>
      <c r="B14" s="10" t="s">
        <v>0</v>
      </c>
      <c r="C14" s="11" t="s">
        <v>7</v>
      </c>
      <c r="D14" s="10" t="s">
        <v>0</v>
      </c>
      <c r="E14" s="11" t="s">
        <v>7</v>
      </c>
      <c r="F14" s="10" t="s">
        <v>0</v>
      </c>
      <c r="G14" s="11" t="s">
        <v>7</v>
      </c>
      <c r="H14" s="10" t="s">
        <v>0</v>
      </c>
      <c r="I14" s="11" t="s">
        <v>7</v>
      </c>
    </row>
    <row r="15" spans="1:9">
      <c r="A15" s="12" t="s">
        <v>8</v>
      </c>
      <c r="B15" s="43">
        <v>477.15887572000008</v>
      </c>
      <c r="C15" s="44">
        <v>159.70325501000002</v>
      </c>
      <c r="D15" s="43">
        <v>231.74885095999997</v>
      </c>
      <c r="E15" s="44">
        <v>165.27600397999998</v>
      </c>
      <c r="F15" s="43">
        <v>268.69978290999995</v>
      </c>
      <c r="G15" s="44">
        <v>155.15409077999999</v>
      </c>
      <c r="H15" s="43">
        <v>286.67749475999995</v>
      </c>
      <c r="I15" s="44">
        <v>142.72544597000001</v>
      </c>
    </row>
    <row r="16" spans="1:9">
      <c r="A16" s="14" t="s">
        <v>40</v>
      </c>
      <c r="B16" s="45">
        <v>23.19660743</v>
      </c>
      <c r="C16" s="46">
        <v>6.7782936699999992</v>
      </c>
      <c r="D16" s="45">
        <v>29.221824490000003</v>
      </c>
      <c r="E16" s="46">
        <v>6.7750105999999999</v>
      </c>
      <c r="F16" s="45">
        <v>34.852578959999995</v>
      </c>
      <c r="G16" s="46">
        <v>6.0668610000000003</v>
      </c>
      <c r="H16" s="45">
        <v>40.2410432</v>
      </c>
      <c r="I16" s="91">
        <v>4.7033693000000003</v>
      </c>
    </row>
    <row r="17" spans="1:9">
      <c r="A17" s="14" t="s">
        <v>44</v>
      </c>
      <c r="B17" s="45">
        <v>6.989017979999999</v>
      </c>
      <c r="C17" s="46">
        <v>2.3569164800000002</v>
      </c>
      <c r="D17" s="45">
        <v>8.8043844900000003</v>
      </c>
      <c r="E17" s="46">
        <v>2.4385842900000001</v>
      </c>
      <c r="F17" s="45">
        <v>10.50090162</v>
      </c>
      <c r="G17" s="46">
        <v>2.28136027</v>
      </c>
      <c r="H17" s="45">
        <v>12.124417939999997</v>
      </c>
      <c r="I17" s="91">
        <v>1.9184890600000002</v>
      </c>
    </row>
    <row r="18" spans="1:9">
      <c r="A18" s="14" t="s">
        <v>41</v>
      </c>
      <c r="B18" s="45">
        <v>24.855523790000003</v>
      </c>
      <c r="C18" s="46">
        <v>7.5483229400000003</v>
      </c>
      <c r="D18" s="45">
        <v>31.311637040000001</v>
      </c>
      <c r="E18" s="46">
        <v>7.5991101899999993</v>
      </c>
      <c r="F18" s="45">
        <v>37.345077549999999</v>
      </c>
      <c r="G18" s="46">
        <v>6.8450775200000002</v>
      </c>
      <c r="H18" s="45">
        <v>43.118900439999997</v>
      </c>
      <c r="I18" s="91">
        <v>5.3684502499999995</v>
      </c>
    </row>
    <row r="19" spans="1:9">
      <c r="A19" s="14" t="s">
        <v>99</v>
      </c>
      <c r="B19" s="45">
        <v>0</v>
      </c>
      <c r="C19" s="46">
        <v>7.80057125</v>
      </c>
      <c r="D19" s="45">
        <v>9.9910356200000017</v>
      </c>
      <c r="E19" s="46">
        <v>13.45307713</v>
      </c>
      <c r="F19" s="45">
        <v>33.581255459999994</v>
      </c>
      <c r="G19" s="46">
        <v>14.474073049999998</v>
      </c>
      <c r="H19" s="45">
        <v>38.773163859999997</v>
      </c>
      <c r="I19" s="91">
        <v>14.393616590000001</v>
      </c>
    </row>
    <row r="20" spans="1:9">
      <c r="A20" s="13" t="s">
        <v>42</v>
      </c>
      <c r="B20" s="45">
        <v>422.11772652000008</v>
      </c>
      <c r="C20" s="46">
        <v>135.21915067000003</v>
      </c>
      <c r="D20" s="45">
        <v>152.41996931999998</v>
      </c>
      <c r="E20" s="46">
        <v>135.01022176999999</v>
      </c>
      <c r="F20" s="45">
        <v>152.41996931999998</v>
      </c>
      <c r="G20" s="46">
        <v>125.48671893999999</v>
      </c>
      <c r="H20" s="45">
        <v>152.41996931999998</v>
      </c>
      <c r="I20" s="91">
        <v>116.34152077</v>
      </c>
    </row>
    <row r="21" spans="1:9">
      <c r="A21" s="12" t="s">
        <v>9</v>
      </c>
      <c r="B21" s="43">
        <v>367.14747758000004</v>
      </c>
      <c r="C21" s="44">
        <v>318.31315656999999</v>
      </c>
      <c r="D21" s="43">
        <v>223.80782553999998</v>
      </c>
      <c r="E21" s="44">
        <v>223.79181060000002</v>
      </c>
      <c r="F21" s="43">
        <v>239.00890082999999</v>
      </c>
      <c r="G21" s="44">
        <v>161.24839046</v>
      </c>
      <c r="H21" s="43">
        <v>210.46930514999997</v>
      </c>
      <c r="I21" s="44">
        <v>99.496177179999989</v>
      </c>
    </row>
    <row r="22" spans="1:9">
      <c r="A22" s="19" t="s">
        <v>43</v>
      </c>
      <c r="B22" s="45">
        <v>30.625000050000001</v>
      </c>
      <c r="C22" s="46">
        <v>3.2616854300000004</v>
      </c>
      <c r="D22" s="45"/>
      <c r="E22" s="46"/>
      <c r="F22" s="45"/>
      <c r="G22" s="46"/>
      <c r="H22" s="45"/>
      <c r="I22" s="91"/>
    </row>
    <row r="23" spans="1:9">
      <c r="A23" s="19" t="s">
        <v>81</v>
      </c>
      <c r="B23" s="45">
        <v>99.999999960000011</v>
      </c>
      <c r="C23" s="46">
        <v>114.96052639999999</v>
      </c>
      <c r="D23" s="45">
        <v>100</v>
      </c>
      <c r="E23" s="46">
        <v>84.839324530000013</v>
      </c>
      <c r="F23" s="45">
        <v>100.00000001999999</v>
      </c>
      <c r="G23" s="46">
        <v>54.242330120000005</v>
      </c>
      <c r="H23" s="45">
        <v>100.00000001999999</v>
      </c>
      <c r="I23" s="91">
        <v>23.886455109999993</v>
      </c>
    </row>
    <row r="24" spans="1:9">
      <c r="A24" s="19" t="s">
        <v>45</v>
      </c>
      <c r="B24" s="45"/>
      <c r="C24" s="46"/>
      <c r="D24" s="45"/>
      <c r="E24" s="46"/>
      <c r="F24" s="45"/>
      <c r="G24" s="46"/>
      <c r="H24" s="45"/>
      <c r="I24" s="91"/>
    </row>
    <row r="25" spans="1:9">
      <c r="A25" s="19" t="s">
        <v>46</v>
      </c>
      <c r="B25" s="45"/>
      <c r="C25" s="46"/>
      <c r="D25" s="45"/>
      <c r="E25" s="46"/>
      <c r="F25" s="45"/>
      <c r="G25" s="46"/>
      <c r="H25" s="45"/>
      <c r="I25" s="91"/>
    </row>
    <row r="26" spans="1:9">
      <c r="A26" s="27" t="s">
        <v>47</v>
      </c>
      <c r="B26" s="45">
        <v>3.3629113999999998</v>
      </c>
      <c r="C26" s="46">
        <v>31.110892740000004</v>
      </c>
      <c r="D26" s="45">
        <v>5.1206004500000004</v>
      </c>
      <c r="E26" s="46">
        <v>30.631131719999999</v>
      </c>
      <c r="F26" s="45">
        <v>6.4573892500000003</v>
      </c>
      <c r="G26" s="46">
        <v>29.227997569999999</v>
      </c>
      <c r="H26" s="45">
        <v>8.4766965200000008</v>
      </c>
      <c r="I26" s="91">
        <v>27.873575689999999</v>
      </c>
    </row>
    <row r="27" spans="1:9">
      <c r="A27" s="27" t="s">
        <v>82</v>
      </c>
      <c r="B27" s="45">
        <v>91.600000000000009</v>
      </c>
      <c r="C27" s="46">
        <v>21.990185789999998</v>
      </c>
      <c r="D27" s="45"/>
      <c r="E27" s="46"/>
      <c r="F27" s="45"/>
      <c r="G27" s="46"/>
      <c r="H27" s="45"/>
      <c r="I27" s="91"/>
    </row>
    <row r="28" spans="1:9">
      <c r="A28" s="19" t="s">
        <v>83</v>
      </c>
      <c r="B28" s="45">
        <v>57.25</v>
      </c>
      <c r="C28" s="46">
        <v>12.569335859999999</v>
      </c>
      <c r="D28" s="45"/>
      <c r="E28" s="46"/>
      <c r="F28" s="45"/>
      <c r="G28" s="46"/>
      <c r="H28" s="45"/>
      <c r="I28" s="91"/>
    </row>
    <row r="29" spans="1:9">
      <c r="A29" s="19" t="s">
        <v>49</v>
      </c>
      <c r="B29" s="45"/>
      <c r="C29" s="46"/>
      <c r="D29" s="45"/>
      <c r="E29" s="46"/>
      <c r="F29" s="45"/>
      <c r="G29" s="46"/>
      <c r="H29" s="45"/>
      <c r="I29" s="91"/>
    </row>
    <row r="30" spans="1:9">
      <c r="A30" s="19" t="s">
        <v>50</v>
      </c>
      <c r="B30" s="45">
        <v>32.744266990000007</v>
      </c>
      <c r="C30" s="46">
        <v>27.555485270000002</v>
      </c>
      <c r="D30" s="45">
        <v>41.584657409999998</v>
      </c>
      <c r="E30" s="46">
        <v>19.016161939999996</v>
      </c>
      <c r="F30" s="45">
        <v>53.176652730000001</v>
      </c>
      <c r="G30" s="46">
        <v>7.4241665999999995</v>
      </c>
      <c r="H30" s="45"/>
      <c r="I30" s="91"/>
    </row>
    <row r="31" spans="1:9">
      <c r="A31" s="19" t="s">
        <v>51</v>
      </c>
      <c r="B31" s="45">
        <v>25.760811830000002</v>
      </c>
      <c r="C31" s="46">
        <v>8.8875770299999992</v>
      </c>
      <c r="D31" s="45">
        <v>15.329775550000001</v>
      </c>
      <c r="E31" s="46">
        <v>1.3492295600000002</v>
      </c>
      <c r="F31" s="45"/>
      <c r="G31" s="46"/>
      <c r="H31" s="45"/>
      <c r="I31" s="91"/>
    </row>
    <row r="32" spans="1:9">
      <c r="A32" s="19" t="s">
        <v>100</v>
      </c>
      <c r="B32" s="45">
        <v>25.804487349999999</v>
      </c>
      <c r="C32" s="46">
        <v>97.977468050000013</v>
      </c>
      <c r="D32" s="45">
        <v>61.772792129999999</v>
      </c>
      <c r="E32" s="46">
        <v>87.955962850000006</v>
      </c>
      <c r="F32" s="45">
        <v>79.374858829999994</v>
      </c>
      <c r="G32" s="46">
        <v>70.353896169999999</v>
      </c>
      <c r="H32" s="45">
        <v>101.99260860999999</v>
      </c>
      <c r="I32" s="91">
        <v>47.736146380000001</v>
      </c>
    </row>
    <row r="33" spans="1:9">
      <c r="A33" s="12" t="s">
        <v>10</v>
      </c>
      <c r="B33" s="43">
        <v>2.1633558800000028</v>
      </c>
      <c r="C33" s="44">
        <v>0.42289321999999996</v>
      </c>
      <c r="D33" s="43">
        <v>0</v>
      </c>
      <c r="E33" s="44">
        <v>0</v>
      </c>
      <c r="F33" s="43">
        <v>0</v>
      </c>
      <c r="G33" s="44">
        <v>0</v>
      </c>
      <c r="H33" s="43">
        <v>0</v>
      </c>
      <c r="I33" s="44">
        <v>0</v>
      </c>
    </row>
    <row r="34" spans="1:9">
      <c r="A34" s="16" t="s">
        <v>11</v>
      </c>
      <c r="B34" s="47">
        <v>2.1633558800000028</v>
      </c>
      <c r="C34" s="48">
        <v>0.42289321999999996</v>
      </c>
      <c r="D34" s="47">
        <v>0</v>
      </c>
      <c r="E34" s="48">
        <v>0</v>
      </c>
      <c r="F34" s="47">
        <v>0</v>
      </c>
      <c r="G34" s="48">
        <v>0</v>
      </c>
      <c r="H34" s="47">
        <v>0</v>
      </c>
      <c r="I34" s="48">
        <v>0</v>
      </c>
    </row>
    <row r="35" spans="1:9">
      <c r="A35" s="17" t="s">
        <v>12</v>
      </c>
      <c r="B35" s="45">
        <v>2.1633558800000028</v>
      </c>
      <c r="C35" s="46">
        <v>0.42289321999999996</v>
      </c>
      <c r="D35" s="45">
        <v>0</v>
      </c>
      <c r="E35" s="46">
        <v>0</v>
      </c>
      <c r="F35" s="45">
        <v>0</v>
      </c>
      <c r="G35" s="46">
        <v>0</v>
      </c>
      <c r="H35" s="45">
        <v>0</v>
      </c>
      <c r="I35" s="91">
        <v>0</v>
      </c>
    </row>
    <row r="36" spans="1:9">
      <c r="A36" s="18" t="s">
        <v>13</v>
      </c>
      <c r="B36" s="49">
        <v>196.69517901</v>
      </c>
      <c r="C36" s="50">
        <v>64.002282379999997</v>
      </c>
      <c r="D36" s="49">
        <v>199.36305219399998</v>
      </c>
      <c r="E36" s="50">
        <v>63.460517990000007</v>
      </c>
      <c r="F36" s="49">
        <v>221.17333507399999</v>
      </c>
      <c r="G36" s="50">
        <v>67.841075459999999</v>
      </c>
      <c r="H36" s="49">
        <v>254.48978359399996</v>
      </c>
      <c r="I36" s="50">
        <v>70.887316830000003</v>
      </c>
    </row>
    <row r="37" spans="1:9">
      <c r="A37" s="16" t="s">
        <v>11</v>
      </c>
      <c r="B37" s="47">
        <v>158.96255934000001</v>
      </c>
      <c r="C37" s="48">
        <v>47.330316339999996</v>
      </c>
      <c r="D37" s="47">
        <v>162.05454489999997</v>
      </c>
      <c r="E37" s="48">
        <v>46.398866280000007</v>
      </c>
      <c r="F37" s="47">
        <v>175.13955261999999</v>
      </c>
      <c r="G37" s="48">
        <v>48.527632239999996</v>
      </c>
      <c r="H37" s="47">
        <v>201.56438273999996</v>
      </c>
      <c r="I37" s="48">
        <v>49.968471930000007</v>
      </c>
    </row>
    <row r="38" spans="1:9">
      <c r="A38" s="41" t="s">
        <v>14</v>
      </c>
      <c r="B38" s="51">
        <v>8.2462681700000005</v>
      </c>
      <c r="C38" s="52">
        <v>0.56254097000000003</v>
      </c>
      <c r="D38" s="51"/>
      <c r="E38" s="52"/>
      <c r="F38" s="51"/>
      <c r="G38" s="52"/>
      <c r="H38" s="51"/>
      <c r="I38" s="92"/>
    </row>
    <row r="39" spans="1:9">
      <c r="A39" s="15" t="s">
        <v>15</v>
      </c>
      <c r="B39" s="45">
        <v>4.9383672300000008</v>
      </c>
      <c r="C39" s="46">
        <v>0.12016597999999999</v>
      </c>
      <c r="D39" s="45"/>
      <c r="E39" s="46"/>
      <c r="F39" s="45"/>
      <c r="G39" s="46"/>
      <c r="H39" s="45"/>
      <c r="I39" s="91"/>
    </row>
    <row r="40" spans="1:9">
      <c r="A40" s="15" t="s">
        <v>16</v>
      </c>
      <c r="B40" s="45">
        <v>21.502126349999998</v>
      </c>
      <c r="C40" s="46">
        <v>1.45236973</v>
      </c>
      <c r="D40" s="45">
        <v>12.038449609999981</v>
      </c>
      <c r="E40" s="46">
        <v>0.32654872000000001</v>
      </c>
      <c r="F40" s="45"/>
      <c r="G40" s="46"/>
      <c r="H40" s="45"/>
      <c r="I40" s="91"/>
    </row>
    <row r="41" spans="1:9">
      <c r="A41" s="15" t="s">
        <v>17</v>
      </c>
      <c r="B41" s="45">
        <v>47.625550089999997</v>
      </c>
      <c r="C41" s="46">
        <v>8.4129141599999997</v>
      </c>
      <c r="D41" s="45">
        <v>38.830136240000002</v>
      </c>
      <c r="E41" s="46">
        <v>4.8800804600000003</v>
      </c>
      <c r="F41" s="45">
        <v>45.122944619999998</v>
      </c>
      <c r="G41" s="46">
        <v>3.5934972099999998</v>
      </c>
      <c r="H41" s="45">
        <v>51.892769119999997</v>
      </c>
      <c r="I41" s="91">
        <v>1.7586935000000001</v>
      </c>
    </row>
    <row r="42" spans="1:9">
      <c r="A42" s="15" t="s">
        <v>18</v>
      </c>
      <c r="B42" s="45">
        <v>1.2451533399999999</v>
      </c>
      <c r="C42" s="46">
        <v>0.49989919999999999</v>
      </c>
      <c r="D42" s="45">
        <v>1.4649311800000002</v>
      </c>
      <c r="E42" s="46">
        <v>0.50837309000000008</v>
      </c>
      <c r="F42" s="45">
        <v>1.7196687700000002</v>
      </c>
      <c r="G42" s="46">
        <v>0.50002440999999997</v>
      </c>
      <c r="H42" s="45">
        <v>1.98062453</v>
      </c>
      <c r="I42" s="91">
        <v>0.46609942999999998</v>
      </c>
    </row>
    <row r="43" spans="1:9">
      <c r="A43" s="15" t="s">
        <v>19</v>
      </c>
      <c r="B43" s="45">
        <v>2.2169934700000002</v>
      </c>
      <c r="C43" s="46">
        <v>1.2104527899999999</v>
      </c>
      <c r="D43" s="45">
        <v>2.6269598800000002</v>
      </c>
      <c r="E43" s="46">
        <v>1.2771087900000002</v>
      </c>
      <c r="F43" s="45">
        <v>3.0656684299999997</v>
      </c>
      <c r="G43" s="46">
        <v>1.3166262200000001</v>
      </c>
      <c r="H43" s="45">
        <v>3.5279479400000002</v>
      </c>
      <c r="I43" s="91">
        <v>1.3194702199999999</v>
      </c>
    </row>
    <row r="44" spans="1:9">
      <c r="A44" s="15" t="s">
        <v>20</v>
      </c>
      <c r="B44" s="45">
        <v>44.008929850000001</v>
      </c>
      <c r="C44" s="46">
        <v>5.4081210100000003</v>
      </c>
      <c r="D44" s="45">
        <v>51.643033519999996</v>
      </c>
      <c r="E44" s="46">
        <v>5.9670295600000003</v>
      </c>
      <c r="F44" s="45">
        <v>60.623265780000004</v>
      </c>
      <c r="G44" s="46">
        <v>6.2700967099999998</v>
      </c>
      <c r="H44" s="45">
        <v>69.822706310000001</v>
      </c>
      <c r="I44" s="91">
        <v>6.3959050699999995</v>
      </c>
    </row>
    <row r="45" spans="1:9">
      <c r="A45" s="19" t="s">
        <v>52</v>
      </c>
      <c r="B45" s="45">
        <v>1.5676122899999998</v>
      </c>
      <c r="C45" s="46">
        <v>0.34383028999999998</v>
      </c>
      <c r="D45" s="45">
        <v>2.48789529</v>
      </c>
      <c r="E45" s="46">
        <v>0.52545909000000002</v>
      </c>
      <c r="F45" s="45">
        <v>2.89465248</v>
      </c>
      <c r="G45" s="46">
        <v>0.58645927999999992</v>
      </c>
      <c r="H45" s="45">
        <v>3.3299107299999999</v>
      </c>
      <c r="I45" s="91">
        <v>0.64783489999999999</v>
      </c>
    </row>
    <row r="46" spans="1:9">
      <c r="A46" s="15" t="s">
        <v>21</v>
      </c>
      <c r="B46" s="45">
        <v>26.75460361</v>
      </c>
      <c r="C46" s="46">
        <v>23.762179019999998</v>
      </c>
      <c r="D46" s="45">
        <v>31.6215391</v>
      </c>
      <c r="E46" s="46">
        <v>25.835441919999997</v>
      </c>
      <c r="F46" s="45">
        <v>36.902411409999999</v>
      </c>
      <c r="G46" s="46">
        <v>28.328929970000001</v>
      </c>
      <c r="H46" s="45">
        <v>42.467014789999993</v>
      </c>
      <c r="I46" s="91">
        <v>30.593836120000002</v>
      </c>
    </row>
    <row r="47" spans="1:9">
      <c r="A47" s="19" t="s">
        <v>84</v>
      </c>
      <c r="B47" s="45">
        <v>0.26445668</v>
      </c>
      <c r="C47" s="46">
        <v>0.24724854000000002</v>
      </c>
      <c r="D47" s="45">
        <v>0.25782662000000001</v>
      </c>
      <c r="E47" s="46">
        <v>6.1685839999999999E-2</v>
      </c>
      <c r="F47" s="45">
        <v>0.30419135000000003</v>
      </c>
      <c r="G47" s="46">
        <v>6.8410940000000003E-2</v>
      </c>
      <c r="H47" s="45">
        <v>0.35413017999999996</v>
      </c>
      <c r="I47" s="91">
        <v>7.4605589999999999E-2</v>
      </c>
    </row>
    <row r="48" spans="1:9">
      <c r="A48" s="19" t="s">
        <v>85</v>
      </c>
      <c r="B48" s="45">
        <v>0.59249826000000005</v>
      </c>
      <c r="C48" s="46">
        <v>8.4466810000000003E-2</v>
      </c>
      <c r="D48" s="45">
        <v>0.34565067999999999</v>
      </c>
      <c r="E48" s="46">
        <v>3.1040569999999996E-2</v>
      </c>
      <c r="F48" s="45">
        <v>0.40780868000000003</v>
      </c>
      <c r="G48" s="46">
        <v>3.1472920000000001E-2</v>
      </c>
      <c r="H48" s="45">
        <v>0.47475844</v>
      </c>
      <c r="I48" s="91">
        <v>3.0701979999999997E-2</v>
      </c>
    </row>
    <row r="49" spans="1:9">
      <c r="A49" s="19" t="s">
        <v>86</v>
      </c>
      <c r="B49" s="45">
        <v>0</v>
      </c>
      <c r="C49" s="46">
        <v>4.7145674299999989</v>
      </c>
      <c r="D49" s="45">
        <v>20.738122780000001</v>
      </c>
      <c r="E49" s="46">
        <v>5.1296445500000001</v>
      </c>
      <c r="F49" s="45">
        <v>24.098941099999998</v>
      </c>
      <c r="G49" s="46">
        <v>5.6589038</v>
      </c>
      <c r="H49" s="45">
        <v>27.714520700000001</v>
      </c>
      <c r="I49" s="91">
        <v>6.1783101700000005</v>
      </c>
    </row>
    <row r="50" spans="1:9">
      <c r="A50" s="25" t="s">
        <v>101</v>
      </c>
      <c r="B50" s="53">
        <v>0</v>
      </c>
      <c r="C50" s="54">
        <v>0.51156040999999997</v>
      </c>
      <c r="D50" s="53">
        <v>0</v>
      </c>
      <c r="E50" s="54">
        <v>1.8564536899999999</v>
      </c>
      <c r="F50" s="53">
        <v>0</v>
      </c>
      <c r="G50" s="54">
        <v>2.1732107799999998</v>
      </c>
      <c r="H50" s="53">
        <v>0</v>
      </c>
      <c r="I50" s="93">
        <v>2.5030149499999998</v>
      </c>
    </row>
    <row r="51" spans="1:9" ht="12.75" customHeight="1">
      <c r="A51" s="16" t="s">
        <v>22</v>
      </c>
      <c r="B51" s="47">
        <v>37.732619669999998</v>
      </c>
      <c r="C51" s="48">
        <v>16.671966040000001</v>
      </c>
      <c r="D51" s="47">
        <v>37.308507293999995</v>
      </c>
      <c r="E51" s="48">
        <v>17.06165171</v>
      </c>
      <c r="F51" s="47">
        <v>46.033782454000004</v>
      </c>
      <c r="G51" s="48">
        <v>19.313443220000003</v>
      </c>
      <c r="H51" s="47">
        <v>52.925400854000003</v>
      </c>
      <c r="I51" s="48">
        <v>20.918844900000003</v>
      </c>
    </row>
    <row r="52" spans="1:9">
      <c r="A52" s="15" t="s">
        <v>23</v>
      </c>
      <c r="B52" s="55"/>
      <c r="C52" s="56"/>
      <c r="D52" s="55"/>
      <c r="E52" s="56"/>
      <c r="F52" s="55"/>
      <c r="G52" s="56"/>
      <c r="H52" s="55"/>
      <c r="I52" s="56"/>
    </row>
    <row r="53" spans="1:9">
      <c r="A53" s="20" t="s">
        <v>24</v>
      </c>
      <c r="B53" s="45">
        <v>7.3338131199999994</v>
      </c>
      <c r="C53" s="46">
        <v>0.52538306000000001</v>
      </c>
      <c r="D53" s="45">
        <v>7.1977802299999993</v>
      </c>
      <c r="E53" s="46">
        <v>0.49380615</v>
      </c>
      <c r="F53" s="45">
        <v>8.4245567700000006</v>
      </c>
      <c r="G53" s="46">
        <v>0.45493328</v>
      </c>
      <c r="H53" s="45">
        <v>9.6991602000000015</v>
      </c>
      <c r="I53" s="91">
        <v>0.38372101000000003</v>
      </c>
    </row>
    <row r="54" spans="1:9">
      <c r="A54" s="20" t="s">
        <v>25</v>
      </c>
      <c r="B54" s="45">
        <v>10.74794498</v>
      </c>
      <c r="C54" s="46">
        <v>0.21155890999999999</v>
      </c>
      <c r="D54" s="45">
        <v>11.252341143999999</v>
      </c>
      <c r="E54" s="46">
        <v>6.7678640000000012E-2</v>
      </c>
      <c r="F54" s="45">
        <v>12.991468814000001</v>
      </c>
      <c r="G54" s="46">
        <v>6.1491030000000002E-2</v>
      </c>
      <c r="H54" s="45">
        <v>14.879203354000001</v>
      </c>
      <c r="I54" s="91">
        <v>5.1614340000000002E-2</v>
      </c>
    </row>
    <row r="55" spans="1:9">
      <c r="A55" s="15" t="s">
        <v>26</v>
      </c>
      <c r="B55" s="45">
        <v>5.9617577600000002</v>
      </c>
      <c r="C55" s="46">
        <v>1.6238665700000001</v>
      </c>
      <c r="D55" s="45">
        <v>2.3485843499999999</v>
      </c>
      <c r="E55" s="46">
        <v>0.55318388000000007</v>
      </c>
      <c r="F55" s="45">
        <v>5.2940548100000004</v>
      </c>
      <c r="G55" s="46">
        <v>1.10446018</v>
      </c>
      <c r="H55" s="45">
        <v>6.0997325399999998</v>
      </c>
      <c r="I55" s="91">
        <v>1.0510399699999999</v>
      </c>
    </row>
    <row r="56" spans="1:9">
      <c r="A56" s="26" t="s">
        <v>39</v>
      </c>
      <c r="B56" s="45">
        <v>13.689103810000001</v>
      </c>
      <c r="C56" s="46">
        <v>14.3111575</v>
      </c>
      <c r="D56" s="45">
        <v>16.509801569999997</v>
      </c>
      <c r="E56" s="46">
        <v>15.946983039999999</v>
      </c>
      <c r="F56" s="45">
        <v>19.323702060000002</v>
      </c>
      <c r="G56" s="46">
        <v>17.692558730000002</v>
      </c>
      <c r="H56" s="45">
        <v>22.247304759999999</v>
      </c>
      <c r="I56" s="91">
        <v>19.432469580000003</v>
      </c>
    </row>
    <row r="57" spans="1:9">
      <c r="A57" s="16" t="s">
        <v>27</v>
      </c>
      <c r="B57" s="47">
        <v>164.22622948</v>
      </c>
      <c r="C57" s="48">
        <v>49.769835209999997</v>
      </c>
      <c r="D57" s="47">
        <v>194.17313411999999</v>
      </c>
      <c r="E57" s="48">
        <v>42.339892379999995</v>
      </c>
      <c r="F57" s="47">
        <v>226.97164190000001</v>
      </c>
      <c r="G57" s="48">
        <v>29.723208100000001</v>
      </c>
      <c r="H57" s="47">
        <v>238.07164211999989</v>
      </c>
      <c r="I57" s="48">
        <v>11.498365550000001</v>
      </c>
    </row>
    <row r="58" spans="1:9">
      <c r="A58" s="24" t="s">
        <v>28</v>
      </c>
      <c r="B58" s="57"/>
      <c r="C58" s="58"/>
      <c r="D58" s="57"/>
      <c r="E58" s="58"/>
      <c r="F58" s="57"/>
      <c r="G58" s="58"/>
      <c r="H58" s="57"/>
      <c r="I58" s="58"/>
    </row>
    <row r="59" spans="1:9">
      <c r="A59" s="25" t="s">
        <v>48</v>
      </c>
      <c r="B59" s="45">
        <v>164.22622948</v>
      </c>
      <c r="C59" s="46">
        <v>49.769835209999997</v>
      </c>
      <c r="D59" s="45">
        <v>194.17313411999999</v>
      </c>
      <c r="E59" s="46">
        <v>42.339892379999995</v>
      </c>
      <c r="F59" s="45">
        <v>226.97164190000001</v>
      </c>
      <c r="G59" s="46">
        <v>29.723208100000001</v>
      </c>
      <c r="H59" s="45">
        <v>238.07164211999989</v>
      </c>
      <c r="I59" s="91">
        <v>11.498365550000001</v>
      </c>
    </row>
    <row r="60" spans="1:9">
      <c r="A60" s="18" t="s">
        <v>29</v>
      </c>
      <c r="B60" s="49">
        <v>839.47630411</v>
      </c>
      <c r="C60" s="50">
        <v>87.533846589999982</v>
      </c>
      <c r="D60" s="49">
        <v>770.39326307999988</v>
      </c>
      <c r="E60" s="50">
        <v>67.055058210000013</v>
      </c>
      <c r="F60" s="49">
        <v>661.30413830000009</v>
      </c>
      <c r="G60" s="50">
        <v>48.152562099999997</v>
      </c>
      <c r="H60" s="49">
        <v>779.7131310499999</v>
      </c>
      <c r="I60" s="50">
        <v>24.415943080000002</v>
      </c>
    </row>
    <row r="61" spans="1:9">
      <c r="A61" s="21" t="s">
        <v>30</v>
      </c>
      <c r="B61" s="57"/>
      <c r="C61" s="58"/>
      <c r="D61" s="57"/>
      <c r="E61" s="58"/>
      <c r="F61" s="57"/>
      <c r="G61" s="58"/>
      <c r="H61" s="57"/>
      <c r="I61" s="58"/>
    </row>
    <row r="62" spans="1:9">
      <c r="A62" s="38" t="s">
        <v>31</v>
      </c>
      <c r="B62" s="45">
        <v>184.74290185000001</v>
      </c>
      <c r="C62" s="46">
        <v>41.660013489999997</v>
      </c>
      <c r="D62" s="45">
        <v>232.49167732999999</v>
      </c>
      <c r="E62" s="46">
        <v>37.317890500000004</v>
      </c>
      <c r="F62" s="45">
        <v>287.22430681000003</v>
      </c>
      <c r="G62" s="46">
        <v>28.561256480000001</v>
      </c>
      <c r="H62" s="45">
        <v>349.14286407999998</v>
      </c>
      <c r="I62" s="91">
        <v>14.411515040000001</v>
      </c>
    </row>
    <row r="63" spans="1:9">
      <c r="A63" s="39" t="s">
        <v>71</v>
      </c>
      <c r="B63" s="45">
        <v>384.76652305999994</v>
      </c>
      <c r="C63" s="46">
        <v>16.05466281</v>
      </c>
      <c r="D63" s="45">
        <v>217.83048872000001</v>
      </c>
      <c r="E63" s="46">
        <v>3.7636688</v>
      </c>
      <c r="F63" s="45"/>
      <c r="G63" s="46"/>
      <c r="H63" s="45"/>
      <c r="I63" s="91"/>
    </row>
    <row r="64" spans="1:9">
      <c r="A64" s="39" t="s">
        <v>72</v>
      </c>
      <c r="B64" s="45">
        <v>117.91518446000001</v>
      </c>
      <c r="C64" s="46">
        <v>13.2667413</v>
      </c>
      <c r="D64" s="45">
        <v>139.23375457</v>
      </c>
      <c r="E64" s="46">
        <v>11.542814080000003</v>
      </c>
      <c r="F64" s="45">
        <v>163.19474562000002</v>
      </c>
      <c r="G64" s="46">
        <v>8.7879356600000005</v>
      </c>
      <c r="H64" s="45">
        <v>187.91490325000001</v>
      </c>
      <c r="I64" s="91">
        <v>4.4617231000000013</v>
      </c>
    </row>
    <row r="65" spans="1:9">
      <c r="A65" s="39" t="s">
        <v>73</v>
      </c>
      <c r="B65" s="45">
        <v>152.05169473999999</v>
      </c>
      <c r="C65" s="46">
        <v>16.552428989999999</v>
      </c>
      <c r="D65" s="45">
        <v>180.83734245999997</v>
      </c>
      <c r="E65" s="46">
        <v>14.430684830000001</v>
      </c>
      <c r="F65" s="45">
        <v>210.88508587000001</v>
      </c>
      <c r="G65" s="46">
        <v>10.803369960000001</v>
      </c>
      <c r="H65" s="45">
        <v>242.65536372000003</v>
      </c>
      <c r="I65" s="91">
        <v>5.5427049400000001</v>
      </c>
    </row>
    <row r="66" spans="1:9">
      <c r="A66" s="12" t="s">
        <v>102</v>
      </c>
      <c r="B66" s="43">
        <v>82.770600000000002</v>
      </c>
      <c r="C66" s="44">
        <v>90.834208830000009</v>
      </c>
      <c r="D66" s="43">
        <v>317.2294</v>
      </c>
      <c r="E66" s="44">
        <v>48.367041599999993</v>
      </c>
      <c r="F66" s="43">
        <v>0</v>
      </c>
      <c r="G66" s="44">
        <v>0</v>
      </c>
      <c r="H66" s="43">
        <v>0</v>
      </c>
      <c r="I66" s="44">
        <v>0</v>
      </c>
    </row>
    <row r="67" spans="1:9">
      <c r="A67" s="42" t="s">
        <v>103</v>
      </c>
      <c r="B67" s="45">
        <v>82.770600000000002</v>
      </c>
      <c r="C67" s="46">
        <v>69.343483180000007</v>
      </c>
      <c r="D67" s="45">
        <v>168.04939999999999</v>
      </c>
      <c r="E67" s="46">
        <v>17.887243349999999</v>
      </c>
      <c r="F67" s="45">
        <v>0</v>
      </c>
      <c r="G67" s="46">
        <v>0</v>
      </c>
      <c r="H67" s="45">
        <v>0</v>
      </c>
      <c r="I67" s="91">
        <v>0</v>
      </c>
    </row>
    <row r="68" spans="1:9">
      <c r="A68" s="42" t="s">
        <v>103</v>
      </c>
      <c r="B68" s="45">
        <v>0</v>
      </c>
      <c r="C68" s="46">
        <v>21.490725650000002</v>
      </c>
      <c r="D68" s="45">
        <v>149.18</v>
      </c>
      <c r="E68" s="46">
        <v>30.479798249999995</v>
      </c>
      <c r="F68" s="45">
        <v>0</v>
      </c>
      <c r="G68" s="46">
        <v>0</v>
      </c>
      <c r="H68" s="45">
        <v>0</v>
      </c>
      <c r="I68" s="91">
        <v>0</v>
      </c>
    </row>
    <row r="69" spans="1:9">
      <c r="A69" s="12" t="s">
        <v>32</v>
      </c>
      <c r="B69" s="43">
        <v>35.394273240000004</v>
      </c>
      <c r="C69" s="44">
        <v>0</v>
      </c>
      <c r="D69" s="43">
        <v>0</v>
      </c>
      <c r="E69" s="44">
        <v>0</v>
      </c>
      <c r="F69" s="43">
        <v>0</v>
      </c>
      <c r="G69" s="44">
        <v>0</v>
      </c>
      <c r="H69" s="43">
        <v>0</v>
      </c>
      <c r="I69" s="44">
        <v>0</v>
      </c>
    </row>
    <row r="70" spans="1:9">
      <c r="A70" s="13" t="s">
        <v>33</v>
      </c>
      <c r="B70" s="45">
        <v>35.394273240000004</v>
      </c>
      <c r="C70" s="46">
        <v>0</v>
      </c>
      <c r="D70" s="45">
        <v>0</v>
      </c>
      <c r="E70" s="46">
        <v>0</v>
      </c>
      <c r="F70" s="45">
        <v>0</v>
      </c>
      <c r="G70" s="46">
        <v>0</v>
      </c>
      <c r="H70" s="45">
        <v>0</v>
      </c>
      <c r="I70" s="91">
        <v>0</v>
      </c>
    </row>
    <row r="71" spans="1:9">
      <c r="A71" s="12" t="s">
        <v>34</v>
      </c>
      <c r="B71" s="43">
        <v>6.5041431000000012</v>
      </c>
      <c r="C71" s="44">
        <v>0.18688275000000001</v>
      </c>
      <c r="D71" s="43">
        <v>2.7100596299999999</v>
      </c>
      <c r="E71" s="44">
        <v>2.0403409999999997E-2</v>
      </c>
      <c r="F71" s="43">
        <v>0</v>
      </c>
      <c r="G71" s="44">
        <v>0</v>
      </c>
      <c r="H71" s="43">
        <v>0</v>
      </c>
      <c r="I71" s="44">
        <v>0</v>
      </c>
    </row>
    <row r="72" spans="1:9" ht="12.75" thickBot="1">
      <c r="A72" s="14" t="s">
        <v>35</v>
      </c>
      <c r="B72" s="45">
        <v>6.5041431000000012</v>
      </c>
      <c r="C72" s="46">
        <v>0.18688275000000001</v>
      </c>
      <c r="D72" s="45">
        <v>2.7100596299999999</v>
      </c>
      <c r="E72" s="46">
        <v>2.0403409999999997E-2</v>
      </c>
      <c r="F72" s="45">
        <v>0</v>
      </c>
      <c r="G72" s="46">
        <v>0</v>
      </c>
      <c r="H72" s="45">
        <v>0</v>
      </c>
      <c r="I72" s="91">
        <v>0</v>
      </c>
    </row>
    <row r="73" spans="1:9" ht="13.5" customHeight="1" thickBot="1">
      <c r="A73" s="22" t="s">
        <v>36</v>
      </c>
      <c r="B73" s="101">
        <v>2171.5364381200002</v>
      </c>
      <c r="C73" s="101">
        <v>770.76636055999984</v>
      </c>
      <c r="D73" s="101">
        <v>1939.4255855239999</v>
      </c>
      <c r="E73" s="101">
        <v>610.31072816999995</v>
      </c>
      <c r="F73" s="101">
        <v>1617.1577990139999</v>
      </c>
      <c r="G73" s="101">
        <v>462.11932690000003</v>
      </c>
      <c r="H73" s="101">
        <v>1769.4213566739995</v>
      </c>
      <c r="I73" s="101">
        <v>349.02324861</v>
      </c>
    </row>
    <row r="74" spans="1:9" ht="12.75" customHeight="1" thickBot="1">
      <c r="A74" s="23" t="s">
        <v>37</v>
      </c>
      <c r="B74" s="102"/>
      <c r="C74" s="102"/>
      <c r="D74" s="102"/>
      <c r="E74" s="102"/>
      <c r="F74" s="102"/>
      <c r="G74" s="102"/>
      <c r="H74" s="102"/>
      <c r="I74" s="102"/>
    </row>
    <row r="75" spans="1:9" ht="15" hidden="1" customHeight="1">
      <c r="B75" s="40">
        <f>+B73-'[1]24-27-Flujo Anual'!I71</f>
        <v>2171.5364381200002</v>
      </c>
      <c r="C75" s="40">
        <f>+C73-'[1]24-27-Flujo Anual'!J71</f>
        <v>770.76636055999984</v>
      </c>
      <c r="D75" s="40">
        <f>+D73-'[1]24-27-Flujo Anual'!K71</f>
        <v>1939.4255855239999</v>
      </c>
      <c r="E75" s="40">
        <f>+E73-'[1]24-27-Flujo Anual'!L71</f>
        <v>610.31072816999995</v>
      </c>
      <c r="F75" s="40">
        <f>+F73-'[1]24-27-Flujo Anual'!M71</f>
        <v>1617.1577990139999</v>
      </c>
      <c r="G75" s="40">
        <f>+G73-'[1]24-27-Flujo Anual'!N71</f>
        <v>462.11932690000003</v>
      </c>
      <c r="H75" s="40">
        <f>+H73-'[1]24-27-Flujo Anual'!O71</f>
        <v>1769.4213566739995</v>
      </c>
      <c r="I75" s="40">
        <f>+I73-'[1]24-27-Flujo Anual'!P71</f>
        <v>349.02324861</v>
      </c>
    </row>
    <row r="76" spans="1:9" ht="15" customHeight="1">
      <c r="A76" s="2" t="s">
        <v>38</v>
      </c>
      <c r="B76" s="94"/>
      <c r="C76" s="94"/>
      <c r="D76" s="94"/>
      <c r="E76" s="94"/>
      <c r="F76" s="94"/>
      <c r="G76" s="94"/>
      <c r="H76" s="94"/>
      <c r="I76" s="94"/>
    </row>
  </sheetData>
  <mergeCells count="14">
    <mergeCell ref="D5:H5"/>
    <mergeCell ref="D13:E13"/>
    <mergeCell ref="D73:D74"/>
    <mergeCell ref="E73:E74"/>
    <mergeCell ref="H13:I13"/>
    <mergeCell ref="H73:H74"/>
    <mergeCell ref="I73:I74"/>
    <mergeCell ref="F13:G13"/>
    <mergeCell ref="F73:F74"/>
    <mergeCell ref="G73:G74"/>
    <mergeCell ref="A13:A14"/>
    <mergeCell ref="B13:C13"/>
    <mergeCell ref="B73:B74"/>
    <mergeCell ref="C73:C74"/>
  </mergeCells>
  <phoneticPr fontId="3" type="noConversion"/>
  <printOptions horizontalCentered="1"/>
  <pageMargins left="0" right="0" top="0.39370078740157483" bottom="0" header="0" footer="0"/>
  <pageSetup paperSize="5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Devengado</vt:lpstr>
      <vt:lpstr>Pagado</vt:lpstr>
      <vt:lpstr>Flujo-Cuatro-Años</vt:lpstr>
      <vt:lpstr>Devengado!Área_de_impresión</vt:lpstr>
      <vt:lpstr>Pagado!Área_de_impresión</vt:lpstr>
      <vt:lpstr>Devengado!Títulos_a_imprimir</vt:lpstr>
      <vt:lpstr>Pagado!Títulos_a_imprimir</vt:lpstr>
    </vt:vector>
  </TitlesOfParts>
  <Company>CGP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WinLiteG-SP3</cp:lastModifiedBy>
  <cp:lastPrinted>2015-11-19T12:50:42Z</cp:lastPrinted>
  <dcterms:created xsi:type="dcterms:W3CDTF">2008-02-21T12:54:27Z</dcterms:created>
  <dcterms:modified xsi:type="dcterms:W3CDTF">2015-11-19T17:36:00Z</dcterms:modified>
</cp:coreProperties>
</file>