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315" windowWidth="7980" windowHeight="6555" tabRatio="763" activeTab="1"/>
  </bookViews>
  <sheets>
    <sheet name="10601" sheetId="6" r:id="rId1"/>
    <sheet name="10602" sheetId="19" r:id="rId2"/>
    <sheet name="10610" sheetId="15" r:id="rId3"/>
    <sheet name="50603" sheetId="18" r:id="rId4"/>
    <sheet name="50604 Gral. JUNIO 2016" sheetId="20" r:id="rId5"/>
    <sheet name="50604 Reducido JUNIO 2016" sheetId="21" r:id="rId6"/>
  </sheets>
  <externalReferences>
    <externalReference r:id="rId7"/>
    <externalReference r:id="rId8"/>
  </externalReferences>
  <definedNames>
    <definedName name="_xlnm.Print_Area" localSheetId="0">'10601'!$A$1:$N$46</definedName>
    <definedName name="_xlnm.Print_Area" localSheetId="2">'10610'!$A$1:$O$42</definedName>
    <definedName name="_xlnm.Print_Area" localSheetId="3">'50603'!$A$1:$N$42</definedName>
    <definedName name="_xlnm.Print_Area" localSheetId="4">'50604 Gral. JUNIO 2016'!$A$1:$K$421</definedName>
    <definedName name="_xlnm.Print_Area" localSheetId="5">'50604 Reducido JUNIO 2016'!$A$47:$C$94</definedName>
  </definedNames>
  <calcPr calcId="145621"/>
</workbook>
</file>

<file path=xl/calcChain.xml><?xml version="1.0" encoding="utf-8"?>
<calcChain xmlns="http://schemas.openxmlformats.org/spreadsheetml/2006/main">
  <c r="C93" i="21" l="1"/>
  <c r="B93" i="21"/>
  <c r="C92" i="21"/>
  <c r="B92" i="21"/>
  <c r="C91" i="21"/>
  <c r="B91" i="21"/>
  <c r="C90" i="21"/>
  <c r="B90" i="21"/>
  <c r="C89" i="21"/>
  <c r="B89" i="21"/>
  <c r="C88" i="21"/>
  <c r="B88" i="21"/>
  <c r="C87" i="21"/>
  <c r="B87" i="21"/>
  <c r="C86" i="21"/>
  <c r="B86" i="21"/>
  <c r="C84" i="21"/>
  <c r="B84" i="21"/>
  <c r="C83" i="21"/>
  <c r="B83" i="21"/>
  <c r="C82" i="21"/>
  <c r="B82" i="21"/>
  <c r="C79" i="21"/>
  <c r="B79" i="21"/>
  <c r="C78" i="21"/>
  <c r="B78" i="21"/>
  <c r="C77" i="21"/>
  <c r="B77" i="21"/>
  <c r="C76" i="21"/>
  <c r="B76" i="21"/>
  <c r="C74" i="21"/>
  <c r="B74" i="21"/>
  <c r="C73" i="21"/>
  <c r="B73" i="21"/>
  <c r="C70" i="21"/>
  <c r="B70" i="21"/>
  <c r="C69" i="21"/>
  <c r="B69" i="21"/>
  <c r="C66" i="21"/>
  <c r="B66" i="21"/>
  <c r="C65" i="21"/>
  <c r="B65" i="21"/>
  <c r="C64" i="21"/>
  <c r="B64" i="21"/>
  <c r="C61" i="21"/>
  <c r="B61" i="21"/>
  <c r="C60" i="21"/>
  <c r="C59" i="21"/>
  <c r="B59" i="21"/>
  <c r="B60" i="21" s="1"/>
  <c r="C58" i="21"/>
  <c r="B58" i="21"/>
  <c r="C57" i="21"/>
  <c r="B57" i="21"/>
  <c r="C55" i="21"/>
  <c r="B55" i="21"/>
  <c r="C54" i="21"/>
  <c r="B54" i="21"/>
  <c r="C50" i="21"/>
  <c r="B50" i="21"/>
  <c r="C49" i="21"/>
  <c r="B49" i="21"/>
  <c r="C46" i="21"/>
  <c r="B46" i="21"/>
  <c r="C45" i="21"/>
  <c r="B45" i="21"/>
  <c r="C44" i="21"/>
  <c r="B44" i="21"/>
  <c r="C43" i="21"/>
  <c r="B43" i="21"/>
  <c r="C41" i="21"/>
  <c r="B41" i="21"/>
  <c r="C40" i="21"/>
  <c r="B40" i="21"/>
  <c r="C39" i="21"/>
  <c r="B39" i="21"/>
  <c r="C36" i="21"/>
  <c r="B36" i="21"/>
  <c r="C35" i="21"/>
  <c r="B35" i="21"/>
  <c r="C34" i="21"/>
  <c r="B34" i="21"/>
  <c r="C32" i="21"/>
  <c r="B32" i="21"/>
  <c r="C31" i="21"/>
  <c r="B31" i="21"/>
  <c r="C30" i="21"/>
  <c r="B30" i="21"/>
  <c r="C29" i="21"/>
  <c r="B29" i="21"/>
  <c r="C28" i="21"/>
  <c r="B28" i="21"/>
  <c r="C27" i="21"/>
  <c r="B27" i="21"/>
  <c r="C26" i="21"/>
  <c r="B26" i="21"/>
  <c r="C25" i="21"/>
  <c r="B25" i="21"/>
  <c r="C24" i="21"/>
  <c r="B24" i="21"/>
  <c r="C23" i="21"/>
  <c r="B23" i="21"/>
  <c r="C22" i="21"/>
  <c r="B22" i="21"/>
  <c r="C19" i="21"/>
  <c r="B19" i="21"/>
  <c r="C18" i="21"/>
  <c r="B18" i="21"/>
  <c r="C16" i="21"/>
  <c r="B16" i="21"/>
  <c r="C15" i="21"/>
  <c r="B15" i="21"/>
  <c r="C14" i="21"/>
  <c r="B14" i="21"/>
  <c r="C12" i="21"/>
  <c r="B12" i="21"/>
  <c r="C11" i="21"/>
  <c r="B11" i="21"/>
  <c r="C10" i="21"/>
  <c r="B10" i="21"/>
  <c r="C9" i="21"/>
  <c r="B9" i="21"/>
  <c r="C8" i="21"/>
  <c r="B8" i="21"/>
  <c r="C7" i="21"/>
  <c r="B7" i="21"/>
  <c r="C6" i="21"/>
  <c r="B6" i="21"/>
  <c r="D412" i="20"/>
  <c r="D411" i="20"/>
  <c r="D410" i="20"/>
  <c r="D413" i="20" s="1"/>
  <c r="J413" i="20" s="1"/>
  <c r="D407" i="20"/>
  <c r="D406" i="20"/>
  <c r="D405" i="20"/>
  <c r="D404" i="20"/>
  <c r="D408" i="20" s="1"/>
  <c r="D401" i="20"/>
  <c r="D400" i="20"/>
  <c r="D402" i="20" s="1"/>
  <c r="D397" i="20"/>
  <c r="D396" i="20"/>
  <c r="D398" i="20" s="1"/>
  <c r="J398" i="20" s="1"/>
  <c r="D395" i="20"/>
  <c r="D392" i="20"/>
  <c r="D391" i="20"/>
  <c r="D390" i="20"/>
  <c r="D393" i="20" s="1"/>
  <c r="J393" i="20" s="1"/>
  <c r="D387" i="20"/>
  <c r="D386" i="20"/>
  <c r="D385" i="20"/>
  <c r="D384" i="20"/>
  <c r="D383" i="20"/>
  <c r="D382" i="20"/>
  <c r="D388" i="20" s="1"/>
  <c r="D377" i="20"/>
  <c r="D376" i="20"/>
  <c r="D373" i="20"/>
  <c r="D372" i="20"/>
  <c r="D370" i="20"/>
  <c r="D369" i="20"/>
  <c r="D366" i="20"/>
  <c r="D367" i="20" s="1"/>
  <c r="J367" i="20" s="1"/>
  <c r="D361" i="20"/>
  <c r="D360" i="20"/>
  <c r="D359" i="20"/>
  <c r="D358" i="20"/>
  <c r="D362" i="20" s="1"/>
  <c r="D355" i="20"/>
  <c r="D354" i="20"/>
  <c r="D356" i="20" s="1"/>
  <c r="D351" i="20"/>
  <c r="D350" i="20"/>
  <c r="D349" i="20"/>
  <c r="D348" i="20"/>
  <c r="D352" i="20" s="1"/>
  <c r="D346" i="20"/>
  <c r="D345" i="20"/>
  <c r="D341" i="20"/>
  <c r="D340" i="20"/>
  <c r="D339" i="20"/>
  <c r="D342" i="20" s="1"/>
  <c r="J342" i="20" s="1"/>
  <c r="D336" i="20"/>
  <c r="D335" i="20"/>
  <c r="D337" i="20" s="1"/>
  <c r="D330" i="20"/>
  <c r="D329" i="20"/>
  <c r="D328" i="20"/>
  <c r="D331" i="20" s="1"/>
  <c r="J331" i="20" s="1"/>
  <c r="D325" i="20"/>
  <c r="D324" i="20"/>
  <c r="D323" i="20"/>
  <c r="D322" i="20"/>
  <c r="D321" i="20"/>
  <c r="D320" i="20"/>
  <c r="D326" i="20" s="1"/>
  <c r="D315" i="20"/>
  <c r="D314" i="20"/>
  <c r="D313" i="20"/>
  <c r="D312" i="20"/>
  <c r="D316" i="20" s="1"/>
  <c r="D309" i="20"/>
  <c r="D308" i="20"/>
  <c r="D307" i="20"/>
  <c r="D306" i="20"/>
  <c r="D310" i="20" s="1"/>
  <c r="J310" i="20" s="1"/>
  <c r="D304" i="20"/>
  <c r="J304" i="20" s="1"/>
  <c r="D303" i="20"/>
  <c r="D298" i="20"/>
  <c r="D297" i="20"/>
  <c r="D299" i="20" s="1"/>
  <c r="D295" i="20"/>
  <c r="J295" i="20" s="1"/>
  <c r="D294" i="20"/>
  <c r="D293" i="20"/>
  <c r="D290" i="20"/>
  <c r="D289" i="20"/>
  <c r="D291" i="20" s="1"/>
  <c r="D286" i="20"/>
  <c r="D285" i="20"/>
  <c r="D287" i="20" s="1"/>
  <c r="J287" i="20" s="1"/>
  <c r="D282" i="20"/>
  <c r="D281" i="20"/>
  <c r="D283" i="20" s="1"/>
  <c r="J283" i="20" s="1"/>
  <c r="J278" i="20"/>
  <c r="D276" i="20"/>
  <c r="D275" i="20"/>
  <c r="D274" i="20"/>
  <c r="D271" i="20"/>
  <c r="D270" i="20"/>
  <c r="D269" i="20"/>
  <c r="D268" i="20"/>
  <c r="D267" i="20"/>
  <c r="D272" i="20" s="1"/>
  <c r="J272" i="20" s="1"/>
  <c r="D260" i="20"/>
  <c r="D259" i="20"/>
  <c r="D261" i="20" s="1"/>
  <c r="J261" i="20" s="1"/>
  <c r="D256" i="20"/>
  <c r="D255" i="20"/>
  <c r="D254" i="20"/>
  <c r="D253" i="20"/>
  <c r="D257" i="20" s="1"/>
  <c r="J257" i="20" s="1"/>
  <c r="D252" i="20"/>
  <c r="D248" i="20"/>
  <c r="D247" i="20"/>
  <c r="D246" i="20"/>
  <c r="D245" i="20"/>
  <c r="D244" i="20"/>
  <c r="D243" i="20"/>
  <c r="D242" i="20"/>
  <c r="D241" i="20"/>
  <c r="D240" i="20"/>
  <c r="D249" i="20" s="1"/>
  <c r="J249" i="20" s="1"/>
  <c r="D237" i="20"/>
  <c r="D236" i="20"/>
  <c r="D238" i="20" s="1"/>
  <c r="J238" i="20" s="1"/>
  <c r="D233" i="20"/>
  <c r="D232" i="20"/>
  <c r="D231" i="20"/>
  <c r="D230" i="20"/>
  <c r="D229" i="20"/>
  <c r="D228" i="20"/>
  <c r="D227" i="20"/>
  <c r="D226" i="20"/>
  <c r="D234" i="20" s="1"/>
  <c r="J234" i="20" s="1"/>
  <c r="D225" i="20"/>
  <c r="D222" i="20"/>
  <c r="D221" i="20"/>
  <c r="D220" i="20"/>
  <c r="D219" i="20"/>
  <c r="D218" i="20"/>
  <c r="D217" i="20"/>
  <c r="D216" i="20"/>
  <c r="D215" i="20"/>
  <c r="D214" i="20"/>
  <c r="D213" i="20"/>
  <c r="D212" i="20"/>
  <c r="D211" i="20"/>
  <c r="D210" i="20"/>
  <c r="D209" i="20"/>
  <c r="D223" i="20" s="1"/>
  <c r="J223" i="20" s="1"/>
  <c r="D205" i="20"/>
  <c r="D204" i="20"/>
  <c r="D203" i="20"/>
  <c r="D202" i="20"/>
  <c r="D201" i="20"/>
  <c r="D200" i="20"/>
  <c r="D206" i="20" s="1"/>
  <c r="J206" i="20" s="1"/>
  <c r="D197" i="20"/>
  <c r="D196" i="20"/>
  <c r="D194" i="20"/>
  <c r="D193" i="20"/>
  <c r="D192" i="20"/>
  <c r="D198" i="20" s="1"/>
  <c r="J198" i="20" s="1"/>
  <c r="D189" i="20"/>
  <c r="D188" i="20"/>
  <c r="D190" i="20" s="1"/>
  <c r="J190" i="20" s="1"/>
  <c r="D183" i="20"/>
  <c r="D182" i="20"/>
  <c r="D181" i="20"/>
  <c r="D180" i="20"/>
  <c r="D184" i="20" s="1"/>
  <c r="J184" i="20" s="1"/>
  <c r="D179" i="20"/>
  <c r="D176" i="20"/>
  <c r="D175" i="20"/>
  <c r="D177" i="20" s="1"/>
  <c r="J177" i="20" s="1"/>
  <c r="D172" i="20"/>
  <c r="D171" i="20"/>
  <c r="D170" i="20"/>
  <c r="D173" i="20" s="1"/>
  <c r="J173" i="20" s="1"/>
  <c r="D165" i="20"/>
  <c r="D164" i="20"/>
  <c r="D166" i="20" s="1"/>
  <c r="J166" i="20" s="1"/>
  <c r="B164" i="20"/>
  <c r="D163" i="20"/>
  <c r="D162" i="20"/>
  <c r="I160" i="20"/>
  <c r="D159" i="20"/>
  <c r="D158" i="20"/>
  <c r="D160" i="20" s="1"/>
  <c r="J160" i="20" s="1"/>
  <c r="I156" i="20"/>
  <c r="D155" i="20"/>
  <c r="D154" i="20"/>
  <c r="D156" i="20" s="1"/>
  <c r="J156" i="20" s="1"/>
  <c r="I152" i="20"/>
  <c r="D151" i="20"/>
  <c r="D150" i="20"/>
  <c r="D152" i="20" s="1"/>
  <c r="J152" i="20" s="1"/>
  <c r="D149" i="20"/>
  <c r="I147" i="20"/>
  <c r="D146" i="20"/>
  <c r="D145" i="20"/>
  <c r="D144" i="20"/>
  <c r="D143" i="20"/>
  <c r="D142" i="20"/>
  <c r="D141" i="20"/>
  <c r="D140" i="20"/>
  <c r="D139" i="20"/>
  <c r="D147" i="20" s="1"/>
  <c r="J147" i="20" s="1"/>
  <c r="I137" i="20"/>
  <c r="D136" i="20"/>
  <c r="D135" i="20"/>
  <c r="D134" i="20"/>
  <c r="D133" i="20"/>
  <c r="D137" i="20" s="1"/>
  <c r="J137" i="20" s="1"/>
  <c r="I131" i="20"/>
  <c r="D130" i="20"/>
  <c r="D129" i="20"/>
  <c r="D128" i="20"/>
  <c r="D127" i="20"/>
  <c r="D126" i="20"/>
  <c r="D125" i="20"/>
  <c r="D124" i="20"/>
  <c r="D123" i="20"/>
  <c r="D131" i="20" s="1"/>
  <c r="J131" i="20" s="1"/>
  <c r="I121" i="20"/>
  <c r="D120" i="20"/>
  <c r="D119" i="20"/>
  <c r="D118" i="20"/>
  <c r="D117" i="20"/>
  <c r="D121" i="20" s="1"/>
  <c r="J121" i="20" s="1"/>
  <c r="C110" i="20"/>
  <c r="B110" i="20"/>
  <c r="D110" i="20" s="1"/>
  <c r="C105" i="20"/>
  <c r="D105" i="20" s="1"/>
  <c r="B105" i="20"/>
  <c r="C96" i="20"/>
  <c r="B96" i="20"/>
  <c r="D96" i="20" s="1"/>
  <c r="D115" i="20" s="1"/>
  <c r="J115" i="20" s="1"/>
  <c r="I94" i="20"/>
  <c r="D93" i="20"/>
  <c r="D92" i="20"/>
  <c r="D91" i="20"/>
  <c r="D90" i="20"/>
  <c r="D94" i="20" s="1"/>
  <c r="J94" i="20" s="1"/>
  <c r="I88" i="20"/>
  <c r="D87" i="20"/>
  <c r="D86" i="20"/>
  <c r="D85" i="20"/>
  <c r="D84" i="20"/>
  <c r="D88" i="20" s="1"/>
  <c r="J88" i="20" s="1"/>
  <c r="D83" i="20"/>
  <c r="I81" i="20"/>
  <c r="D80" i="20"/>
  <c r="D79" i="20"/>
  <c r="D81" i="20" s="1"/>
  <c r="J81" i="20" s="1"/>
  <c r="D78" i="20"/>
  <c r="I76" i="20"/>
  <c r="D75" i="20"/>
  <c r="D74" i="20"/>
  <c r="D76" i="20" s="1"/>
  <c r="J76" i="20" s="1"/>
  <c r="D73" i="20"/>
  <c r="I71" i="20"/>
  <c r="D70" i="20"/>
  <c r="D69" i="20"/>
  <c r="D71" i="20" s="1"/>
  <c r="J71" i="20" s="1"/>
  <c r="D68" i="20"/>
  <c r="I65" i="20"/>
  <c r="D64" i="20"/>
  <c r="D63" i="20"/>
  <c r="D62" i="20"/>
  <c r="D61" i="20"/>
  <c r="D65" i="20" s="1"/>
  <c r="J65" i="20" s="1"/>
  <c r="D60" i="20"/>
  <c r="I58" i="20"/>
  <c r="D57" i="20"/>
  <c r="D56" i="20"/>
  <c r="D58" i="20" s="1"/>
  <c r="J58" i="20" s="1"/>
  <c r="D55" i="20"/>
  <c r="I53" i="20"/>
  <c r="D52" i="20"/>
  <c r="D51" i="20"/>
  <c r="D53" i="20" s="1"/>
  <c r="J53" i="20" s="1"/>
  <c r="D50" i="20"/>
  <c r="I47" i="20"/>
  <c r="D46" i="20"/>
  <c r="D45" i="20"/>
  <c r="D47" i="20" s="1"/>
  <c r="J47" i="20" s="1"/>
  <c r="D44" i="20"/>
  <c r="I42" i="20"/>
  <c r="D41" i="20"/>
  <c r="D40" i="20"/>
  <c r="D42" i="20" s="1"/>
  <c r="J42" i="20" s="1"/>
  <c r="D39" i="20"/>
  <c r="I37" i="20"/>
  <c r="D36" i="20"/>
  <c r="D35" i="20"/>
  <c r="D34" i="20"/>
  <c r="D33" i="20"/>
  <c r="D37" i="20" s="1"/>
  <c r="J37" i="20" s="1"/>
  <c r="I31" i="20"/>
  <c r="D30" i="20"/>
  <c r="D29" i="20"/>
  <c r="D28" i="20"/>
  <c r="D27" i="20"/>
  <c r="D26" i="20"/>
  <c r="D31" i="20" s="1"/>
  <c r="J31" i="20" s="1"/>
  <c r="I24" i="20"/>
  <c r="D23" i="20"/>
  <c r="D22" i="20"/>
  <c r="D21" i="20"/>
  <c r="D20" i="20"/>
  <c r="D19" i="20"/>
  <c r="D24" i="20" s="1"/>
  <c r="J24" i="20" s="1"/>
  <c r="I17" i="20"/>
  <c r="D16" i="20"/>
  <c r="D15" i="20"/>
  <c r="D14" i="20"/>
  <c r="D13" i="20"/>
  <c r="D17" i="20" s="1"/>
  <c r="J17" i="20" s="1"/>
  <c r="I11" i="20"/>
  <c r="D10" i="20"/>
  <c r="D9" i="20"/>
  <c r="D8" i="20"/>
  <c r="D7" i="20"/>
  <c r="D11" i="20" s="1"/>
  <c r="J11" i="20" s="1"/>
  <c r="D6" i="20"/>
  <c r="G15" i="19" l="1"/>
  <c r="F15" i="19"/>
  <c r="E15" i="19"/>
  <c r="E14" i="19"/>
  <c r="E13" i="19"/>
  <c r="E12" i="19"/>
  <c r="F42" i="18" l="1"/>
  <c r="E42" i="18"/>
  <c r="N41" i="18"/>
  <c r="N40" i="18"/>
  <c r="I40" i="18"/>
  <c r="I42" i="18" s="1"/>
  <c r="H40" i="18"/>
  <c r="H42" i="18" s="1"/>
  <c r="E40" i="18"/>
  <c r="N39" i="18"/>
  <c r="H37" i="18"/>
  <c r="G37" i="18"/>
  <c r="M37" i="18" s="1"/>
  <c r="N37" i="18" s="1"/>
  <c r="H36" i="18"/>
  <c r="G36" i="18"/>
  <c r="M36" i="18" s="1"/>
  <c r="N36" i="18" s="1"/>
  <c r="M35" i="18"/>
  <c r="N35" i="18" s="1"/>
  <c r="I35" i="18"/>
  <c r="H35" i="18"/>
  <c r="G35" i="18"/>
  <c r="H34" i="18"/>
  <c r="N32" i="18"/>
  <c r="N31" i="18"/>
  <c r="N30" i="18"/>
  <c r="N29" i="18"/>
  <c r="N28" i="18"/>
  <c r="N26" i="18"/>
  <c r="I26" i="18"/>
  <c r="H26" i="18"/>
  <c r="N22" i="18"/>
  <c r="N20" i="18"/>
  <c r="N19" i="18"/>
  <c r="N18" i="18"/>
  <c r="I18" i="18"/>
  <c r="N15" i="18"/>
  <c r="I15" i="18"/>
  <c r="H15" i="18"/>
  <c r="N14" i="18"/>
  <c r="N13" i="18"/>
  <c r="N12" i="18"/>
  <c r="I12" i="18"/>
  <c r="H12" i="18"/>
  <c r="N11" i="18"/>
  <c r="N10" i="18"/>
  <c r="N9" i="18"/>
  <c r="N8" i="18"/>
  <c r="N7" i="18"/>
  <c r="G46" i="6" l="1"/>
  <c r="K23" i="15" l="1"/>
  <c r="P19" i="15"/>
  <c r="P17" i="15"/>
  <c r="D28" i="6" l="1"/>
  <c r="D30" i="6" s="1"/>
  <c r="B34" i="6"/>
  <c r="B33" i="6"/>
  <c r="D29" i="6"/>
  <c r="D26" i="6"/>
</calcChain>
</file>

<file path=xl/sharedStrings.xml><?xml version="1.0" encoding="utf-8"?>
<sst xmlns="http://schemas.openxmlformats.org/spreadsheetml/2006/main" count="910" uniqueCount="542">
  <si>
    <t>Unidad de Medida</t>
  </si>
  <si>
    <t>Unidad de Gestión de Consumo</t>
  </si>
  <si>
    <t>Meta Anual</t>
  </si>
  <si>
    <t>Denominación de las Variables</t>
  </si>
  <si>
    <t>CUADRO DE INDICADORES Y METAS</t>
  </si>
  <si>
    <t>Cantidad</t>
  </si>
  <si>
    <t>%</t>
  </si>
  <si>
    <t>C30402</t>
  </si>
  <si>
    <t>Denominacion de las Variables</t>
  </si>
  <si>
    <t>Unidad de medida</t>
  </si>
  <si>
    <t>Unidad de Gestión de consumo</t>
  </si>
  <si>
    <t>Frecuencia de Determinación de las Variables</t>
  </si>
  <si>
    <t>Años</t>
  </si>
  <si>
    <t>Resultado Alcanzado anual</t>
  </si>
  <si>
    <t>Resultados proyectados anual</t>
  </si>
  <si>
    <t>INDICADORES DE PRODUCCION</t>
  </si>
  <si>
    <t>Bienes Inmuebles existentes</t>
  </si>
  <si>
    <t>H30794</t>
  </si>
  <si>
    <t>Anual</t>
  </si>
  <si>
    <t>---</t>
  </si>
  <si>
    <t>Bienes Muebles existentes ocupados</t>
  </si>
  <si>
    <t>Venta de Bienes Muebles comunicados</t>
  </si>
  <si>
    <t>H30786</t>
  </si>
  <si>
    <t>Venta de Bienes Muebles realizados</t>
  </si>
  <si>
    <t>Pesos</t>
  </si>
  <si>
    <t>Cobro de Cartera</t>
  </si>
  <si>
    <t>H30787</t>
  </si>
  <si>
    <t>Alquileres de Bienes Inmuebles</t>
  </si>
  <si>
    <t>Otros Recuperos</t>
  </si>
  <si>
    <t>INDICADORES DE CAPACIDAD INSTALADA</t>
  </si>
  <si>
    <t>RECURSOS HUMANOS</t>
  </si>
  <si>
    <t>Total por función</t>
  </si>
  <si>
    <t>H30789</t>
  </si>
  <si>
    <t>Trimestral</t>
  </si>
  <si>
    <t>1 - Profesionales</t>
  </si>
  <si>
    <t xml:space="preserve">                       Licenciados</t>
  </si>
  <si>
    <t xml:space="preserve">                       Contadores</t>
  </si>
  <si>
    <t xml:space="preserve">                       Otros Profesionales</t>
  </si>
  <si>
    <t>2 - Admnistrativos</t>
  </si>
  <si>
    <t>3 - Otras funciones</t>
  </si>
  <si>
    <t>Total por Situación de Revista</t>
  </si>
  <si>
    <t>1-Funcionarios</t>
  </si>
  <si>
    <t>2-Planta Permanente</t>
  </si>
  <si>
    <t>3-Planta Transitoria</t>
  </si>
  <si>
    <t>4-De Otras Juridiscciones Adscriptos</t>
  </si>
  <si>
    <t>5-Locaciones</t>
  </si>
  <si>
    <t>6-Pasantías</t>
  </si>
  <si>
    <t>7-Adscriptos de Otras Juridiscciones</t>
  </si>
  <si>
    <t>RECURSOS FISICOS</t>
  </si>
  <si>
    <t>Total de Vehículos</t>
  </si>
  <si>
    <t>Total de Bienes Existentes Informáticos</t>
  </si>
  <si>
    <t>1-Computadoras (CPU + Monitor)</t>
  </si>
  <si>
    <t>2-Impresoras</t>
  </si>
  <si>
    <t>H30739</t>
  </si>
  <si>
    <t>MINISTERIO DE HACIENDA</t>
  </si>
  <si>
    <t>Subdireccion de Habilitación</t>
  </si>
  <si>
    <t>Compras efectuadas a través de la Direccion de Compras y Suministros</t>
  </si>
  <si>
    <t>H30668</t>
  </si>
  <si>
    <t>Comisiones de Servicio (Viáticos y Pasajes)</t>
  </si>
  <si>
    <t>Anticipo con cargos a rendir Cuentas</t>
  </si>
  <si>
    <t>Liquidaciones a Pagar por Tesorería</t>
  </si>
  <si>
    <t>Expedientes de Rendiciones de Fondos Permanentes</t>
  </si>
  <si>
    <t>Informes sobre proyecciones Presupuestarias</t>
  </si>
  <si>
    <t>Subdireccion de Recursos Humanos</t>
  </si>
  <si>
    <t>Liquidaciones de Sueldos Efectuadas</t>
  </si>
  <si>
    <t>H30660</t>
  </si>
  <si>
    <t>Licencias Tramitadas</t>
  </si>
  <si>
    <t>Expedientes Informados</t>
  </si>
  <si>
    <t>Actualización de Legajos</t>
  </si>
  <si>
    <t>Certificaciones de Servicios</t>
  </si>
  <si>
    <t>Secretaría de Despacho General</t>
  </si>
  <si>
    <t>Expedientes Ingresados de Otras Reparticiones</t>
  </si>
  <si>
    <t>H30659</t>
  </si>
  <si>
    <t>Expedientes Enviados a otros Organismos</t>
  </si>
  <si>
    <t>Dictamenes Emitidos en el Periodo</t>
  </si>
  <si>
    <t>H30667</t>
  </si>
  <si>
    <t>Consultas por asistencia jurídica en el Periodo</t>
  </si>
  <si>
    <t>C.JU.O. : 1.06.02</t>
  </si>
  <si>
    <t>H00026</t>
  </si>
  <si>
    <t>Expediente sobre Modificaciones de la partida de Personal Intervenidas</t>
  </si>
  <si>
    <t>Decretos y/o Resoluciones Informadas y Expedientes Intervenidos s/Presupuesto</t>
  </si>
  <si>
    <t>Decretos y/o Resoluciones Emitidas y Expedientes Intervenidos s/ Coparticipación Municipal</t>
  </si>
  <si>
    <t>Resultados Alcanzados</t>
  </si>
  <si>
    <t>Primer Trimestre</t>
  </si>
  <si>
    <t>-----</t>
  </si>
  <si>
    <t>DIRECCION GRAL. DE ADMINISTRACIÓN</t>
  </si>
  <si>
    <t>Segundo Trimestre</t>
  </si>
  <si>
    <t>Decretos y/o Resoluciones Informadas.</t>
  </si>
  <si>
    <t>Tercer Trimestre</t>
  </si>
  <si>
    <t xml:space="preserve">Ley Nº 7314 - Responsabilidad Fiscal - Art. 44 y 45 y  Anexo 30 - Art. 27º </t>
  </si>
  <si>
    <t xml:space="preserve">Cuarto Trimestre </t>
  </si>
  <si>
    <t>Cuarto Trimestre</t>
  </si>
  <si>
    <t>Dirección de Asuntos Legales</t>
  </si>
  <si>
    <t>Prevenitvos Fondo Permanente</t>
  </si>
  <si>
    <t>Preventivos Compras Mayores</t>
  </si>
  <si>
    <t>Devengado y Liquidado Fondo Permanente</t>
  </si>
  <si>
    <t>Ordenes de Compras efectuadas por Catálogo de Oferta Permanente</t>
  </si>
  <si>
    <t>Ordenes de Compras efectuadas Fondo Permanente</t>
  </si>
  <si>
    <t>JURIDISCCIÓN……………………………………………06</t>
  </si>
  <si>
    <t>MINISTERIO DE HACIENDA                                                        INSTITUTO PROVINCIAL DE JUEGOS Y CASINOS</t>
  </si>
  <si>
    <t>DENOMINACIÓN DE LAS VARIABLES</t>
  </si>
  <si>
    <t>UNIDAD DE MEDIDA</t>
  </si>
  <si>
    <t>UNIDAD DE GESTIÓN    O DE CONSUMO</t>
  </si>
  <si>
    <t>RESULTADOS ALCANZADOS</t>
  </si>
  <si>
    <t>META ANUAL</t>
  </si>
  <si>
    <t>1ER TRIMESTRE</t>
  </si>
  <si>
    <t>2DO TRIMESTRE</t>
  </si>
  <si>
    <t>3ER TRIMESTRE</t>
  </si>
  <si>
    <t>4TO TRIMESTRE</t>
  </si>
  <si>
    <t>INDICADORES DE PRODUCCIÓN</t>
  </si>
  <si>
    <t>BOLETAS DE QUINIELA PROCESADAS</t>
  </si>
  <si>
    <t xml:space="preserve">RECURSOS POR VENTAS DE QUINIELA Y DEMÁS JUEGOS </t>
  </si>
  <si>
    <t>RECURSOS POR JUEGOS DE MESA</t>
  </si>
  <si>
    <t>MÁQ. TRAGAMONEDAS CASINO DE MENDOZA</t>
  </si>
  <si>
    <t>RECURSOS POR MÁQ. TRAGAMONEDAS</t>
  </si>
  <si>
    <t>RELACIÓN INGRESO-MÁQ. CASINO DE MENDOZA</t>
  </si>
  <si>
    <t>$/Máq.</t>
  </si>
  <si>
    <t>MÁQ. TRAGAMONEDAS EN LOS DEPARTAMENTOS</t>
  </si>
  <si>
    <t>RECURSOS POR MÁQ. TRAGAMONEDAS DE DEPTOS.</t>
  </si>
  <si>
    <t>RELACIÓN INGRESO-MÁQ. CASINOS DEPARTAMENTALES</t>
  </si>
  <si>
    <t>SALAS DE JUEGO HABILITADAS EN LOS DEPTOS.</t>
  </si>
  <si>
    <t>JORNADAS HÍPICAS REALIZADAS</t>
  </si>
  <si>
    <t>RECURSOS POR ORG. DE CARRERAS Y COM. AGENCIAS HÍPICAS</t>
  </si>
  <si>
    <t>AUDITORÍAS Y CONTROL DE GESTIÓN EFECTUADOS</t>
  </si>
  <si>
    <t>ASESORAMIENTOS JURÍDICOS REALIZADOS</t>
  </si>
  <si>
    <t>A-RECURSOS HUMANOS</t>
  </si>
  <si>
    <t>A.1-TOTAL POR FUNCIÓN</t>
  </si>
  <si>
    <t>A.1.1. PROFESIONALES (CONTADORES-ABOGADOS-ETC.)</t>
  </si>
  <si>
    <t>A.1.2. PROFESIONALES DE JUEGOS</t>
  </si>
  <si>
    <t>A.1.3. ADMINISTRATIVOS</t>
  </si>
  <si>
    <t>A.2-TOTAL POR SITUACIÓN DE REVISTA</t>
  </si>
  <si>
    <t>A.2.1. FUNCIONARIOS</t>
  </si>
  <si>
    <t>A.2.2. PERSONAL PLANTA PERMANENTE</t>
  </si>
  <si>
    <t>A.2.3. PERSONAL PLANTA TRANSITORIA</t>
  </si>
  <si>
    <t>A.2.4. PERSONAL OTRAS JURISDICCIONES-ADSCRIPTOS</t>
  </si>
  <si>
    <t>A.2.5. PERSONAL CONTRATADO</t>
  </si>
  <si>
    <t>A.2.6. PERSONAL ADSCRIPTOS A OTRAS JURISDICCIONES</t>
  </si>
  <si>
    <t>B-RECURSOS FÍSICOS</t>
  </si>
  <si>
    <t>B.1-TOTAL VEHÍCULOS</t>
  </si>
  <si>
    <t xml:space="preserve">B.2-TOTAL BIENES INFORMÁTICOS EXISTENTES </t>
  </si>
  <si>
    <t>B.2.1. COMPUTADORAS PERSONALES (CPU-MONITOR)</t>
  </si>
  <si>
    <t>B.2.2. IMPRESORAS</t>
  </si>
  <si>
    <t>C-RECURSOS FINANCIEROS</t>
  </si>
  <si>
    <t>C.1-PRESUPUESTO VOTADO</t>
  </si>
  <si>
    <t>C.2-PRESUPUESTO VIGENTE</t>
  </si>
  <si>
    <t>C.3-PRESUPUESTO EJECUTADO (DEVENGADO)</t>
  </si>
  <si>
    <t>C.4-PRESUPUESTO EJECUTADO (DEVENGADO)</t>
  </si>
  <si>
    <t>D.A.A.B.O.</t>
  </si>
  <si>
    <t>DIRECCION GENERAL DE PRESUPUESTO</t>
  </si>
  <si>
    <t>2015</t>
  </si>
  <si>
    <t>2016</t>
  </si>
  <si>
    <t>-</t>
  </si>
  <si>
    <t>Ministerio de Hacienda</t>
  </si>
  <si>
    <t xml:space="preserve"> </t>
  </si>
  <si>
    <t>Ridi - Gonzalez P</t>
  </si>
  <si>
    <t xml:space="preserve">Basegio - Nuñez </t>
  </si>
  <si>
    <t>Wajn-Odoriz-Boulin-Mayorga-Affronti-Troyano-Petry- Fierro-Gili R-Gallardo-Diaz-Gonzalez de Duo-Aleman</t>
  </si>
  <si>
    <t>Molina-Dibalsi F. - Hidalgo-Gili P- Navas- Caballero-Gibbs-Campos-Becerra-Castillo-Avellaneda-Cicconi-Marti- Perez-Diblasi JC</t>
  </si>
  <si>
    <t>Funes V</t>
  </si>
  <si>
    <t>Resolución Interna N° 119/15</t>
  </si>
  <si>
    <t>DEPARTAMENTOS / DELEGACIONES</t>
  </si>
  <si>
    <t>% CUMPL. MARZO</t>
  </si>
  <si>
    <t>% CUMPL. FEBRERO</t>
  </si>
  <si>
    <t>% CUMPL.  ENERO</t>
  </si>
  <si>
    <t>Delegación Zona Sur</t>
  </si>
  <si>
    <t>1- Eficiencia de resolución de Piezas Administrativas</t>
  </si>
  <si>
    <t>2- Eficiencia de resolución de Piezas Administrativas en stock</t>
  </si>
  <si>
    <t>3- Eficiencia en generaciones de boletas</t>
  </si>
  <si>
    <t>4- Eficiencia operativo Fiscalizacion Permanente</t>
  </si>
  <si>
    <t>5- Eficiencia operativo Fiscalizacion Externa</t>
  </si>
  <si>
    <t xml:space="preserve">      Cumplimiento promedio del sector</t>
  </si>
  <si>
    <t>Delegación  General Alvear</t>
  </si>
  <si>
    <t>Delegación  Zona Este</t>
  </si>
  <si>
    <t xml:space="preserve">1- Eficacia de resolución de Piezas Administrativas </t>
  </si>
  <si>
    <t xml:space="preserve">3- Eficacia en generación de boletas de deudas </t>
  </si>
  <si>
    <t xml:space="preserve">4- Eficacia operativos de Fiscalización Permanente </t>
  </si>
  <si>
    <t xml:space="preserve">5- Eficacia operativos de Fiscalización Externa </t>
  </si>
  <si>
    <t>Cumplimiento promedio del sector</t>
  </si>
  <si>
    <t>Delegación  Valle de Uco</t>
  </si>
  <si>
    <t>1- Afectación de Apremios</t>
  </si>
  <si>
    <t>2- Contribuyentes fiscalizados</t>
  </si>
  <si>
    <t>3- Depuración Cuenta Corriente</t>
  </si>
  <si>
    <t>4- Registros del Automotor</t>
  </si>
  <si>
    <t>5- Salida de expedientes</t>
  </si>
  <si>
    <t>Delegación  Capital Federal</t>
  </si>
  <si>
    <t>4- Eficiencia en el control de Cuentas Corrientes</t>
  </si>
  <si>
    <t>Dpto. Gestión de Cobranza Administrativa</t>
  </si>
  <si>
    <t>1- Nivel de error en la anulación de formas de pago</t>
  </si>
  <si>
    <t>2- Cumplimiento de recordatorios vencimiento de formas de pago CBU</t>
  </si>
  <si>
    <t>3- Cumplimiento de plazos dados en la notificación</t>
  </si>
  <si>
    <t>Dpto. Gestión de Cobranza Judicial</t>
  </si>
  <si>
    <t>1 - Cumplimiento de plazos resolución Expedientes</t>
  </si>
  <si>
    <t>2 - Control de oficios</t>
  </si>
  <si>
    <t>3 - Cumplimiento entrega boletas de Apremio</t>
  </si>
  <si>
    <t>SUBDIRECCION  PATRIMONIALES Y SELLOS</t>
  </si>
  <si>
    <t>Dpto. Imp. Patrimoniales  Atención  Contribuyentes</t>
  </si>
  <si>
    <t>1- Cumplimiento de condiciones</t>
  </si>
  <si>
    <t>2- Cumplimiento de plazos de Expedientes</t>
  </si>
  <si>
    <t>3- Cumplimiento de plazos de Promociones</t>
  </si>
  <si>
    <t>Dpto. Imp. Patrimoniales Gestión Interna</t>
  </si>
  <si>
    <t>1- Resolución expedientes Administrativos</t>
  </si>
  <si>
    <t>2- Control grabacion altas y transferencias</t>
  </si>
  <si>
    <t>3- Informes de deuda en Concursos y Quiebras</t>
  </si>
  <si>
    <t>Dpto. Imp. De Sellos y Tasa de Justicia</t>
  </si>
  <si>
    <t xml:space="preserve">2- Control de DDJJ </t>
  </si>
  <si>
    <t>3- Resolución de expedientes judiciales</t>
  </si>
  <si>
    <t>4- Informes de deuda en Concursos y Quiebras</t>
  </si>
  <si>
    <t>5- Control de notificaciones de deuda</t>
  </si>
  <si>
    <t>SUBDIRECCION ACTIVIDADES ECONOMICAS</t>
  </si>
  <si>
    <t>Dpto. Actividades Económicas Atención Contribuyentes</t>
  </si>
  <si>
    <t>1- Control trámite cumplido Atención Contribuyentes</t>
  </si>
  <si>
    <t>2- Reducir stock Expedientes históricos</t>
  </si>
  <si>
    <t>3- Cumplimiento de plazos de expedientes vigentes</t>
  </si>
  <si>
    <t>Dpto. Actividades Económicas Gestión Interna</t>
  </si>
  <si>
    <t>1- Control cumplimiento Resoluciones de determinaciones</t>
  </si>
  <si>
    <t>2- Control de cumplimiento exenciones tramitadas</t>
  </si>
  <si>
    <t>3- Control de cumplimiento movimiento de piezas administrativas</t>
  </si>
  <si>
    <t>Dpto. Grandes Contribuyentes</t>
  </si>
  <si>
    <t>1- Control de contribuyentes</t>
  </si>
  <si>
    <t>2- Control de piezas administrativas tramitadas</t>
  </si>
  <si>
    <t>3- Cumplimiento respecto al tiempo de atención</t>
  </si>
  <si>
    <t>Dpto. Agentes de retención, percepción e información</t>
  </si>
  <si>
    <t>1- Cumplimiento de reclamos por mostrador</t>
  </si>
  <si>
    <t>2- Cumplimiento de consultas por mail</t>
  </si>
  <si>
    <t>3- Cumplimiento de consultas por mostrador</t>
  </si>
  <si>
    <t>4- Control del padrón SIRCREB a enviar a COMARB</t>
  </si>
  <si>
    <t>5- Control del armado del padrón ALTO RIESGO FISCAL a publicar</t>
  </si>
  <si>
    <t>Consejo Profesional de Ciencias Económicas</t>
  </si>
  <si>
    <t>1- Modificación domicilio</t>
  </si>
  <si>
    <t>2- Afectaciones Apremio</t>
  </si>
  <si>
    <t>3- Bajas IB</t>
  </si>
  <si>
    <t>4- Sellos</t>
  </si>
  <si>
    <t>Receptoría Centro</t>
  </si>
  <si>
    <t>Impuestos Patrimoniales</t>
  </si>
  <si>
    <t xml:space="preserve">   Planes de pago simples</t>
  </si>
  <si>
    <t xml:space="preserve">   Planes de pago c/apremio</t>
  </si>
  <si>
    <t xml:space="preserve">   Imp. Ctas. Vencidas planes</t>
  </si>
  <si>
    <t xml:space="preserve">   Cert. Libre deuda</t>
  </si>
  <si>
    <t xml:space="preserve">   Consult. Deuda s/apremio</t>
  </si>
  <si>
    <t xml:space="preserve">   Consult. Deuda c/apremio</t>
  </si>
  <si>
    <t xml:space="preserve">   Cambio domicilio</t>
  </si>
  <si>
    <t xml:space="preserve">   Pago contado</t>
  </si>
  <si>
    <t>Impuesto de Sellos</t>
  </si>
  <si>
    <t xml:space="preserve">   Aforo instrumentos</t>
  </si>
  <si>
    <t xml:space="preserve">   Aforo cont. Excentos</t>
  </si>
  <si>
    <t xml:space="preserve">   Comodatos</t>
  </si>
  <si>
    <t>Ingresos Brutos</t>
  </si>
  <si>
    <t xml:space="preserve">   Consult. Períodos impagos</t>
  </si>
  <si>
    <t xml:space="preserve">   Inscripciones</t>
  </si>
  <si>
    <t xml:space="preserve">   Bajas</t>
  </si>
  <si>
    <t xml:space="preserve">   Liquidación deudas</t>
  </si>
  <si>
    <t>Receptoría Godoy Cruz</t>
  </si>
  <si>
    <t>1- Contribuyentes satisfechos</t>
  </si>
  <si>
    <t>2- Recuperación de domicilio</t>
  </si>
  <si>
    <t>3- Afectación de Apremio APSBL</t>
  </si>
  <si>
    <t>4- Envio de CPA-PGD a recaudación por día</t>
  </si>
  <si>
    <t>Receptoría Las Heras</t>
  </si>
  <si>
    <t>1- Formas de pagos simples</t>
  </si>
  <si>
    <t>2- Formas de pagos con apremios</t>
  </si>
  <si>
    <t>3- Recuperacion de domicilios</t>
  </si>
  <si>
    <t>4- Afectacion de apremios</t>
  </si>
  <si>
    <t>5- Certificados de libre deuda</t>
  </si>
  <si>
    <t>6- Altas y Bajas de contribuyentesI.B.</t>
  </si>
  <si>
    <t>7- Aforos (sellado)</t>
  </si>
  <si>
    <t>8- Reimpresion de boletos masiva 2016</t>
  </si>
  <si>
    <t>Receptoría Lujan de Cuyo</t>
  </si>
  <si>
    <t>1- Afectaciones de deudas con Apremio</t>
  </si>
  <si>
    <t>2- Domicilios recuperados - actualizados</t>
  </si>
  <si>
    <t>3- Envios de CPA y PGD para aplicar</t>
  </si>
  <si>
    <t>4- Contribuyentes satisfechos</t>
  </si>
  <si>
    <t>Receptoría Maipu</t>
  </si>
  <si>
    <t>1- Patrimoniales</t>
  </si>
  <si>
    <t>2- Alta Sujeto Pasivo Imp. Automotor</t>
  </si>
  <si>
    <t>3- Actualizacion de Domicilio</t>
  </si>
  <si>
    <t>4- Marcaciones de Apremio</t>
  </si>
  <si>
    <t>5- Aforo de Impuesto de Sellos</t>
  </si>
  <si>
    <t>6- Ingresos Brutos</t>
  </si>
  <si>
    <t>7- Registros  Maipu 1 ,2  Y  A</t>
  </si>
  <si>
    <t xml:space="preserve">8- Cancelacion de Impuesto Reg. Maipu </t>
  </si>
  <si>
    <t>Receptoría Lavalle</t>
  </si>
  <si>
    <t>1- Afectaciones de deuda con apremio</t>
  </si>
  <si>
    <t>2- Domicilios recuperados</t>
  </si>
  <si>
    <t>3- Contribuyentes satisfechos</t>
  </si>
  <si>
    <t>Receptoría Corralitos</t>
  </si>
  <si>
    <t>1- Afectaciones de Apremio</t>
  </si>
  <si>
    <t>2- Recuperacion de Domicilio</t>
  </si>
  <si>
    <t>Receptoría Rodeo de la Cruz</t>
  </si>
  <si>
    <t>1- Recuperación de Domicilio</t>
  </si>
  <si>
    <t>2- Afectación de Apremio APSBL</t>
  </si>
  <si>
    <t>Receptoría Villa Nueva</t>
  </si>
  <si>
    <t>SUBDIRECCION FISCALIZACIÓN</t>
  </si>
  <si>
    <t>Departamento Inteligencia Fiscal</t>
  </si>
  <si>
    <t>1- Programar y evaluar acciones para detectar incump. o evasión</t>
  </si>
  <si>
    <t>2- Estudios e investigaciones</t>
  </si>
  <si>
    <t>3- Análisis para facilitar la elab. de planes de fisc.</t>
  </si>
  <si>
    <t>4- Selección de casos para fiscalizar</t>
  </si>
  <si>
    <t>Dpto. Fiscalización Externa</t>
  </si>
  <si>
    <t>1- Inspecciones Iniciadas</t>
  </si>
  <si>
    <t>2- Inspecciones descargadas</t>
  </si>
  <si>
    <t>Dpto. Fiscalización Permanente</t>
  </si>
  <si>
    <t>1- Controles de facturación (Actas C - Antecedentes - Puntos fijos - Denuncias - etc)</t>
  </si>
  <si>
    <t>2- Controles Impuesto Automotores e Inmobiliario vía Pública</t>
  </si>
  <si>
    <t xml:space="preserve">3- Seguimiento Imp. Automotor e Inmobiliario (Verificación cumplimiento / Apremio) </t>
  </si>
  <si>
    <t>4- Notificación clausuras</t>
  </si>
  <si>
    <t>5- Piezas administrativas descargadas (expedientes - notas - oficios)</t>
  </si>
  <si>
    <t>DIRECCIÓN GENERAL DE CATASTRO</t>
  </si>
  <si>
    <t>SUBDIRECCIÓN  DE  GESTIÓN CATASTRAL</t>
  </si>
  <si>
    <t xml:space="preserve">Dpto. Catastro Físico </t>
  </si>
  <si>
    <t>1- Cumplimiento de estadía máxima de Expedientes para otorgamiento de nomenclaturas y padrones</t>
  </si>
  <si>
    <t>2- Cumplimiento de estadía máxima de expedientes de reclamos, cateos, oficios, etc.</t>
  </si>
  <si>
    <t>Dpto. Mensuras</t>
  </si>
  <si>
    <t>1- Revisar Expedientes</t>
  </si>
  <si>
    <t>2- Visar Planos</t>
  </si>
  <si>
    <t>3- Corregir Planos Visados</t>
  </si>
  <si>
    <t>Sección Archivo</t>
  </si>
  <si>
    <t>4- Cumplimiento de entrega máxima (3 días hábiles)</t>
  </si>
  <si>
    <t>5- Cantidad de planos scaneados por día 50 (cincuenta)</t>
  </si>
  <si>
    <t xml:space="preserve">Dpto. Catastro Jurídico </t>
  </si>
  <si>
    <t>1- Emitir certificados catastrales</t>
  </si>
  <si>
    <t>2- Actualizar poseedores por BIC</t>
  </si>
  <si>
    <t>3- Actualizar titulares por BIC</t>
  </si>
  <si>
    <t>4- Actualizar datos en BIC solicitados por aula virtual</t>
  </si>
  <si>
    <t>5- Informar expedientes varios</t>
  </si>
  <si>
    <t xml:space="preserve">6- Informar oficios </t>
  </si>
  <si>
    <t>SUBDIRECCIÓN  DE  GESTIÓN TRIBUTARIA</t>
  </si>
  <si>
    <t xml:space="preserve">1- Revisar Plano de Mensura </t>
  </si>
  <si>
    <t xml:space="preserve">2- Visar Planos  </t>
  </si>
  <si>
    <t>3- Corregir Planos de Mensuras</t>
  </si>
  <si>
    <t>4- Emitir certificados catastral</t>
  </si>
  <si>
    <t>5- Contestar oficios judiciales</t>
  </si>
  <si>
    <t>6- Mesa de Entrada (Expedientes)</t>
  </si>
  <si>
    <t xml:space="preserve">7- Cambio de titularidad </t>
  </si>
  <si>
    <t>8- Grabación de Planos</t>
  </si>
  <si>
    <t>9- Otorgar nomenclatura y padrones</t>
  </si>
  <si>
    <t>10- Atención al público</t>
  </si>
  <si>
    <t>11- Consulta de planos</t>
  </si>
  <si>
    <t>12- Relevar superficie cubierta</t>
  </si>
  <si>
    <t>13- Realizar inspecciones</t>
  </si>
  <si>
    <t>14- Emitir Notificaciones</t>
  </si>
  <si>
    <t>Delegación Zona Este</t>
  </si>
  <si>
    <t>7- Cambio de titularidad (Reclamos)</t>
  </si>
  <si>
    <t>9- Digitalización de planos</t>
  </si>
  <si>
    <t>Dpto. Fiscalizacion Catastral</t>
  </si>
  <si>
    <t>1- Porcentaje de parcelas fiscalizadas correctamente</t>
  </si>
  <si>
    <t>2- Tiempo estadía máximo 15 días hábiles para resolver exptes de reclamos</t>
  </si>
  <si>
    <t>Dpto. Catastro Económico</t>
  </si>
  <si>
    <t>1- Determinación Valores Unitarios</t>
  </si>
  <si>
    <t>2- Incorporación de poseedores en Banco Catastral</t>
  </si>
  <si>
    <t>3- Optimización datos en Banco Catastral</t>
  </si>
  <si>
    <t>4- Cuitificación de parcelas</t>
  </si>
  <si>
    <t>5- Incorporación de Planos</t>
  </si>
  <si>
    <t>6- Incorporación de Correcciones</t>
  </si>
  <si>
    <t>7- Confección de notificaciones</t>
  </si>
  <si>
    <t>8- Atención de contribuyentes</t>
  </si>
  <si>
    <t>9- Análisis de expedientes de reclamos</t>
  </si>
  <si>
    <t>SUBDIRECCIÓN  DE  INTELIGENCIA CATASTRAL</t>
  </si>
  <si>
    <t>Dpto. Cartografía</t>
  </si>
  <si>
    <t>1- Cumplimiento entrega ploteos</t>
  </si>
  <si>
    <t>2- Ejecución vuelos en condiciones</t>
  </si>
  <si>
    <t>3- Planificación de vuelos</t>
  </si>
  <si>
    <t>4- Estado parcelario por punteo</t>
  </si>
  <si>
    <t>5- Captura y vuelco superficie cubierta por punteo</t>
  </si>
  <si>
    <t>Dpto. IDEM</t>
  </si>
  <si>
    <t>1-Cumplimiento de la evaluación de la actualización de la cartografía catastral</t>
  </si>
  <si>
    <t>2-Cumplimiento en la evaluación de documentos de estandarización de datos</t>
  </si>
  <si>
    <t>Dpto. SITC</t>
  </si>
  <si>
    <t>Planificación contemplada en la Subd. De Tecnologías de la Información</t>
  </si>
  <si>
    <t>DIRECCIÓN GENERAL DE REGALÍAS</t>
  </si>
  <si>
    <t>SUBDIRECCIÓN  DE  REGALÍAS</t>
  </si>
  <si>
    <t>Dpto. Explotación</t>
  </si>
  <si>
    <t>1- Medidores fiscales</t>
  </si>
  <si>
    <t>2- Actas de inspección</t>
  </si>
  <si>
    <t>3- Ingreso actas de inspección</t>
  </si>
  <si>
    <t>4- Informes</t>
  </si>
  <si>
    <t>5- Conciliación</t>
  </si>
  <si>
    <t>Dpto. Auditoría</t>
  </si>
  <si>
    <t>1- Control formal de las Declaraciones Juradas</t>
  </si>
  <si>
    <t>2- Auditoría de las Declaraciones Juradas</t>
  </si>
  <si>
    <t>3- Verificación de Ingresos - Comprobantes de Pago</t>
  </si>
  <si>
    <t>4- Verificación Obligación Canon Anual</t>
  </si>
  <si>
    <t>DIRECCIÓN DE ADMINISTRACIÓN</t>
  </si>
  <si>
    <t>Dpto. Gestión Administrativa</t>
  </si>
  <si>
    <t>1- Actualización de legajos</t>
  </si>
  <si>
    <t>2- Control y seguimiento Sistema Sueldo</t>
  </si>
  <si>
    <t>Dpto. Contabilidad</t>
  </si>
  <si>
    <t>1- Devoluciones de tributos a contribuyentes</t>
  </si>
  <si>
    <t>2- Gastos fijos liquidados</t>
  </si>
  <si>
    <t>Dpto. Balance y Presupuesto</t>
  </si>
  <si>
    <t>1- Reportes cumplidos</t>
  </si>
  <si>
    <t>2- Relevamiento inventario</t>
  </si>
  <si>
    <t>Dpto. Tesorería</t>
  </si>
  <si>
    <t>1- Cumplimiento descargos</t>
  </si>
  <si>
    <t>2- Cumplimiento rendición notas de créditos</t>
  </si>
  <si>
    <t>Dpto. Contrataciones y Compras</t>
  </si>
  <si>
    <t>1- Proceso de Preadjudicación</t>
  </si>
  <si>
    <t>2- Proceso de Adjudicación</t>
  </si>
  <si>
    <t>DIRECCIÓN  DE ASUNTOS TÉCNICOS Y JURÍDICOS</t>
  </si>
  <si>
    <t>SUBDIRECCIÓN  LEGAL Y TÉCNICAS</t>
  </si>
  <si>
    <t>Dpto. Asuntos Técnicos</t>
  </si>
  <si>
    <t>1- Control de expedientes tramitados</t>
  </si>
  <si>
    <t>Dpto. Asuntos Legales</t>
  </si>
  <si>
    <t>1- Expedientes Administrativos E/S</t>
  </si>
  <si>
    <t>2- Cumplimiento términos judiciales</t>
  </si>
  <si>
    <t>3- Expedientes a la mano</t>
  </si>
  <si>
    <t>4- Cédulas judiciales remitidas E/S</t>
  </si>
  <si>
    <t>Dpto. Procesos Universales</t>
  </si>
  <si>
    <t>1- Disminuir stock piezas administrativas</t>
  </si>
  <si>
    <t>2- Pedidos de deuda realizados</t>
  </si>
  <si>
    <t>4- Presentaciones judiciales (excepto verificaciones)</t>
  </si>
  <si>
    <t>DIRECCIÓN  DE TECNOLOGÍAS DE LA INFORMACIÓN</t>
  </si>
  <si>
    <t>SUBDIRECCIÓN  DE TECNOLOGÍAS DE LA INFORMACIÓN</t>
  </si>
  <si>
    <t>Dpto. Centro Operaciones Informático</t>
  </si>
  <si>
    <t>1- Resolución de reclamos en menos de 1 hora</t>
  </si>
  <si>
    <t>2- Resolución de reclamos en hasta 24 horas</t>
  </si>
  <si>
    <t>3- Resolución de reclamos en más de 24 horas</t>
  </si>
  <si>
    <t>4- Ejecutar la recaudación diaria completa</t>
  </si>
  <si>
    <t>5- Disponibilidad servicios WEB</t>
  </si>
  <si>
    <t>6- Disponibilidad servicios TAX</t>
  </si>
  <si>
    <t>Dpto. Desarrollo y Mantenimiento</t>
  </si>
  <si>
    <t>1- Reducción de incidentes repetitivos</t>
  </si>
  <si>
    <t>2- Control de calidad de nuevos software producción</t>
  </si>
  <si>
    <t>3- Modif. Soft Prod existentes con incidentes repetitivos</t>
  </si>
  <si>
    <t>DIRECCIÓN  DE DESARROLLO INSTITUCIONAL</t>
  </si>
  <si>
    <t>SUBDIRECCIÓN  DE DESARROLLO INSTITUCIONAL</t>
  </si>
  <si>
    <t xml:space="preserve">Dpto. Desarrollo RRHH y Capacitación </t>
  </si>
  <si>
    <t>1- Índice de satisfacción de personal capacitado</t>
  </si>
  <si>
    <t>2- Índice de cumplimiento de gestión</t>
  </si>
  <si>
    <t>Dpto. Relaciones Institucionales</t>
  </si>
  <si>
    <t>1- Control de requerimientos</t>
  </si>
  <si>
    <t>2- Cumplimiento de requerimientos</t>
  </si>
  <si>
    <t>3- Índice de satisfacción de conceptos impartidos en talleres y  charlas (Programa Cultura Tributaria Integral Mendoza)</t>
  </si>
  <si>
    <t>SUBDIRECCIÓN  DE AUDITORÍA Y CONTROL</t>
  </si>
  <si>
    <t>1- Auditorías realizadas</t>
  </si>
  <si>
    <t>Dpto. Control Interno</t>
  </si>
  <si>
    <t>1- Expedientes devolución verificados</t>
  </si>
  <si>
    <t>2- Procedimientos tramitados</t>
  </si>
  <si>
    <t>3- Corrección de datos</t>
  </si>
  <si>
    <t>4- Verificación de datos</t>
  </si>
  <si>
    <t>Dpto. Recaudación y Control de Ingresos</t>
  </si>
  <si>
    <t>1- Control de Entes de Recaudación</t>
  </si>
  <si>
    <t>2- Corrección de Cuentas Corrientes</t>
  </si>
  <si>
    <t>Dpto. Investigación Estadística</t>
  </si>
  <si>
    <t xml:space="preserve">1- Cumplimiento de la entrega de informes </t>
  </si>
  <si>
    <t>2- Conformidad de los informes entregados</t>
  </si>
  <si>
    <t>3- Control de calidad de los informes entregados</t>
  </si>
  <si>
    <t>4- Automatización de informes</t>
  </si>
  <si>
    <t>SECRETARÍA GENERAL</t>
  </si>
  <si>
    <t>Dpto. Despacho</t>
  </si>
  <si>
    <t>Mesa de Entradas</t>
  </si>
  <si>
    <t xml:space="preserve">1- Eficacia en el tiempo de tramitación de piezas administrativas </t>
  </si>
  <si>
    <t>Despacho</t>
  </si>
  <si>
    <t>2- Eficacia en la tramitación de Piezas Administrativas</t>
  </si>
  <si>
    <t>Archivo</t>
  </si>
  <si>
    <t xml:space="preserve">3- Eficacia en la terminación de Piezas Administrativas                             </t>
  </si>
  <si>
    <t>Dpto. Normativas</t>
  </si>
  <si>
    <t>Sección Normas</t>
  </si>
  <si>
    <t>1- Eficacia en el tiempo de tramitación de disposiciones en las piezas administrativas identificadas con prioridad 1</t>
  </si>
  <si>
    <t>Sección Notificaciones</t>
  </si>
  <si>
    <t>2- Eficacia en la tramitación de Piezas Administrativas para notificacion domiciliaria</t>
  </si>
  <si>
    <t>SUBDIRECCIÓN SEGURIDAD INFORMÁTICA</t>
  </si>
  <si>
    <t>1- ABM usuarios TAX/ Wb/etc: DGR y DGC</t>
  </si>
  <si>
    <t>2- Emitir Dictámenes s/ SI on demand</t>
  </si>
  <si>
    <t>3- Asesoramiento a otras sectores (continuo)</t>
  </si>
  <si>
    <t>4- Estudios nuevas tecnologías (continuo)</t>
  </si>
  <si>
    <t>5- Desarrollo Herramientas Internas para control de usuarios</t>
  </si>
  <si>
    <t>6- Gestionar listas de alertas informáticas</t>
  </si>
  <si>
    <t>Dpto. Planificación Estratégica</t>
  </si>
  <si>
    <t>1- Seguimiento de Objetivos Estratégicos</t>
  </si>
  <si>
    <t>2- Control de Planes de Accion</t>
  </si>
  <si>
    <r>
      <t xml:space="preserve">3- </t>
    </r>
    <r>
      <rPr>
        <sz val="9"/>
        <color indexed="8"/>
        <rFont val="Arial"/>
        <family val="2"/>
      </rPr>
      <t>Revisión Tablero de Control</t>
    </r>
  </si>
  <si>
    <t>Dpto. Gestión de Calidad</t>
  </si>
  <si>
    <t>1- Índice de aprobación del auditor</t>
  </si>
  <si>
    <t>2- Índice de aprobación de la Auditoría Interna</t>
  </si>
  <si>
    <t>3- Índice del gasto por cada auditoría interna realizada</t>
  </si>
  <si>
    <t>Dpto. Comunicación y Prensa</t>
  </si>
  <si>
    <t>1- Correcta Comunicación de las novedades</t>
  </si>
  <si>
    <t>2- Generación de ambientes de integración comunicacional</t>
  </si>
  <si>
    <t>Tribunal Administrativo Fiscal</t>
  </si>
  <si>
    <t>1- Expedientes Pendientes al inicio</t>
  </si>
  <si>
    <t>2- Expedientes Ingresados</t>
  </si>
  <si>
    <t>3- Expedientes Salidos</t>
  </si>
  <si>
    <t>4- Expedientes Pendientes al cierre</t>
  </si>
  <si>
    <t>Consejo de Loteos</t>
  </si>
  <si>
    <t>1- Tratamiento Exptes Técnicos de loteo y fracc</t>
  </si>
  <si>
    <t>2- Emitir Resolución co dictamen favorable</t>
  </si>
  <si>
    <t>3- Comunicar aprobaciones</t>
  </si>
  <si>
    <t xml:space="preserve">Dpto. Desarrollo de RRHH y Capacitación </t>
  </si>
  <si>
    <t>Dirección de Desarrollo Institucional</t>
  </si>
  <si>
    <t>Planificación Anual Resolución Interna ATM n° 119/15</t>
  </si>
  <si>
    <t>ÁREAS</t>
  </si>
  <si>
    <t>I. DIRECCIÓN GENERAL DE RENTAS</t>
  </si>
  <si>
    <t>Dpto. Gestión de Cob. Administ.</t>
  </si>
  <si>
    <t>Dpto. Gestión de Cob. Judicial</t>
  </si>
  <si>
    <t>I.I. SUBDIRECCION  PATRIMONIALES Y SELLOS</t>
  </si>
  <si>
    <t>Dpto. Imp. Patrim. At. Contribuyentes</t>
  </si>
  <si>
    <t>Dpto. Imp. Patrim. Gestión Interna</t>
  </si>
  <si>
    <t>I.II. SUBDIRECCION ACTIVIDADES ECONOMICAS</t>
  </si>
  <si>
    <t>Dpto. Activ. Econ. At. Contribuyentes</t>
  </si>
  <si>
    <t>Dpto. Activ. Econ. Gestión Interna</t>
  </si>
  <si>
    <t>Departamento Grandes Contribuyentes</t>
  </si>
  <si>
    <t>Departamento Agentes de retención, percepción e información</t>
  </si>
  <si>
    <t>Dpto. Agentes de ret., perc. e inform.</t>
  </si>
  <si>
    <t>Consejo Prof. de Ciencias Económicas</t>
  </si>
  <si>
    <t>I.III. SUBDIRECCION FISCALIZACIÓN</t>
  </si>
  <si>
    <t>II. DIRECCIÓN GENERAL DE CATASTRO</t>
  </si>
  <si>
    <t>II.I. SUBDIRECCIÓN  DE  GESTIÓN CATASTRAL</t>
  </si>
  <si>
    <t>II.II. SUBDIRECCIÓN  DE  GESTIÓN TRIBUTARIA</t>
  </si>
  <si>
    <t>II.III. SUBDIRECCIÓN  DE  INTELIGENCIA CATASTRAL</t>
  </si>
  <si>
    <t>Dpto. SITC: Planificación contemplada en la Subd. De Tecnologías de la Información</t>
  </si>
  <si>
    <t>III. DIRECCIÓN GENERAL DE REGALÍAS</t>
  </si>
  <si>
    <t>III.I. SUBDIRECCIÓN  DE  REGALÍAS</t>
  </si>
  <si>
    <t>IV. DIRECCIÓN DE ADMINISTRACIÓN</t>
  </si>
  <si>
    <t>V. DIRECCIÓN  DE ASUNTOS TÉCNICOS Y JURÍDICOS</t>
  </si>
  <si>
    <t>V.I. SUBDIRECCIÓN  LEGAL Y TÉCNICAS</t>
  </si>
  <si>
    <t>VI. DIRECCIÓN  DE TECNOLOGÍAS DE LA INFORMACIÓN</t>
  </si>
  <si>
    <t>VI.I. SUBDIRECCIÓN  DE TECNOLOGÍAS DE LA INFORMACIÓN</t>
  </si>
  <si>
    <t>VII. DIRECCIÓN  DE DESARROLLO INSTITUCIONAL</t>
  </si>
  <si>
    <t>VII.I. SUBDIRECCIÓN  DE DESARROLLO INSTITUCIONAL</t>
  </si>
  <si>
    <t>VIII. SUBDIRECCIÓN  DE AUDITORÍA Y CONTROL</t>
  </si>
  <si>
    <t>Dpto. Recaud. y Control de Ingresos</t>
  </si>
  <si>
    <t>IX. SECRETARÍA GENERAL</t>
  </si>
  <si>
    <t>XI. SUBDIRECCIÓN SEG. INFORMÁTICA</t>
  </si>
  <si>
    <t>XII. Dpto. Planificación Estratégica</t>
  </si>
  <si>
    <t>XIV. Dpto. Gestión de Calidad</t>
  </si>
  <si>
    <t>XV. Dpto. Comunicación y Prensa</t>
  </si>
  <si>
    <t>XVI. Tribunal Administrativo Fiscal</t>
  </si>
  <si>
    <t>XVII. Consejo de Loteos</t>
  </si>
  <si>
    <t xml:space="preserve">C.JU.O. : 1.06.01 - </t>
  </si>
  <si>
    <t>CUADRO DE INDICADORES Y METAS  -  2do TRIMESTRE 2016</t>
  </si>
  <si>
    <t>C.J.U.O. 1 - 06 - 10 - 2º TRIMESTE 2016</t>
  </si>
  <si>
    <t>CARÁCTER……………………………………………….05</t>
  </si>
  <si>
    <t>UNIDAD ORGANIZATIVA……………………………..….03</t>
  </si>
  <si>
    <t>PLANIF. JUNIO 2016</t>
  </si>
  <si>
    <t>EJECUT. JUNIO 2016</t>
  </si>
  <si>
    <t>% CUMPL. JUNIO</t>
  </si>
  <si>
    <t>% CUMPL. MAYO</t>
  </si>
  <si>
    <t>% CUMPL. ABRIL</t>
  </si>
  <si>
    <t>% PROMEDIO CUMPL. ACUMULADO</t>
  </si>
  <si>
    <t>julio de 2016</t>
  </si>
  <si>
    <t>Informe Reducido Metas junio 2016</t>
  </si>
  <si>
    <t>% CUMPLIM JUNIO</t>
  </si>
  <si>
    <t>% CUMPLIM. A JUNIO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</si>
</sst>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 * #,##0_ ;_ * \-#,##0_ ;_ * &quot;-&quot;_ ;_ @_ "/>
    <numFmt numFmtId="43" formatCode="_ * #,##0.00_ ;_ * \-#,##0.00_ ;_ * &quot;-&quot;??_ ;_ @_ "/>
    <numFmt numFmtId="164" formatCode="#,##0\ _p_t_a"/>
    <numFmt numFmtId="165" formatCode="#,##0.00\ _p_t_a"/>
    <numFmt numFmtId="166" formatCode="_-* #,##0\ _€_-;\-* #,##0\ _€_-;_-* &quot;-&quot;\ _€_-;_-@_-"/>
    <numFmt numFmtId="167" formatCode="_-* #,##0.00\ _€_-;\-* #,##0.00\ _€_-;_-* &quot;-&quot;??\ _€_-;_-@_-"/>
    <numFmt numFmtId="168" formatCode="0;[Red]0"/>
    <numFmt numFmtId="169" formatCode="0.00;[Red]0.00"/>
    <numFmt numFmtId="170" formatCode="#"/>
    <numFmt numFmtId="171" formatCode="#,##0_ ;\-#,##0\ "/>
  </numFmts>
  <fonts count="5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9"/>
      <color indexed="8"/>
      <name val="Arial"/>
      <family val="2"/>
    </font>
    <font>
      <sz val="11"/>
      <name val="Microsoft Sans Serif"/>
      <family val="2"/>
    </font>
    <font>
      <sz val="14"/>
      <name val="Arial"/>
      <family val="2"/>
    </font>
    <font>
      <b/>
      <sz val="12"/>
      <name val="Microsoft Sans Serif"/>
      <family val="2"/>
    </font>
    <font>
      <sz val="12"/>
      <name val="Microsoft Sans Serif"/>
      <family val="2"/>
    </font>
    <font>
      <b/>
      <sz val="10"/>
      <name val="Microsoft Sans Serif"/>
      <family val="2"/>
    </font>
    <font>
      <sz val="10"/>
      <name val="Microsoft Sans Serif"/>
      <family val="2"/>
    </font>
    <font>
      <b/>
      <sz val="9"/>
      <name val="Microsoft Sans Serif"/>
      <family val="2"/>
    </font>
    <font>
      <sz val="9"/>
      <name val="Microsoft Sans Serif"/>
      <family val="2"/>
    </font>
    <font>
      <sz val="18"/>
      <name val="Arial"/>
      <family val="2"/>
    </font>
    <font>
      <sz val="11"/>
      <color indexed="8"/>
      <name val="Arial"/>
      <family val="2"/>
    </font>
    <font>
      <sz val="11"/>
      <name val="Calibri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b/>
      <sz val="11"/>
      <name val="Calibri"/>
      <family val="2"/>
    </font>
    <font>
      <sz val="11"/>
      <name val="Arial"/>
      <family val="2"/>
    </font>
    <font>
      <sz val="10"/>
      <color indexed="8"/>
      <name val="Arial"/>
      <family val="2"/>
    </font>
    <font>
      <b/>
      <sz val="9"/>
      <color indexed="8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1"/>
      <color indexed="9"/>
      <name val="Arial"/>
      <family val="2"/>
    </font>
    <font>
      <b/>
      <sz val="11"/>
      <color indexed="22"/>
      <name val="Arial"/>
      <family val="2"/>
    </font>
    <font>
      <sz val="10"/>
      <color theme="1"/>
      <name val="Arial"/>
      <family val="2"/>
    </font>
    <font>
      <b/>
      <sz val="11"/>
      <name val="Microsoft Sans Serif"/>
      <family val="2"/>
    </font>
    <font>
      <sz val="11"/>
      <color indexed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62"/>
        <bgColor indexed="56"/>
      </patternFill>
    </fill>
    <fill>
      <patternFill patternType="solid">
        <fgColor indexed="48"/>
        <bgColor indexed="30"/>
      </patternFill>
    </fill>
    <fill>
      <patternFill patternType="solid">
        <fgColor indexed="31"/>
        <bgColor indexed="22"/>
      </patternFill>
    </fill>
  </fills>
  <borders count="7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</borders>
  <cellStyleXfs count="52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4" borderId="0" applyNumberFormat="0" applyBorder="0" applyAlignment="0" applyProtection="0"/>
    <xf numFmtId="0" fontId="16" fillId="16" borderId="1" applyNumberFormat="0" applyAlignment="0" applyProtection="0"/>
    <xf numFmtId="0" fontId="17" fillId="17" borderId="2" applyNumberFormat="0" applyAlignment="0" applyProtection="0"/>
    <xf numFmtId="0" fontId="18" fillId="0" borderId="3" applyNumberFormat="0" applyFill="0" applyAlignment="0" applyProtection="0"/>
    <xf numFmtId="0" fontId="19" fillId="0" borderId="0" applyNumberFormat="0" applyFill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21" borderId="0" applyNumberFormat="0" applyBorder="0" applyAlignment="0" applyProtection="0"/>
    <xf numFmtId="0" fontId="20" fillId="7" borderId="1" applyNumberFormat="0" applyAlignment="0" applyProtection="0"/>
    <xf numFmtId="0" fontId="21" fillId="3" borderId="0" applyNumberFormat="0" applyBorder="0" applyAlignment="0" applyProtection="0"/>
    <xf numFmtId="43" fontId="3" fillId="0" borderId="0" applyFont="0" applyFill="0" applyBorder="0" applyAlignment="0" applyProtection="0"/>
    <xf numFmtId="0" fontId="22" fillId="22" borderId="0" applyNumberFormat="0" applyBorder="0" applyAlignment="0" applyProtection="0"/>
    <xf numFmtId="0" fontId="3" fillId="23" borderId="4" applyNumberFormat="0" applyFont="0" applyAlignment="0" applyProtection="0"/>
    <xf numFmtId="0" fontId="23" fillId="16" borderId="5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6" applyNumberFormat="0" applyFill="0" applyAlignment="0" applyProtection="0"/>
    <xf numFmtId="0" fontId="28" fillId="0" borderId="7" applyNumberFormat="0" applyFill="0" applyAlignment="0" applyProtection="0"/>
    <xf numFmtId="0" fontId="19" fillId="0" borderId="8" applyNumberFormat="0" applyFill="0" applyAlignment="0" applyProtection="0"/>
    <xf numFmtId="0" fontId="29" fillId="0" borderId="9" applyNumberFormat="0" applyFill="0" applyAlignment="0" applyProtection="0"/>
    <xf numFmtId="0" fontId="9" fillId="0" borderId="0"/>
    <xf numFmtId="43" fontId="9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1" fontId="9" fillId="0" borderId="0" applyFont="0" applyFill="0" applyBorder="0" applyAlignment="0" applyProtection="0"/>
    <xf numFmtId="0" fontId="13" fillId="0" borderId="0"/>
    <xf numFmtId="9" fontId="13" fillId="0" borderId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551">
    <xf numFmtId="0" fontId="0" fillId="0" borderId="0" xfId="0"/>
    <xf numFmtId="0" fontId="7" fillId="0" borderId="0" xfId="0" applyFont="1"/>
    <xf numFmtId="0" fontId="9" fillId="0" borderId="0" xfId="0" applyFont="1"/>
    <xf numFmtId="1" fontId="11" fillId="24" borderId="11" xfId="32" applyNumberFormat="1" applyFont="1" applyFill="1" applyBorder="1" applyAlignment="1">
      <alignment horizontal="center" vertical="center"/>
    </xf>
    <xf numFmtId="0" fontId="4" fillId="24" borderId="14" xfId="0" applyFont="1" applyFill="1" applyBorder="1"/>
    <xf numFmtId="1" fontId="11" fillId="24" borderId="15" xfId="32" applyNumberFormat="1" applyFont="1" applyFill="1" applyBorder="1" applyAlignment="1">
      <alignment horizontal="center" vertical="center"/>
    </xf>
    <xf numFmtId="0" fontId="11" fillId="24" borderId="16" xfId="0" applyFont="1" applyFill="1" applyBorder="1" applyAlignment="1">
      <alignment horizontal="center" vertical="center" wrapText="1"/>
    </xf>
    <xf numFmtId="0" fontId="7" fillId="0" borderId="0" xfId="0" applyFont="1" applyBorder="1"/>
    <xf numFmtId="0" fontId="12" fillId="0" borderId="17" xfId="0" applyFont="1" applyBorder="1" applyAlignment="1"/>
    <xf numFmtId="0" fontId="12" fillId="0" borderId="11" xfId="0" applyFont="1" applyBorder="1"/>
    <xf numFmtId="0" fontId="12" fillId="0" borderId="0" xfId="0" applyFont="1"/>
    <xf numFmtId="0" fontId="12" fillId="0" borderId="17" xfId="0" applyFont="1" applyFill="1" applyBorder="1" applyAlignment="1"/>
    <xf numFmtId="0" fontId="12" fillId="0" borderId="0" xfId="0" applyFont="1" applyFill="1"/>
    <xf numFmtId="0" fontId="12" fillId="0" borderId="0" xfId="0" applyFont="1" applyBorder="1"/>
    <xf numFmtId="0" fontId="0" fillId="25" borderId="23" xfId="0" applyFill="1" applyBorder="1"/>
    <xf numFmtId="0" fontId="0" fillId="25" borderId="15" xfId="0" applyFill="1" applyBorder="1"/>
    <xf numFmtId="0" fontId="12" fillId="26" borderId="15" xfId="0" applyFont="1" applyFill="1" applyBorder="1"/>
    <xf numFmtId="1" fontId="12" fillId="26" borderId="15" xfId="0" applyNumberFormat="1" applyFont="1" applyFill="1" applyBorder="1"/>
    <xf numFmtId="0" fontId="9" fillId="26" borderId="15" xfId="0" applyFont="1" applyFill="1" applyBorder="1"/>
    <xf numFmtId="0" fontId="9" fillId="26" borderId="16" xfId="0" applyFont="1" applyFill="1" applyBorder="1"/>
    <xf numFmtId="0" fontId="12" fillId="0" borderId="24" xfId="0" applyFont="1" applyBorder="1"/>
    <xf numFmtId="0" fontId="12" fillId="0" borderId="25" xfId="0" applyFont="1" applyBorder="1"/>
    <xf numFmtId="0" fontId="12" fillId="26" borderId="26" xfId="0" applyFont="1" applyFill="1" applyBorder="1"/>
    <xf numFmtId="0" fontId="12" fillId="0" borderId="11" xfId="0" applyFont="1" applyFill="1" applyBorder="1"/>
    <xf numFmtId="0" fontId="12" fillId="0" borderId="20" xfId="0" applyFont="1" applyBorder="1"/>
    <xf numFmtId="0" fontId="12" fillId="0" borderId="27" xfId="0" applyFont="1" applyBorder="1"/>
    <xf numFmtId="0" fontId="9" fillId="26" borderId="30" xfId="0" applyFont="1" applyFill="1" applyBorder="1"/>
    <xf numFmtId="0" fontId="7" fillId="0" borderId="0" xfId="0" applyFont="1" applyBorder="1" applyAlignment="1"/>
    <xf numFmtId="0" fontId="7" fillId="0" borderId="32" xfId="0" applyFont="1" applyBorder="1"/>
    <xf numFmtId="0" fontId="5" fillId="0" borderId="0" xfId="0" applyFont="1" applyBorder="1" applyAlignment="1">
      <alignment horizontal="center"/>
    </xf>
    <xf numFmtId="0" fontId="5" fillId="0" borderId="31" xfId="0" applyFont="1" applyBorder="1" applyAlignment="1">
      <alignment vertical="center"/>
    </xf>
    <xf numFmtId="0" fontId="12" fillId="0" borderId="17" xfId="0" applyFont="1" applyBorder="1"/>
    <xf numFmtId="0" fontId="12" fillId="0" borderId="34" xfId="0" applyFont="1" applyBorder="1" applyAlignment="1"/>
    <xf numFmtId="0" fontId="12" fillId="0" borderId="29" xfId="0" applyFont="1" applyBorder="1"/>
    <xf numFmtId="0" fontId="12" fillId="0" borderId="35" xfId="0" applyFont="1" applyBorder="1"/>
    <xf numFmtId="0" fontId="12" fillId="26" borderId="23" xfId="0" applyFont="1" applyFill="1" applyBorder="1"/>
    <xf numFmtId="0" fontId="0" fillId="25" borderId="37" xfId="0" applyFill="1" applyBorder="1"/>
    <xf numFmtId="0" fontId="0" fillId="25" borderId="38" xfId="0" applyFill="1" applyBorder="1"/>
    <xf numFmtId="0" fontId="0" fillId="25" borderId="40" xfId="0" applyFill="1" applyBorder="1"/>
    <xf numFmtId="0" fontId="9" fillId="26" borderId="23" xfId="0" applyFont="1" applyFill="1" applyBorder="1"/>
    <xf numFmtId="0" fontId="4" fillId="25" borderId="37" xfId="0" applyFont="1" applyFill="1" applyBorder="1"/>
    <xf numFmtId="0" fontId="4" fillId="25" borderId="38" xfId="0" applyFont="1" applyFill="1" applyBorder="1"/>
    <xf numFmtId="0" fontId="9" fillId="26" borderId="26" xfId="0" applyFont="1" applyFill="1" applyBorder="1"/>
    <xf numFmtId="0" fontId="11" fillId="25" borderId="43" xfId="0" applyFont="1" applyFill="1" applyBorder="1" applyAlignment="1"/>
    <xf numFmtId="0" fontId="12" fillId="25" borderId="37" xfId="0" applyFont="1" applyFill="1" applyBorder="1"/>
    <xf numFmtId="0" fontId="11" fillId="25" borderId="44" xfId="0" applyFont="1" applyFill="1" applyBorder="1"/>
    <xf numFmtId="0" fontId="12" fillId="25" borderId="45" xfId="0" applyFont="1" applyFill="1" applyBorder="1"/>
    <xf numFmtId="0" fontId="12" fillId="25" borderId="39" xfId="0" applyFont="1" applyFill="1" applyBorder="1"/>
    <xf numFmtId="0" fontId="12" fillId="0" borderId="34" xfId="0" applyFont="1" applyBorder="1"/>
    <xf numFmtId="0" fontId="12" fillId="0" borderId="19" xfId="0" applyFont="1" applyBorder="1"/>
    <xf numFmtId="0" fontId="12" fillId="0" borderId="12" xfId="0" applyFont="1" applyFill="1" applyBorder="1"/>
    <xf numFmtId="0" fontId="12" fillId="0" borderId="12" xfId="0" applyFont="1" applyBorder="1"/>
    <xf numFmtId="0" fontId="12" fillId="0" borderId="21" xfId="0" applyFont="1" applyBorder="1"/>
    <xf numFmtId="0" fontId="11" fillId="25" borderId="43" xfId="0" applyFont="1" applyFill="1" applyBorder="1"/>
    <xf numFmtId="0" fontId="12" fillId="0" borderId="34" xfId="0" applyFont="1" applyFill="1" applyBorder="1"/>
    <xf numFmtId="3" fontId="12" fillId="26" borderId="10" xfId="0" applyNumberFormat="1" applyFont="1" applyFill="1" applyBorder="1"/>
    <xf numFmtId="3" fontId="12" fillId="26" borderId="29" xfId="0" applyNumberFormat="1" applyFont="1" applyFill="1" applyBorder="1"/>
    <xf numFmtId="3" fontId="12" fillId="0" borderId="29" xfId="0" applyNumberFormat="1" applyFont="1" applyFill="1" applyBorder="1"/>
    <xf numFmtId="0" fontId="12" fillId="0" borderId="24" xfId="0" applyFont="1" applyFill="1" applyBorder="1"/>
    <xf numFmtId="3" fontId="12" fillId="26" borderId="48" xfId="0" applyNumberFormat="1" applyFont="1" applyFill="1" applyBorder="1"/>
    <xf numFmtId="3" fontId="12" fillId="26" borderId="25" xfId="0" applyNumberFormat="1" applyFont="1" applyFill="1" applyBorder="1"/>
    <xf numFmtId="3" fontId="12" fillId="0" borderId="25" xfId="0" applyNumberFormat="1" applyFont="1" applyFill="1" applyBorder="1"/>
    <xf numFmtId="0" fontId="12" fillId="0" borderId="49" xfId="0" applyFont="1" applyFill="1" applyBorder="1"/>
    <xf numFmtId="0" fontId="12" fillId="0" borderId="50" xfId="0" applyFont="1" applyBorder="1"/>
    <xf numFmtId="0" fontId="12" fillId="0" borderId="42" xfId="0" applyFont="1" applyBorder="1"/>
    <xf numFmtId="4" fontId="9" fillId="0" borderId="0" xfId="0" applyNumberFormat="1" applyFont="1"/>
    <xf numFmtId="0" fontId="11" fillId="24" borderId="52" xfId="0" applyFont="1" applyFill="1" applyBorder="1" applyAlignment="1">
      <alignment horizontal="center" vertical="center" wrapText="1"/>
    </xf>
    <xf numFmtId="0" fontId="0" fillId="0" borderId="53" xfId="0" applyBorder="1" applyAlignment="1"/>
    <xf numFmtId="0" fontId="0" fillId="0" borderId="54" xfId="0" applyBorder="1" applyAlignment="1"/>
    <xf numFmtId="0" fontId="0" fillId="0" borderId="54" xfId="0" applyBorder="1"/>
    <xf numFmtId="0" fontId="0" fillId="0" borderId="51" xfId="0" applyBorder="1"/>
    <xf numFmtId="0" fontId="7" fillId="0" borderId="31" xfId="0" applyFont="1" applyBorder="1"/>
    <xf numFmtId="0" fontId="0" fillId="0" borderId="55" xfId="0" applyBorder="1"/>
    <xf numFmtId="0" fontId="0" fillId="0" borderId="31" xfId="0" applyBorder="1"/>
    <xf numFmtId="0" fontId="5" fillId="0" borderId="0" xfId="0" applyFont="1" applyBorder="1" applyAlignment="1"/>
    <xf numFmtId="0" fontId="11" fillId="24" borderId="10" xfId="0" applyFont="1" applyFill="1" applyBorder="1" applyAlignment="1">
      <alignment horizontal="center" vertical="center" wrapText="1"/>
    </xf>
    <xf numFmtId="0" fontId="11" fillId="24" borderId="11" xfId="0" applyFont="1" applyFill="1" applyBorder="1" applyAlignment="1">
      <alignment horizontal="center" vertical="center" wrapText="1"/>
    </xf>
    <xf numFmtId="0" fontId="11" fillId="24" borderId="12" xfId="0" applyFont="1" applyFill="1" applyBorder="1" applyAlignment="1">
      <alignment horizontal="center" vertical="center" wrapText="1"/>
    </xf>
    <xf numFmtId="1" fontId="11" fillId="24" borderId="56" xfId="32" applyNumberFormat="1" applyFont="1" applyFill="1" applyBorder="1" applyAlignment="1">
      <alignment horizontal="center" vertical="center"/>
    </xf>
    <xf numFmtId="0" fontId="11" fillId="24" borderId="60" xfId="0" applyFont="1" applyFill="1" applyBorder="1" applyAlignment="1">
      <alignment horizontal="center"/>
    </xf>
    <xf numFmtId="0" fontId="12" fillId="0" borderId="61" xfId="0" applyFont="1" applyFill="1" applyBorder="1"/>
    <xf numFmtId="1" fontId="12" fillId="0" borderId="56" xfId="0" applyNumberFormat="1" applyFont="1" applyFill="1" applyBorder="1"/>
    <xf numFmtId="0" fontId="12" fillId="0" borderId="56" xfId="0" applyFont="1" applyFill="1" applyBorder="1"/>
    <xf numFmtId="0" fontId="12" fillId="0" borderId="63" xfId="0" applyFont="1" applyFill="1" applyBorder="1"/>
    <xf numFmtId="0" fontId="0" fillId="25" borderId="61" xfId="0" applyFill="1" applyBorder="1"/>
    <xf numFmtId="0" fontId="0" fillId="25" borderId="56" xfId="0" applyFill="1" applyBorder="1"/>
    <xf numFmtId="0" fontId="9" fillId="0" borderId="56" xfId="0" applyFont="1" applyFill="1" applyBorder="1"/>
    <xf numFmtId="3" fontId="9" fillId="0" borderId="56" xfId="0" applyNumberFormat="1" applyFont="1" applyFill="1" applyBorder="1"/>
    <xf numFmtId="0" fontId="9" fillId="0" borderId="67" xfId="0" applyFont="1" applyFill="1" applyBorder="1"/>
    <xf numFmtId="3" fontId="9" fillId="0" borderId="61" xfId="0" applyNumberFormat="1" applyFont="1" applyFill="1" applyBorder="1"/>
    <xf numFmtId="3" fontId="9" fillId="0" borderId="63" xfId="0" applyNumberFormat="1" applyFont="1" applyFill="1" applyBorder="1"/>
    <xf numFmtId="0" fontId="9" fillId="0" borderId="61" xfId="0" applyFont="1" applyFill="1" applyBorder="1"/>
    <xf numFmtId="0" fontId="9" fillId="0" borderId="54" xfId="0" applyFont="1" applyFill="1" applyBorder="1"/>
    <xf numFmtId="0" fontId="5" fillId="0" borderId="68" xfId="0" applyFont="1" applyBorder="1" applyAlignment="1"/>
    <xf numFmtId="0" fontId="5" fillId="0" borderId="13" xfId="0" applyFont="1" applyBorder="1" applyAlignment="1"/>
    <xf numFmtId="0" fontId="7" fillId="0" borderId="13" xfId="0" applyFont="1" applyBorder="1" applyAlignment="1"/>
    <xf numFmtId="0" fontId="7" fillId="0" borderId="13" xfId="0" applyFont="1" applyBorder="1"/>
    <xf numFmtId="0" fontId="7" fillId="0" borderId="59" xfId="0" applyFont="1" applyBorder="1"/>
    <xf numFmtId="0" fontId="12" fillId="25" borderId="38" xfId="0" applyFont="1" applyFill="1" applyBorder="1"/>
    <xf numFmtId="3" fontId="12" fillId="0" borderId="15" xfId="0" applyNumberFormat="1" applyFont="1" applyFill="1" applyBorder="1"/>
    <xf numFmtId="3" fontId="12" fillId="0" borderId="23" xfId="0" applyNumberFormat="1" applyFont="1" applyFill="1" applyBorder="1"/>
    <xf numFmtId="3" fontId="12" fillId="0" borderId="26" xfId="0" applyNumberFormat="1" applyFont="1" applyFill="1" applyBorder="1"/>
    <xf numFmtId="3" fontId="12" fillId="26" borderId="36" xfId="0" applyNumberFormat="1" applyFont="1" applyFill="1" applyBorder="1"/>
    <xf numFmtId="3" fontId="12" fillId="26" borderId="11" xfId="0" applyNumberFormat="1" applyFont="1" applyFill="1" applyBorder="1"/>
    <xf numFmtId="3" fontId="12" fillId="26" borderId="28" xfId="0" applyNumberFormat="1" applyFont="1" applyFill="1" applyBorder="1"/>
    <xf numFmtId="3" fontId="12" fillId="0" borderId="11" xfId="0" applyNumberFormat="1" applyFont="1" applyFill="1" applyBorder="1"/>
    <xf numFmtId="3" fontId="12" fillId="26" borderId="33" xfId="0" applyNumberFormat="1" applyFont="1" applyFill="1" applyBorder="1"/>
    <xf numFmtId="3" fontId="12" fillId="25" borderId="45" xfId="0" applyNumberFormat="1" applyFont="1" applyFill="1" applyBorder="1"/>
    <xf numFmtId="3" fontId="12" fillId="25" borderId="46" xfId="0" applyNumberFormat="1" applyFont="1" applyFill="1" applyBorder="1"/>
    <xf numFmtId="3" fontId="11" fillId="25" borderId="46" xfId="0" applyNumberFormat="1" applyFont="1" applyFill="1" applyBorder="1"/>
    <xf numFmtId="3" fontId="11" fillId="25" borderId="45" xfId="0" applyNumberFormat="1" applyFont="1" applyFill="1" applyBorder="1"/>
    <xf numFmtId="3" fontId="12" fillId="25" borderId="40" xfId="0" applyNumberFormat="1" applyFont="1" applyFill="1" applyBorder="1"/>
    <xf numFmtId="3" fontId="12" fillId="0" borderId="36" xfId="0" applyNumberFormat="1" applyFont="1" applyBorder="1"/>
    <xf numFmtId="3" fontId="11" fillId="25" borderId="36" xfId="0" applyNumberFormat="1" applyFont="1" applyFill="1" applyBorder="1"/>
    <xf numFmtId="3" fontId="11" fillId="25" borderId="29" xfId="0" applyNumberFormat="1" applyFont="1" applyFill="1" applyBorder="1"/>
    <xf numFmtId="3" fontId="12" fillId="25" borderId="23" xfId="0" applyNumberFormat="1" applyFont="1" applyFill="1" applyBorder="1"/>
    <xf numFmtId="3" fontId="12" fillId="0" borderId="28" xfId="0" applyNumberFormat="1" applyFont="1" applyBorder="1"/>
    <xf numFmtId="3" fontId="11" fillId="25" borderId="28" xfId="0" applyNumberFormat="1" applyFont="1" applyFill="1" applyBorder="1"/>
    <xf numFmtId="3" fontId="11" fillId="25" borderId="11" xfId="0" applyNumberFormat="1" applyFont="1" applyFill="1" applyBorder="1"/>
    <xf numFmtId="3" fontId="12" fillId="25" borderId="15" xfId="0" applyNumberFormat="1" applyFont="1" applyFill="1" applyBorder="1"/>
    <xf numFmtId="3" fontId="12" fillId="26" borderId="47" xfId="0" applyNumberFormat="1" applyFont="1" applyFill="1" applyBorder="1"/>
    <xf numFmtId="3" fontId="12" fillId="26" borderId="12" xfId="0" applyNumberFormat="1" applyFont="1" applyFill="1" applyBorder="1"/>
    <xf numFmtId="3" fontId="12" fillId="0" borderId="12" xfId="0" applyNumberFormat="1" applyFont="1" applyFill="1" applyBorder="1"/>
    <xf numFmtId="3" fontId="12" fillId="0" borderId="16" xfId="0" applyNumberFormat="1" applyFont="1" applyFill="1" applyBorder="1"/>
    <xf numFmtId="3" fontId="12" fillId="25" borderId="37" xfId="0" applyNumberFormat="1" applyFont="1" applyFill="1" applyBorder="1"/>
    <xf numFmtId="3" fontId="11" fillId="25" borderId="37" xfId="0" applyNumberFormat="1" applyFont="1" applyFill="1" applyBorder="1"/>
    <xf numFmtId="3" fontId="11" fillId="25" borderId="38" xfId="0" applyNumberFormat="1" applyFont="1" applyFill="1" applyBorder="1"/>
    <xf numFmtId="3" fontId="12" fillId="26" borderId="50" xfId="0" applyNumberFormat="1" applyFont="1" applyFill="1" applyBorder="1"/>
    <xf numFmtId="3" fontId="12" fillId="0" borderId="51" xfId="0" applyNumberFormat="1" applyFont="1" applyBorder="1"/>
    <xf numFmtId="3" fontId="12" fillId="26" borderId="51" xfId="0" applyNumberFormat="1" applyFont="1" applyFill="1" applyBorder="1"/>
    <xf numFmtId="3" fontId="12" fillId="0" borderId="50" xfId="0" applyNumberFormat="1" applyFont="1" applyFill="1" applyBorder="1"/>
    <xf numFmtId="3" fontId="12" fillId="0" borderId="30" xfId="0" applyNumberFormat="1" applyFont="1" applyFill="1" applyBorder="1"/>
    <xf numFmtId="0" fontId="7" fillId="0" borderId="0" xfId="43" applyFont="1" applyAlignment="1">
      <alignment horizontal="left"/>
    </xf>
    <xf numFmtId="0" fontId="7" fillId="0" borderId="0" xfId="43" applyFont="1"/>
    <xf numFmtId="0" fontId="10" fillId="0" borderId="0" xfId="43" applyFont="1" applyAlignment="1">
      <alignment horizontal="left" vertical="center"/>
    </xf>
    <xf numFmtId="0" fontId="9" fillId="0" borderId="0" xfId="43" applyAlignment="1">
      <alignment horizontal="center" vertical="center"/>
    </xf>
    <xf numFmtId="0" fontId="4" fillId="0" borderId="0" xfId="43" applyFont="1" applyAlignment="1">
      <alignment horizontal="center" vertical="center"/>
    </xf>
    <xf numFmtId="0" fontId="9" fillId="0" borderId="0" xfId="43" applyAlignment="1">
      <alignment horizontal="left"/>
    </xf>
    <xf numFmtId="0" fontId="5" fillId="0" borderId="0" xfId="43" applyFont="1" applyAlignment="1">
      <alignment horizontal="left" vertical="center"/>
    </xf>
    <xf numFmtId="0" fontId="7" fillId="0" borderId="0" xfId="43" applyFont="1" applyAlignment="1">
      <alignment horizontal="center" vertical="center"/>
    </xf>
    <xf numFmtId="0" fontId="5" fillId="0" borderId="0" xfId="43" applyFont="1" applyAlignment="1">
      <alignment horizontal="center" vertical="center"/>
    </xf>
    <xf numFmtId="0" fontId="12" fillId="0" borderId="0" xfId="43" applyFont="1" applyAlignment="1">
      <alignment horizontal="left" vertical="center"/>
    </xf>
    <xf numFmtId="0" fontId="5" fillId="0" borderId="0" xfId="43" applyFont="1" applyBorder="1" applyAlignment="1">
      <alignment horizontal="left" vertical="center"/>
    </xf>
    <xf numFmtId="0" fontId="9" fillId="0" borderId="13" xfId="43" applyBorder="1"/>
    <xf numFmtId="0" fontId="12" fillId="0" borderId="0" xfId="43" applyFont="1" applyAlignment="1">
      <alignment horizontal="center" vertical="center"/>
    </xf>
    <xf numFmtId="0" fontId="11" fillId="24" borderId="11" xfId="43" applyFont="1" applyFill="1" applyBorder="1" applyAlignment="1">
      <alignment horizontal="center" vertical="center"/>
    </xf>
    <xf numFmtId="0" fontId="11" fillId="24" borderId="20" xfId="43" applyFont="1" applyFill="1" applyBorder="1" applyAlignment="1">
      <alignment horizontal="center" vertical="center" wrapText="1"/>
    </xf>
    <xf numFmtId="1" fontId="11" fillId="24" borderId="60" xfId="44" applyNumberFormat="1" applyFont="1" applyFill="1" applyBorder="1" applyAlignment="1">
      <alignment horizontal="center" vertical="center"/>
    </xf>
    <xf numFmtId="1" fontId="11" fillId="24" borderId="66" xfId="44" applyNumberFormat="1" applyFont="1" applyFill="1" applyBorder="1" applyAlignment="1">
      <alignment horizontal="center" vertical="center"/>
    </xf>
    <xf numFmtId="0" fontId="11" fillId="24" borderId="12" xfId="43" applyFont="1" applyFill="1" applyBorder="1" applyAlignment="1">
      <alignment horizontal="center" vertical="center" wrapText="1"/>
    </xf>
    <xf numFmtId="0" fontId="11" fillId="24" borderId="21" xfId="43" applyFont="1" applyFill="1" applyBorder="1" applyAlignment="1">
      <alignment horizontal="center" vertical="center" wrapText="1"/>
    </xf>
    <xf numFmtId="0" fontId="11" fillId="24" borderId="19" xfId="43" applyFont="1" applyFill="1" applyBorder="1" applyAlignment="1">
      <alignment horizontal="center" vertical="center" wrapText="1"/>
    </xf>
    <xf numFmtId="0" fontId="11" fillId="24" borderId="16" xfId="43" applyFont="1" applyFill="1" applyBorder="1" applyAlignment="1">
      <alignment horizontal="center" vertical="center" wrapText="1"/>
    </xf>
    <xf numFmtId="0" fontId="11" fillId="24" borderId="52" xfId="43" applyFont="1" applyFill="1" applyBorder="1" applyAlignment="1">
      <alignment horizontal="center" vertical="center" wrapText="1"/>
    </xf>
    <xf numFmtId="0" fontId="12" fillId="0" borderId="17" xfId="43" applyFont="1" applyBorder="1" applyAlignment="1">
      <alignment horizontal="left" vertical="center"/>
    </xf>
    <xf numFmtId="0" fontId="12" fillId="0" borderId="11" xfId="43" applyFont="1" applyBorder="1" applyAlignment="1">
      <alignment horizontal="center" vertical="center"/>
    </xf>
    <xf numFmtId="0" fontId="12" fillId="0" borderId="11" xfId="43" quotePrefix="1" applyFont="1" applyBorder="1" applyAlignment="1">
      <alignment horizontal="center" vertical="center" wrapText="1"/>
    </xf>
    <xf numFmtId="0" fontId="12" fillId="0" borderId="11" xfId="43" applyFont="1" applyBorder="1" applyAlignment="1">
      <alignment horizontal="center" vertical="center" wrapText="1"/>
    </xf>
    <xf numFmtId="0" fontId="12" fillId="0" borderId="15" xfId="43" applyFont="1" applyBorder="1" applyAlignment="1">
      <alignment horizontal="center" vertical="center"/>
    </xf>
    <xf numFmtId="0" fontId="12" fillId="0" borderId="22" xfId="43" quotePrefix="1" applyFont="1" applyBorder="1" applyAlignment="1">
      <alignment horizontal="right" vertical="center" wrapText="1"/>
    </xf>
    <xf numFmtId="0" fontId="12" fillId="26" borderId="10" xfId="43" quotePrefix="1" applyFont="1" applyFill="1" applyBorder="1" applyAlignment="1">
      <alignment horizontal="right" vertical="center" wrapText="1"/>
    </xf>
    <xf numFmtId="0" fontId="12" fillId="29" borderId="14" xfId="43" quotePrefix="1" applyFont="1" applyFill="1" applyBorder="1" applyAlignment="1">
      <alignment horizontal="center" vertical="center" wrapText="1"/>
    </xf>
    <xf numFmtId="0" fontId="11" fillId="0" borderId="18" xfId="43" applyFont="1" applyBorder="1" applyAlignment="1">
      <alignment horizontal="center" vertical="center"/>
    </xf>
    <xf numFmtId="0" fontId="12" fillId="0" borderId="17" xfId="43" applyFont="1" applyBorder="1" applyAlignment="1">
      <alignment horizontal="right" vertical="center"/>
    </xf>
    <xf numFmtId="0" fontId="12" fillId="26" borderId="11" xfId="43" applyFont="1" applyFill="1" applyBorder="1" applyAlignment="1">
      <alignment horizontal="right" vertical="center"/>
    </xf>
    <xf numFmtId="0" fontId="12" fillId="29" borderId="15" xfId="43" applyFont="1" applyFill="1" applyBorder="1" applyAlignment="1">
      <alignment horizontal="center" vertical="center"/>
    </xf>
    <xf numFmtId="0" fontId="12" fillId="0" borderId="15" xfId="43" quotePrefix="1" applyFont="1" applyBorder="1" applyAlignment="1">
      <alignment horizontal="center" vertical="center" wrapText="1"/>
    </xf>
    <xf numFmtId="0" fontId="12" fillId="0" borderId="17" xfId="43" quotePrefix="1" applyFont="1" applyBorder="1" applyAlignment="1">
      <alignment horizontal="right" vertical="center" wrapText="1"/>
    </xf>
    <xf numFmtId="0" fontId="12" fillId="26" borderId="11" xfId="43" quotePrefix="1" applyFont="1" applyFill="1" applyBorder="1" applyAlignment="1">
      <alignment horizontal="right" vertical="center" wrapText="1"/>
    </xf>
    <xf numFmtId="0" fontId="12" fillId="29" borderId="15" xfId="43" quotePrefix="1" applyFont="1" applyFill="1" applyBorder="1" applyAlignment="1">
      <alignment horizontal="center" vertical="center" wrapText="1"/>
    </xf>
    <xf numFmtId="0" fontId="11" fillId="0" borderId="18" xfId="43" quotePrefix="1" applyFont="1" applyBorder="1" applyAlignment="1">
      <alignment horizontal="center" vertical="center" wrapText="1"/>
    </xf>
    <xf numFmtId="0" fontId="12" fillId="26" borderId="11" xfId="43" applyFont="1" applyFill="1" applyBorder="1" applyAlignment="1">
      <alignment horizontal="right" vertical="center" wrapText="1"/>
    </xf>
    <xf numFmtId="0" fontId="12" fillId="29" borderId="15" xfId="43" applyFont="1" applyFill="1" applyBorder="1" applyAlignment="1">
      <alignment horizontal="center" vertical="center" wrapText="1"/>
    </xf>
    <xf numFmtId="3" fontId="12" fillId="0" borderId="11" xfId="47" quotePrefix="1" applyNumberFormat="1" applyFont="1" applyBorder="1" applyAlignment="1">
      <alignment horizontal="right" vertical="center" wrapText="1"/>
    </xf>
    <xf numFmtId="3" fontId="12" fillId="0" borderId="11" xfId="47" applyNumberFormat="1" applyFont="1" applyBorder="1" applyAlignment="1">
      <alignment horizontal="right" vertical="center"/>
    </xf>
    <xf numFmtId="3" fontId="12" fillId="0" borderId="0" xfId="43" applyNumberFormat="1" applyFont="1" applyAlignment="1">
      <alignment horizontal="center" vertical="center"/>
    </xf>
    <xf numFmtId="3" fontId="12" fillId="0" borderId="17" xfId="47" applyNumberFormat="1" applyFont="1" applyBorder="1" applyAlignment="1">
      <alignment horizontal="right" vertical="center"/>
    </xf>
    <xf numFmtId="3" fontId="12" fillId="26" borderId="11" xfId="47" applyNumberFormat="1" applyFont="1" applyFill="1" applyBorder="1" applyAlignment="1">
      <alignment horizontal="right" vertical="center"/>
    </xf>
    <xf numFmtId="4" fontId="12" fillId="26" borderId="11" xfId="47" applyNumberFormat="1" applyFont="1" applyFill="1" applyBorder="1" applyAlignment="1">
      <alignment horizontal="right" vertical="center"/>
    </xf>
    <xf numFmtId="4" fontId="12" fillId="29" borderId="15" xfId="47" applyNumberFormat="1" applyFont="1" applyFill="1" applyBorder="1" applyAlignment="1">
      <alignment horizontal="right" vertical="center"/>
    </xf>
    <xf numFmtId="3" fontId="11" fillId="0" borderId="18" xfId="43" applyNumberFormat="1" applyFont="1" applyBorder="1" applyAlignment="1">
      <alignment horizontal="center" vertical="center"/>
    </xf>
    <xf numFmtId="3" fontId="12" fillId="0" borderId="0" xfId="43" applyNumberFormat="1" applyFont="1" applyAlignment="1">
      <alignment horizontal="left" vertical="center"/>
    </xf>
    <xf numFmtId="3" fontId="12" fillId="0" borderId="11" xfId="43" quotePrefix="1" applyNumberFormat="1" applyFont="1" applyBorder="1" applyAlignment="1">
      <alignment horizontal="right" vertical="center" wrapText="1"/>
    </xf>
    <xf numFmtId="3" fontId="12" fillId="0" borderId="11" xfId="43" applyNumberFormat="1" applyFont="1" applyBorder="1" applyAlignment="1">
      <alignment horizontal="right" vertical="center"/>
    </xf>
    <xf numFmtId="3" fontId="12" fillId="0" borderId="15" xfId="43" applyNumberFormat="1" applyFont="1" applyBorder="1" applyAlignment="1">
      <alignment horizontal="center" vertical="center"/>
    </xf>
    <xf numFmtId="3" fontId="12" fillId="0" borderId="17" xfId="43" applyNumberFormat="1" applyFont="1" applyBorder="1" applyAlignment="1">
      <alignment horizontal="right" vertical="center"/>
    </xf>
    <xf numFmtId="3" fontId="12" fillId="26" borderId="11" xfId="43" applyNumberFormat="1" applyFont="1" applyFill="1" applyBorder="1" applyAlignment="1">
      <alignment horizontal="right" vertical="center"/>
    </xf>
    <xf numFmtId="3" fontId="12" fillId="29" borderId="15" xfId="43" applyNumberFormat="1" applyFont="1" applyFill="1" applyBorder="1" applyAlignment="1">
      <alignment horizontal="right" vertical="center"/>
    </xf>
    <xf numFmtId="164" fontId="12" fillId="0" borderId="11" xfId="43" quotePrefix="1" applyNumberFormat="1" applyFont="1" applyBorder="1" applyAlignment="1">
      <alignment horizontal="right" vertical="center" wrapText="1"/>
    </xf>
    <xf numFmtId="164" fontId="12" fillId="0" borderId="15" xfId="43" applyNumberFormat="1" applyFont="1" applyBorder="1" applyAlignment="1">
      <alignment horizontal="right" vertical="center"/>
    </xf>
    <xf numFmtId="164" fontId="12" fillId="0" borderId="17" xfId="43" applyNumberFormat="1" applyFont="1" applyBorder="1" applyAlignment="1">
      <alignment horizontal="right" vertical="center" wrapText="1"/>
    </xf>
    <xf numFmtId="165" fontId="12" fillId="26" borderId="11" xfId="43" applyNumberFormat="1" applyFont="1" applyFill="1" applyBorder="1" applyAlignment="1">
      <alignment horizontal="right" vertical="center" wrapText="1"/>
    </xf>
    <xf numFmtId="164" fontId="12" fillId="26" borderId="11" xfId="43" quotePrefix="1" applyNumberFormat="1" applyFont="1" applyFill="1" applyBorder="1" applyAlignment="1">
      <alignment horizontal="right" vertical="center" wrapText="1"/>
    </xf>
    <xf numFmtId="165" fontId="12" fillId="29" borderId="15" xfId="43" quotePrefix="1" applyNumberFormat="1" applyFont="1" applyFill="1" applyBorder="1" applyAlignment="1">
      <alignment horizontal="right" vertical="center" wrapText="1"/>
    </xf>
    <xf numFmtId="164" fontId="11" fillId="0" borderId="18" xfId="43" applyNumberFormat="1" applyFont="1" applyBorder="1" applyAlignment="1">
      <alignment horizontal="right" vertical="center"/>
    </xf>
    <xf numFmtId="0" fontId="12" fillId="0" borderId="19" xfId="43" applyFont="1" applyBorder="1" applyAlignment="1">
      <alignment horizontal="center" vertical="center"/>
    </xf>
    <xf numFmtId="0" fontId="12" fillId="26" borderId="12" xfId="43" applyFont="1" applyFill="1" applyBorder="1" applyAlignment="1">
      <alignment horizontal="right" vertical="center"/>
    </xf>
    <xf numFmtId="0" fontId="12" fillId="26" borderId="12" xfId="43" applyFont="1" applyFill="1" applyBorder="1" applyAlignment="1">
      <alignment horizontal="center" vertical="center"/>
    </xf>
    <xf numFmtId="0" fontId="12" fillId="29" borderId="16" xfId="43" applyFont="1" applyFill="1" applyBorder="1" applyAlignment="1">
      <alignment horizontal="center" vertical="center"/>
    </xf>
    <xf numFmtId="0" fontId="11" fillId="25" borderId="17" xfId="43" applyFont="1" applyFill="1" applyBorder="1" applyAlignment="1">
      <alignment horizontal="left" vertical="center"/>
    </xf>
    <xf numFmtId="0" fontId="12" fillId="25" borderId="11" xfId="43" applyFont="1" applyFill="1" applyBorder="1" applyAlignment="1">
      <alignment horizontal="center" vertical="center"/>
    </xf>
    <xf numFmtId="0" fontId="12" fillId="25" borderId="61" xfId="43" applyFont="1" applyFill="1" applyBorder="1" applyAlignment="1">
      <alignment horizontal="center" vertical="center"/>
    </xf>
    <xf numFmtId="0" fontId="12" fillId="25" borderId="22" xfId="43" applyFont="1" applyFill="1" applyBorder="1" applyAlignment="1">
      <alignment horizontal="center" vertical="center"/>
    </xf>
    <xf numFmtId="0" fontId="12" fillId="25" borderId="10" xfId="43" applyFont="1" applyFill="1" applyBorder="1" applyAlignment="1">
      <alignment horizontal="center" vertical="center"/>
    </xf>
    <xf numFmtId="0" fontId="12" fillId="25" borderId="14" xfId="43" applyFont="1" applyFill="1" applyBorder="1" applyAlignment="1">
      <alignment horizontal="center" vertical="center"/>
    </xf>
    <xf numFmtId="0" fontId="11" fillId="25" borderId="18" xfId="43" applyFont="1" applyFill="1" applyBorder="1" applyAlignment="1">
      <alignment horizontal="center" vertical="center"/>
    </xf>
    <xf numFmtId="0" fontId="11" fillId="0" borderId="17" xfId="43" applyFont="1" applyBorder="1" applyAlignment="1">
      <alignment horizontal="left" vertical="center"/>
    </xf>
    <xf numFmtId="0" fontId="12" fillId="26" borderId="20" xfId="43" applyFont="1" applyFill="1" applyBorder="1" applyAlignment="1">
      <alignment horizontal="center" vertical="center"/>
    </xf>
    <xf numFmtId="0" fontId="12" fillId="29" borderId="17" xfId="43" applyFont="1" applyFill="1" applyBorder="1" applyAlignment="1">
      <alignment horizontal="center" vertical="center"/>
    </xf>
    <xf numFmtId="0" fontId="12" fillId="26" borderId="28" xfId="43" applyFont="1" applyFill="1" applyBorder="1" applyAlignment="1">
      <alignment horizontal="center" vertical="center"/>
    </xf>
    <xf numFmtId="0" fontId="12" fillId="26" borderId="11" xfId="43" applyFont="1" applyFill="1" applyBorder="1" applyAlignment="1">
      <alignment horizontal="center" vertical="center"/>
    </xf>
    <xf numFmtId="0" fontId="9" fillId="0" borderId="0" xfId="43" applyAlignment="1">
      <alignment horizontal="left" vertical="center"/>
    </xf>
    <xf numFmtId="0" fontId="12" fillId="25" borderId="56" xfId="43" applyFont="1" applyFill="1" applyBorder="1" applyAlignment="1">
      <alignment horizontal="center" vertical="center"/>
    </xf>
    <xf numFmtId="0" fontId="12" fillId="25" borderId="17" xfId="43" applyFont="1" applyFill="1" applyBorder="1" applyAlignment="1">
      <alignment horizontal="center" vertical="center"/>
    </xf>
    <xf numFmtId="0" fontId="12" fillId="25" borderId="28" xfId="43" applyFont="1" applyFill="1" applyBorder="1" applyAlignment="1">
      <alignment horizontal="center" vertical="center"/>
    </xf>
    <xf numFmtId="0" fontId="12" fillId="25" borderId="18" xfId="43" applyFont="1" applyFill="1" applyBorder="1" applyAlignment="1">
      <alignment horizontal="center" vertical="center"/>
    </xf>
    <xf numFmtId="0" fontId="12" fillId="0" borderId="20" xfId="43" applyFont="1" applyBorder="1" applyAlignment="1">
      <alignment horizontal="center" vertical="center"/>
    </xf>
    <xf numFmtId="0" fontId="12" fillId="26" borderId="0" xfId="43" applyFont="1" applyFill="1" applyBorder="1" applyAlignment="1">
      <alignment horizontal="center" vertical="center"/>
    </xf>
    <xf numFmtId="0" fontId="12" fillId="0" borderId="19" xfId="43" applyFont="1" applyBorder="1" applyAlignment="1">
      <alignment horizontal="left" vertical="center"/>
    </xf>
    <xf numFmtId="0" fontId="12" fillId="0" borderId="12" xfId="43" applyFont="1" applyBorder="1" applyAlignment="1">
      <alignment horizontal="center" vertical="center"/>
    </xf>
    <xf numFmtId="0" fontId="12" fillId="0" borderId="21" xfId="43" applyFont="1" applyBorder="1" applyAlignment="1">
      <alignment horizontal="center" vertical="center"/>
    </xf>
    <xf numFmtId="0" fontId="12" fillId="29" borderId="19" xfId="43" applyFont="1" applyFill="1" applyBorder="1" applyAlignment="1">
      <alignment horizontal="center" vertical="center"/>
    </xf>
    <xf numFmtId="0" fontId="12" fillId="26" borderId="47" xfId="43" applyFont="1" applyFill="1" applyBorder="1" applyAlignment="1">
      <alignment horizontal="center" vertical="center"/>
    </xf>
    <xf numFmtId="0" fontId="11" fillId="0" borderId="52" xfId="43" applyFont="1" applyBorder="1" applyAlignment="1">
      <alignment horizontal="center" vertical="center"/>
    </xf>
    <xf numFmtId="0" fontId="9" fillId="26" borderId="0" xfId="43" applyFill="1" applyAlignment="1">
      <alignment horizontal="center" vertical="center"/>
    </xf>
    <xf numFmtId="0" fontId="39" fillId="30" borderId="0" xfId="48" applyFont="1" applyFill="1" applyAlignment="1">
      <alignment wrapText="1"/>
    </xf>
    <xf numFmtId="0" fontId="40" fillId="30" borderId="0" xfId="48" applyFont="1" applyFill="1" applyAlignment="1">
      <alignment horizontal="center"/>
    </xf>
    <xf numFmtId="168" fontId="40" fillId="30" borderId="0" xfId="48" applyNumberFormat="1" applyFont="1" applyFill="1" applyAlignment="1">
      <alignment horizontal="center"/>
    </xf>
    <xf numFmtId="0" fontId="40" fillId="0" borderId="0" xfId="48" applyFont="1" applyFill="1" applyAlignment="1">
      <alignment horizontal="center"/>
    </xf>
    <xf numFmtId="0" fontId="41" fillId="30" borderId="0" xfId="48" applyFont="1" applyFill="1"/>
    <xf numFmtId="0" fontId="42" fillId="31" borderId="69" xfId="48" applyFont="1" applyFill="1" applyBorder="1" applyAlignment="1">
      <alignment horizontal="center" vertical="center" wrapText="1"/>
    </xf>
    <xf numFmtId="0" fontId="43" fillId="31" borderId="69" xfId="48" applyFont="1" applyFill="1" applyBorder="1" applyAlignment="1">
      <alignment horizontal="center" vertical="center" wrapText="1"/>
    </xf>
    <xf numFmtId="168" fontId="43" fillId="31" borderId="69" xfId="48" applyNumberFormat="1" applyFont="1" applyFill="1" applyBorder="1" applyAlignment="1">
      <alignment horizontal="center" vertical="center" wrapText="1"/>
    </xf>
    <xf numFmtId="1" fontId="43" fillId="31" borderId="69" xfId="48" applyNumberFormat="1" applyFont="1" applyFill="1" applyBorder="1" applyAlignment="1">
      <alignment horizontal="center" vertical="center" wrapText="1"/>
    </xf>
    <xf numFmtId="0" fontId="30" fillId="30" borderId="70" xfId="48" applyFont="1" applyFill="1" applyBorder="1" applyAlignment="1">
      <alignment wrapText="1"/>
    </xf>
    <xf numFmtId="9" fontId="12" fillId="30" borderId="70" xfId="48" applyNumberFormat="1" applyFont="1" applyFill="1" applyBorder="1" applyAlignment="1">
      <alignment horizontal="center" wrapText="1"/>
    </xf>
    <xf numFmtId="169" fontId="30" fillId="30" borderId="70" xfId="48" applyNumberFormat="1" applyFont="1" applyFill="1" applyBorder="1" applyAlignment="1">
      <alignment horizontal="center"/>
    </xf>
    <xf numFmtId="168" fontId="43" fillId="30" borderId="70" xfId="48" applyNumberFormat="1" applyFont="1" applyFill="1" applyBorder="1" applyAlignment="1">
      <alignment horizontal="center"/>
    </xf>
    <xf numFmtId="168" fontId="43" fillId="30" borderId="70" xfId="48" applyNumberFormat="1" applyFont="1" applyFill="1" applyBorder="1" applyAlignment="1">
      <alignment horizontal="right"/>
    </xf>
    <xf numFmtId="0" fontId="40" fillId="30" borderId="70" xfId="48" applyFont="1" applyFill="1" applyBorder="1" applyAlignment="1">
      <alignment horizontal="center"/>
    </xf>
    <xf numFmtId="0" fontId="30" fillId="30" borderId="70" xfId="48" applyFont="1" applyFill="1" applyBorder="1" applyAlignment="1"/>
    <xf numFmtId="0" fontId="43" fillId="30" borderId="70" xfId="48" applyFont="1" applyFill="1" applyBorder="1" applyAlignment="1">
      <alignment horizontal="center"/>
    </xf>
    <xf numFmtId="0" fontId="44" fillId="30" borderId="0" xfId="48" applyFont="1" applyFill="1"/>
    <xf numFmtId="9" fontId="30" fillId="30" borderId="70" xfId="48" applyNumberFormat="1" applyFont="1" applyFill="1" applyBorder="1" applyAlignment="1">
      <alignment horizontal="center"/>
    </xf>
    <xf numFmtId="168" fontId="43" fillId="33" borderId="70" xfId="48" applyNumberFormat="1" applyFont="1" applyFill="1" applyBorder="1" applyAlignment="1">
      <alignment horizontal="center"/>
    </xf>
    <xf numFmtId="168" fontId="43" fillId="33" borderId="70" xfId="48" applyNumberFormat="1" applyFont="1" applyFill="1" applyBorder="1" applyAlignment="1">
      <alignment horizontal="right"/>
    </xf>
    <xf numFmtId="1" fontId="43" fillId="33" borderId="70" xfId="48" applyNumberFormat="1" applyFont="1" applyFill="1" applyBorder="1" applyAlignment="1">
      <alignment horizontal="center"/>
    </xf>
    <xf numFmtId="9" fontId="30" fillId="30" borderId="70" xfId="49" applyFont="1" applyFill="1" applyBorder="1" applyAlignment="1" applyProtection="1">
      <alignment horizontal="center" vertical="center"/>
    </xf>
    <xf numFmtId="0" fontId="30" fillId="30" borderId="70" xfId="48" applyFont="1" applyFill="1" applyBorder="1" applyAlignment="1">
      <alignment vertical="top" wrapText="1"/>
    </xf>
    <xf numFmtId="0" fontId="30" fillId="30" borderId="70" xfId="48" applyFont="1" applyFill="1" applyBorder="1" applyAlignment="1">
      <alignment horizontal="left" vertical="center"/>
    </xf>
    <xf numFmtId="9" fontId="12" fillId="30" borderId="70" xfId="49" applyFont="1" applyFill="1" applyBorder="1" applyAlignment="1" applyProtection="1">
      <alignment horizontal="center" vertical="center"/>
    </xf>
    <xf numFmtId="9" fontId="12" fillId="30" borderId="70" xfId="49" applyFont="1" applyFill="1" applyBorder="1" applyAlignment="1" applyProtection="1">
      <alignment horizontal="center" vertical="center"/>
      <protection locked="0"/>
    </xf>
    <xf numFmtId="0" fontId="30" fillId="30" borderId="70" xfId="48" applyFont="1" applyFill="1" applyBorder="1" applyAlignment="1">
      <alignment vertical="center"/>
    </xf>
    <xf numFmtId="9" fontId="12" fillId="30" borderId="71" xfId="49" applyFont="1" applyFill="1" applyBorder="1" applyAlignment="1" applyProtection="1">
      <alignment horizontal="center" vertical="center"/>
    </xf>
    <xf numFmtId="9" fontId="12" fillId="30" borderId="72" xfId="49" applyFont="1" applyFill="1" applyBorder="1" applyAlignment="1" applyProtection="1">
      <alignment horizontal="center" vertical="center"/>
    </xf>
    <xf numFmtId="9" fontId="30" fillId="30" borderId="70" xfId="49" applyFont="1" applyFill="1" applyBorder="1" applyAlignment="1" applyProtection="1">
      <alignment horizontal="left"/>
    </xf>
    <xf numFmtId="9" fontId="30" fillId="30" borderId="70" xfId="49" applyFont="1" applyFill="1" applyBorder="1" applyAlignment="1" applyProtection="1">
      <alignment horizontal="center"/>
    </xf>
    <xf numFmtId="9" fontId="12" fillId="30" borderId="70" xfId="49" applyFont="1" applyFill="1" applyBorder="1" applyAlignment="1" applyProtection="1">
      <alignment horizontal="left" vertical="top" wrapText="1"/>
    </xf>
    <xf numFmtId="9" fontId="12" fillId="30" borderId="70" xfId="49" applyFont="1" applyFill="1" applyBorder="1" applyAlignment="1" applyProtection="1">
      <alignment horizontal="center"/>
    </xf>
    <xf numFmtId="9" fontId="12" fillId="30" borderId="70" xfId="49" applyFont="1" applyFill="1" applyBorder="1" applyAlignment="1" applyProtection="1">
      <alignment horizontal="left"/>
    </xf>
    <xf numFmtId="0" fontId="30" fillId="30" borderId="70" xfId="48" applyFont="1" applyFill="1" applyBorder="1"/>
    <xf numFmtId="10" fontId="12" fillId="30" borderId="70" xfId="48" applyNumberFormat="1" applyFont="1" applyFill="1" applyBorder="1" applyAlignment="1">
      <alignment horizontal="center"/>
    </xf>
    <xf numFmtId="9" fontId="12" fillId="30" borderId="70" xfId="48" applyNumberFormat="1" applyFont="1" applyFill="1" applyBorder="1" applyAlignment="1">
      <alignment horizontal="center" vertical="center"/>
    </xf>
    <xf numFmtId="0" fontId="30" fillId="30" borderId="70" xfId="48" applyFont="1" applyFill="1" applyBorder="1" applyAlignment="1">
      <alignment vertical="center" wrapText="1"/>
    </xf>
    <xf numFmtId="9" fontId="12" fillId="30" borderId="70" xfId="48" applyNumberFormat="1" applyFont="1" applyFill="1" applyBorder="1" applyAlignment="1">
      <alignment horizontal="center"/>
    </xf>
    <xf numFmtId="0" fontId="30" fillId="30" borderId="70" xfId="48" applyFont="1" applyFill="1" applyBorder="1" applyAlignment="1">
      <alignment horizontal="left" vertical="top" wrapText="1"/>
    </xf>
    <xf numFmtId="0" fontId="12" fillId="30" borderId="70" xfId="48" applyFont="1" applyFill="1" applyBorder="1" applyAlignment="1">
      <alignment vertical="center"/>
    </xf>
    <xf numFmtId="0" fontId="42" fillId="30" borderId="70" xfId="48" applyFont="1" applyFill="1" applyBorder="1" applyAlignment="1">
      <alignment wrapText="1"/>
    </xf>
    <xf numFmtId="3" fontId="43" fillId="30" borderId="70" xfId="48" applyNumberFormat="1" applyFont="1" applyFill="1" applyBorder="1" applyAlignment="1">
      <alignment horizontal="center"/>
    </xf>
    <xf numFmtId="10" fontId="30" fillId="30" borderId="70" xfId="48" applyNumberFormat="1" applyFont="1" applyFill="1" applyBorder="1" applyAlignment="1">
      <alignment horizontal="center"/>
    </xf>
    <xf numFmtId="0" fontId="43" fillId="30" borderId="70" xfId="48" applyNumberFormat="1" applyFont="1" applyFill="1" applyBorder="1" applyAlignment="1">
      <alignment horizontal="center"/>
    </xf>
    <xf numFmtId="0" fontId="45" fillId="30" borderId="70" xfId="48" applyFont="1" applyFill="1" applyBorder="1" applyAlignment="1">
      <alignment wrapText="1"/>
    </xf>
    <xf numFmtId="0" fontId="40" fillId="30" borderId="70" xfId="48" applyNumberFormat="1" applyFont="1" applyFill="1" applyBorder="1" applyAlignment="1">
      <alignment horizontal="center"/>
    </xf>
    <xf numFmtId="1" fontId="40" fillId="30" borderId="70" xfId="48" applyNumberFormat="1" applyFont="1" applyFill="1" applyBorder="1" applyAlignment="1">
      <alignment horizontal="center"/>
    </xf>
    <xf numFmtId="0" fontId="42" fillId="30" borderId="70" xfId="48" applyFont="1" applyFill="1" applyBorder="1" applyAlignment="1">
      <alignment horizontal="right" wrapText="1"/>
    </xf>
    <xf numFmtId="1" fontId="43" fillId="30" borderId="70" xfId="48" applyNumberFormat="1" applyFont="1" applyFill="1" applyBorder="1" applyAlignment="1">
      <alignment horizontal="center"/>
    </xf>
    <xf numFmtId="0" fontId="30" fillId="30" borderId="70" xfId="48" applyFont="1" applyFill="1" applyBorder="1" applyAlignment="1">
      <alignment horizontal="left" vertical="center" wrapText="1"/>
    </xf>
    <xf numFmtId="0" fontId="12" fillId="30" borderId="70" xfId="48" applyFont="1" applyFill="1" applyBorder="1" applyAlignment="1">
      <alignment horizontal="left" vertical="top" wrapText="1"/>
    </xf>
    <xf numFmtId="0" fontId="12" fillId="30" borderId="70" xfId="48" applyFont="1" applyFill="1" applyBorder="1" applyAlignment="1">
      <alignment vertical="top" wrapText="1"/>
    </xf>
    <xf numFmtId="10" fontId="30" fillId="30" borderId="70" xfId="48" applyNumberFormat="1" applyFont="1" applyFill="1" applyBorder="1" applyAlignment="1">
      <alignment horizontal="center" vertical="top"/>
    </xf>
    <xf numFmtId="0" fontId="12" fillId="30" borderId="70" xfId="48" applyFont="1" applyFill="1" applyBorder="1" applyAlignment="1">
      <alignment horizontal="left" vertical="center" wrapText="1"/>
    </xf>
    <xf numFmtId="9" fontId="30" fillId="30" borderId="70" xfId="48" applyNumberFormat="1" applyFont="1" applyFill="1" applyBorder="1" applyAlignment="1">
      <alignment horizontal="center" vertical="center" wrapText="1"/>
    </xf>
    <xf numFmtId="9" fontId="12" fillId="30" borderId="70" xfId="49" applyNumberFormat="1" applyFont="1" applyFill="1" applyBorder="1" applyAlignment="1" applyProtection="1">
      <alignment horizontal="center"/>
    </xf>
    <xf numFmtId="9" fontId="30" fillId="30" borderId="70" xfId="49" applyNumberFormat="1" applyFont="1" applyFill="1" applyBorder="1" applyAlignment="1" applyProtection="1">
      <alignment horizontal="center"/>
    </xf>
    <xf numFmtId="170" fontId="12" fillId="30" borderId="70" xfId="48" applyNumberFormat="1" applyFont="1" applyFill="1" applyBorder="1" applyAlignment="1">
      <alignment horizontal="left" vertical="top" wrapText="1"/>
    </xf>
    <xf numFmtId="170" fontId="12" fillId="30" borderId="70" xfId="48" applyNumberFormat="1" applyFont="1" applyFill="1" applyBorder="1" applyAlignment="1">
      <alignment vertical="top" wrapText="1"/>
    </xf>
    <xf numFmtId="170" fontId="30" fillId="30" borderId="70" xfId="48" applyNumberFormat="1" applyFont="1" applyFill="1" applyBorder="1" applyAlignment="1">
      <alignment horizontal="left" vertical="center" wrapText="1"/>
    </xf>
    <xf numFmtId="170" fontId="30" fillId="30" borderId="70" xfId="48" applyNumberFormat="1" applyFont="1" applyFill="1" applyBorder="1" applyAlignment="1">
      <alignment vertical="center" wrapText="1"/>
    </xf>
    <xf numFmtId="9" fontId="46" fillId="30" borderId="70" xfId="48" applyNumberFormat="1" applyFont="1" applyFill="1" applyBorder="1" applyAlignment="1">
      <alignment horizontal="center" vertical="center" wrapText="1"/>
    </xf>
    <xf numFmtId="0" fontId="30" fillId="30" borderId="70" xfId="48" applyFont="1" applyFill="1" applyBorder="1" applyAlignment="1">
      <alignment horizontal="left"/>
    </xf>
    <xf numFmtId="0" fontId="12" fillId="30" borderId="70" xfId="48" applyFont="1" applyFill="1" applyBorder="1" applyAlignment="1">
      <alignment vertical="center" wrapText="1"/>
    </xf>
    <xf numFmtId="0" fontId="42" fillId="0" borderId="70" xfId="48" applyFont="1" applyFill="1" applyBorder="1" applyAlignment="1">
      <alignment wrapText="1"/>
    </xf>
    <xf numFmtId="168" fontId="43" fillId="0" borderId="70" xfId="48" applyNumberFormat="1" applyFont="1" applyFill="1" applyBorder="1" applyAlignment="1">
      <alignment horizontal="center"/>
    </xf>
    <xf numFmtId="0" fontId="40" fillId="0" borderId="70" xfId="48" applyFont="1" applyFill="1" applyBorder="1" applyAlignment="1">
      <alignment horizontal="center"/>
    </xf>
    <xf numFmtId="9" fontId="30" fillId="30" borderId="70" xfId="48" applyNumberFormat="1" applyFont="1" applyFill="1" applyBorder="1" applyAlignment="1">
      <alignment horizontal="center" vertical="center"/>
    </xf>
    <xf numFmtId="0" fontId="30" fillId="30" borderId="70" xfId="48" applyFont="1" applyFill="1" applyBorder="1" applyAlignment="1" applyProtection="1">
      <alignment horizontal="left" vertical="center" wrapText="1"/>
      <protection locked="0"/>
    </xf>
    <xf numFmtId="9" fontId="30" fillId="30" borderId="70" xfId="49" applyFont="1" applyFill="1" applyBorder="1" applyAlignment="1" applyProtection="1">
      <alignment horizontal="center" vertical="center"/>
      <protection locked="0"/>
    </xf>
    <xf numFmtId="168" fontId="43" fillId="30" borderId="0" xfId="48" applyNumberFormat="1" applyFont="1" applyFill="1" applyBorder="1" applyAlignment="1">
      <alignment horizontal="center"/>
    </xf>
    <xf numFmtId="0" fontId="41" fillId="30" borderId="0" xfId="48" applyFont="1" applyFill="1" applyBorder="1"/>
    <xf numFmtId="0" fontId="47" fillId="30" borderId="70" xfId="48" applyFont="1" applyFill="1" applyBorder="1" applyAlignment="1">
      <alignment vertical="center"/>
    </xf>
    <xf numFmtId="0" fontId="40" fillId="30" borderId="0" xfId="48" applyFont="1" applyFill="1" applyBorder="1" applyAlignment="1">
      <alignment horizontal="center"/>
    </xf>
    <xf numFmtId="1" fontId="43" fillId="0" borderId="0" xfId="48" applyNumberFormat="1" applyFont="1" applyFill="1" applyBorder="1" applyAlignment="1">
      <alignment horizontal="center"/>
    </xf>
    <xf numFmtId="0" fontId="45" fillId="30" borderId="0" xfId="48" applyFont="1" applyFill="1" applyAlignment="1">
      <alignment wrapText="1"/>
    </xf>
    <xf numFmtId="168" fontId="48" fillId="30" borderId="0" xfId="48" applyNumberFormat="1" applyFont="1" applyFill="1" applyAlignment="1">
      <alignment horizontal="center"/>
    </xf>
    <xf numFmtId="0" fontId="48" fillId="0" borderId="0" xfId="48" applyFont="1" applyFill="1" applyAlignment="1">
      <alignment horizontal="center"/>
    </xf>
    <xf numFmtId="0" fontId="42" fillId="30" borderId="0" xfId="48" applyFont="1" applyFill="1" applyAlignment="1">
      <alignment horizontal="justify" wrapText="1"/>
    </xf>
    <xf numFmtId="168" fontId="43" fillId="30" borderId="0" xfId="48" applyNumberFormat="1" applyFont="1" applyFill="1" applyAlignment="1">
      <alignment horizontal="center"/>
    </xf>
    <xf numFmtId="0" fontId="49" fillId="0" borderId="0" xfId="48" applyFont="1"/>
    <xf numFmtId="1" fontId="43" fillId="0" borderId="0" xfId="48" applyNumberFormat="1" applyFont="1" applyFill="1" applyAlignment="1">
      <alignment horizontal="center"/>
    </xf>
    <xf numFmtId="1" fontId="40" fillId="0" borderId="0" xfId="48" applyNumberFormat="1" applyFont="1"/>
    <xf numFmtId="0" fontId="13" fillId="0" borderId="0" xfId="48"/>
    <xf numFmtId="0" fontId="40" fillId="0" borderId="0" xfId="48" applyFont="1"/>
    <xf numFmtId="0" fontId="43" fillId="34" borderId="70" xfId="48" applyNumberFormat="1" applyFont="1" applyFill="1" applyBorder="1" applyAlignment="1">
      <alignment horizontal="center" vertical="center"/>
    </xf>
    <xf numFmtId="1" fontId="43" fillId="34" borderId="70" xfId="48" applyNumberFormat="1" applyFont="1" applyFill="1" applyBorder="1" applyAlignment="1">
      <alignment horizontal="center" vertical="center" wrapText="1"/>
    </xf>
    <xf numFmtId="1" fontId="43" fillId="34" borderId="70" xfId="48" applyNumberFormat="1" applyFont="1" applyFill="1" applyBorder="1" applyAlignment="1">
      <alignment horizontal="center" wrapText="1"/>
    </xf>
    <xf numFmtId="1" fontId="42" fillId="0" borderId="70" xfId="48" applyNumberFormat="1" applyFont="1" applyFill="1" applyBorder="1" applyAlignment="1">
      <alignment wrapText="1"/>
    </xf>
    <xf numFmtId="0" fontId="42" fillId="0" borderId="74" xfId="48" applyFont="1" applyFill="1" applyBorder="1" applyAlignment="1">
      <alignment wrapText="1"/>
    </xf>
    <xf numFmtId="0" fontId="42" fillId="0" borderId="74" xfId="48" applyFont="1" applyFill="1" applyBorder="1" applyAlignment="1"/>
    <xf numFmtId="1" fontId="42" fillId="0" borderId="70" xfId="48" applyNumberFormat="1" applyFont="1" applyFill="1" applyBorder="1" applyAlignment="1"/>
    <xf numFmtId="0" fontId="42" fillId="0" borderId="75" xfId="48" applyFont="1" applyFill="1" applyBorder="1" applyAlignment="1"/>
    <xf numFmtId="1" fontId="42" fillId="0" borderId="72" xfId="48" applyNumberFormat="1" applyFont="1" applyFill="1" applyBorder="1" applyAlignment="1"/>
    <xf numFmtId="0" fontId="42" fillId="0" borderId="70" xfId="48" applyFont="1" applyFill="1" applyBorder="1" applyAlignment="1"/>
    <xf numFmtId="0" fontId="43" fillId="0" borderId="70" xfId="48" applyFont="1" applyFill="1" applyBorder="1" applyAlignment="1"/>
    <xf numFmtId="1" fontId="43" fillId="0" borderId="70" xfId="48" applyNumberFormat="1" applyFont="1" applyFill="1" applyBorder="1" applyAlignment="1"/>
    <xf numFmtId="0" fontId="42" fillId="0" borderId="72" xfId="48" applyFont="1" applyFill="1" applyBorder="1" applyAlignment="1">
      <alignment wrapText="1"/>
    </xf>
    <xf numFmtId="1" fontId="42" fillId="0" borderId="72" xfId="48" applyNumberFormat="1" applyFont="1" applyFill="1" applyBorder="1" applyAlignment="1">
      <alignment wrapText="1"/>
    </xf>
    <xf numFmtId="0" fontId="42" fillId="0" borderId="0" xfId="48" applyFont="1" applyFill="1" applyBorder="1" applyAlignment="1">
      <alignment wrapText="1"/>
    </xf>
    <xf numFmtId="1" fontId="42" fillId="0" borderId="0" xfId="48" applyNumberFormat="1" applyFont="1" applyFill="1" applyBorder="1" applyAlignment="1">
      <alignment wrapText="1"/>
    </xf>
    <xf numFmtId="1" fontId="42" fillId="30" borderId="70" xfId="48" applyNumberFormat="1" applyFont="1" applyFill="1" applyBorder="1" applyAlignment="1">
      <alignment wrapText="1"/>
    </xf>
    <xf numFmtId="0" fontId="43" fillId="0" borderId="70" xfId="48" applyFont="1" applyFill="1" applyBorder="1" applyAlignment="1">
      <alignment wrapText="1"/>
    </xf>
    <xf numFmtId="1" fontId="43" fillId="0" borderId="70" xfId="48" applyNumberFormat="1" applyFont="1" applyFill="1" applyBorder="1" applyAlignment="1">
      <alignment wrapText="1"/>
    </xf>
    <xf numFmtId="0" fontId="42" fillId="0" borderId="70" xfId="48" applyFont="1" applyFill="1" applyBorder="1" applyAlignment="1">
      <alignment vertical="top" wrapText="1"/>
    </xf>
    <xf numFmtId="1" fontId="42" fillId="0" borderId="70" xfId="48" applyNumberFormat="1" applyFont="1" applyFill="1" applyBorder="1" applyAlignment="1">
      <alignment vertical="top" wrapText="1"/>
    </xf>
    <xf numFmtId="0" fontId="42" fillId="34" borderId="70" xfId="48" applyFont="1" applyFill="1" applyBorder="1" applyAlignment="1">
      <alignment wrapText="1"/>
    </xf>
    <xf numFmtId="1" fontId="42" fillId="34" borderId="70" xfId="48" applyNumberFormat="1" applyFont="1" applyFill="1" applyBorder="1" applyAlignment="1">
      <alignment wrapText="1"/>
    </xf>
    <xf numFmtId="0" fontId="43" fillId="30" borderId="70" xfId="48" applyFont="1" applyFill="1" applyBorder="1" applyAlignment="1">
      <alignment wrapText="1"/>
    </xf>
    <xf numFmtId="1" fontId="43" fillId="30" borderId="70" xfId="48" applyNumberFormat="1" applyFont="1" applyFill="1" applyBorder="1" applyAlignment="1">
      <alignment wrapText="1"/>
    </xf>
    <xf numFmtId="0" fontId="42" fillId="32" borderId="70" xfId="48" applyFont="1" applyFill="1" applyBorder="1" applyAlignment="1">
      <alignment horizontal="left" wrapText="1"/>
    </xf>
    <xf numFmtId="0" fontId="42" fillId="33" borderId="70" xfId="48" applyFont="1" applyFill="1" applyBorder="1" applyAlignment="1">
      <alignment horizontal="left" wrapText="1"/>
    </xf>
    <xf numFmtId="0" fontId="42" fillId="30" borderId="70" xfId="48" applyFont="1" applyFill="1" applyBorder="1" applyAlignment="1">
      <alignment horizontal="left" wrapText="1"/>
    </xf>
    <xf numFmtId="0" fontId="43" fillId="0" borderId="70" xfId="48" applyFont="1" applyFill="1" applyBorder="1" applyAlignment="1">
      <alignment horizontal="left" wrapText="1"/>
    </xf>
    <xf numFmtId="0" fontId="42" fillId="0" borderId="70" xfId="48" applyFont="1" applyFill="1" applyBorder="1" applyAlignment="1">
      <alignment horizontal="left" vertical="top" wrapText="1"/>
    </xf>
    <xf numFmtId="0" fontId="42" fillId="0" borderId="70" xfId="48" applyFont="1" applyFill="1" applyBorder="1" applyAlignment="1">
      <alignment horizontal="left" wrapText="1"/>
    </xf>
    <xf numFmtId="0" fontId="43" fillId="32" borderId="70" xfId="48" applyFont="1" applyFill="1" applyBorder="1" applyAlignment="1">
      <alignment horizontal="left" wrapText="1"/>
    </xf>
    <xf numFmtId="0" fontId="1" fillId="0" borderId="0" xfId="50"/>
    <xf numFmtId="0" fontId="7" fillId="25" borderId="11" xfId="50" applyFont="1" applyFill="1" applyBorder="1" applyAlignment="1">
      <alignment horizontal="center"/>
    </xf>
    <xf numFmtId="0" fontId="7" fillId="25" borderId="11" xfId="50" applyFont="1" applyFill="1" applyBorder="1" applyAlignment="1">
      <alignment horizontal="center" vertical="center"/>
    </xf>
    <xf numFmtId="0" fontId="7" fillId="25" borderId="15" xfId="50" applyFont="1" applyFill="1" applyBorder="1" applyAlignment="1">
      <alignment horizontal="center"/>
    </xf>
    <xf numFmtId="0" fontId="1" fillId="25" borderId="11" xfId="50" applyFill="1" applyBorder="1" applyAlignment="1">
      <alignment horizontal="center" vertical="center" wrapText="1"/>
    </xf>
    <xf numFmtId="0" fontId="1" fillId="25" borderId="15" xfId="50" applyFill="1" applyBorder="1" applyAlignment="1">
      <alignment horizontal="center" vertical="center" wrapText="1"/>
    </xf>
    <xf numFmtId="0" fontId="6" fillId="0" borderId="11" xfId="50" applyFont="1" applyFill="1" applyBorder="1"/>
    <xf numFmtId="0" fontId="1" fillId="0" borderId="11" xfId="50" applyFill="1" applyBorder="1" applyAlignment="1">
      <alignment horizontal="center"/>
    </xf>
    <xf numFmtId="3" fontId="1" fillId="0" borderId="11" xfId="50" applyNumberFormat="1" applyFill="1" applyBorder="1" applyAlignment="1">
      <alignment horizontal="center"/>
    </xf>
    <xf numFmtId="166" fontId="1" fillId="0" borderId="11" xfId="50" applyNumberFormat="1" applyFill="1" applyBorder="1" applyAlignment="1">
      <alignment horizontal="center"/>
    </xf>
    <xf numFmtId="3" fontId="1" fillId="0" borderId="0" xfId="50" applyNumberFormat="1" applyAlignment="1">
      <alignment horizontal="center"/>
    </xf>
    <xf numFmtId="3" fontId="1" fillId="0" borderId="11" xfId="50" applyNumberFormat="1" applyFont="1" applyFill="1" applyBorder="1" applyAlignment="1">
      <alignment horizontal="center"/>
    </xf>
    <xf numFmtId="167" fontId="1" fillId="0" borderId="11" xfId="50" applyNumberFormat="1" applyFill="1" applyBorder="1" applyAlignment="1">
      <alignment horizontal="center"/>
    </xf>
    <xf numFmtId="167" fontId="1" fillId="0" borderId="11" xfId="50" applyNumberFormat="1" applyFill="1" applyBorder="1" applyAlignment="1"/>
    <xf numFmtId="4" fontId="1" fillId="0" borderId="11" xfId="50" applyNumberFormat="1" applyFont="1" applyFill="1" applyBorder="1" applyAlignment="1">
      <alignment horizontal="center"/>
    </xf>
    <xf numFmtId="4" fontId="1" fillId="0" borderId="11" xfId="50" applyNumberFormat="1" applyBorder="1" applyAlignment="1">
      <alignment horizontal="center"/>
    </xf>
    <xf numFmtId="4" fontId="1" fillId="0" borderId="11" xfId="50" applyNumberFormat="1" applyFill="1" applyBorder="1" applyAlignment="1"/>
    <xf numFmtId="167" fontId="1" fillId="0" borderId="0" xfId="50" applyNumberFormat="1"/>
    <xf numFmtId="4" fontId="1" fillId="0" borderId="0" xfId="50" applyNumberFormat="1" applyFont="1" applyFill="1" applyAlignment="1">
      <alignment horizontal="center"/>
    </xf>
    <xf numFmtId="4" fontId="1" fillId="0" borderId="11" xfId="50" applyNumberFormat="1" applyFill="1" applyBorder="1" applyAlignment="1">
      <alignment horizontal="center"/>
    </xf>
    <xf numFmtId="0" fontId="8" fillId="27" borderId="11" xfId="50" applyFont="1" applyFill="1" applyBorder="1"/>
    <xf numFmtId="0" fontId="1" fillId="27" borderId="11" xfId="50" applyFill="1" applyBorder="1" applyAlignment="1">
      <alignment horizontal="center"/>
    </xf>
    <xf numFmtId="0" fontId="1" fillId="27" borderId="11" xfId="50" applyNumberFormat="1" applyFill="1" applyBorder="1" applyAlignment="1">
      <alignment horizontal="center"/>
    </xf>
    <xf numFmtId="3" fontId="1" fillId="27" borderId="11" xfId="50" applyNumberFormat="1" applyFill="1" applyBorder="1" applyAlignment="1">
      <alignment horizontal="center"/>
    </xf>
    <xf numFmtId="0" fontId="3" fillId="27" borderId="11" xfId="50" applyFont="1" applyFill="1" applyBorder="1" applyAlignment="1">
      <alignment horizontal="center"/>
    </xf>
    <xf numFmtId="3" fontId="1" fillId="27" borderId="11" xfId="50" applyNumberFormat="1" applyFont="1" applyFill="1" applyBorder="1" applyAlignment="1">
      <alignment horizontal="center"/>
    </xf>
    <xf numFmtId="171" fontId="12" fillId="27" borderId="11" xfId="50" applyNumberFormat="1" applyFont="1" applyFill="1" applyBorder="1" applyAlignment="1">
      <alignment horizontal="center"/>
    </xf>
    <xf numFmtId="3" fontId="1" fillId="28" borderId="11" xfId="50" applyNumberFormat="1" applyFill="1" applyBorder="1" applyAlignment="1">
      <alignment horizontal="center"/>
    </xf>
    <xf numFmtId="0" fontId="1" fillId="0" borderId="11" xfId="50" applyNumberFormat="1" applyFill="1" applyBorder="1" applyAlignment="1">
      <alignment horizontal="center"/>
    </xf>
    <xf numFmtId="0" fontId="3" fillId="0" borderId="11" xfId="50" applyFont="1" applyFill="1" applyBorder="1" applyAlignment="1">
      <alignment horizontal="center"/>
    </xf>
    <xf numFmtId="167" fontId="3" fillId="0" borderId="11" xfId="50" applyNumberFormat="1" applyFont="1" applyFill="1" applyBorder="1" applyAlignment="1">
      <alignment horizontal="center"/>
    </xf>
    <xf numFmtId="3" fontId="3" fillId="0" borderId="11" xfId="50" applyNumberFormat="1" applyFont="1" applyFill="1" applyBorder="1" applyAlignment="1">
      <alignment horizontal="center"/>
    </xf>
    <xf numFmtId="3" fontId="52" fillId="0" borderId="11" xfId="50" applyNumberFormat="1" applyFont="1" applyFill="1" applyBorder="1" applyAlignment="1">
      <alignment horizontal="center"/>
    </xf>
    <xf numFmtId="0" fontId="1" fillId="27" borderId="11" xfId="50" applyFill="1" applyBorder="1"/>
    <xf numFmtId="167" fontId="1" fillId="27" borderId="11" xfId="50" applyNumberFormat="1" applyFill="1" applyBorder="1" applyAlignment="1">
      <alignment horizontal="center"/>
    </xf>
    <xf numFmtId="0" fontId="1" fillId="27" borderId="11" xfId="50" applyFont="1" applyFill="1" applyBorder="1" applyAlignment="1">
      <alignment horizontal="center"/>
    </xf>
    <xf numFmtId="0" fontId="1" fillId="27" borderId="15" xfId="50" applyFill="1" applyBorder="1" applyAlignment="1">
      <alignment horizontal="center"/>
    </xf>
    <xf numFmtId="0" fontId="3" fillId="0" borderId="11" xfId="50" applyNumberFormat="1" applyFont="1" applyFill="1" applyBorder="1" applyAlignment="1">
      <alignment horizontal="center"/>
    </xf>
    <xf numFmtId="3" fontId="3" fillId="0" borderId="15" xfId="50" applyNumberFormat="1" applyFont="1" applyFill="1" applyBorder="1" applyAlignment="1">
      <alignment horizontal="center"/>
    </xf>
    <xf numFmtId="3" fontId="1" fillId="27" borderId="15" xfId="50" applyNumberFormat="1" applyFill="1" applyBorder="1" applyAlignment="1">
      <alignment horizontal="center"/>
    </xf>
    <xf numFmtId="3" fontId="1" fillId="0" borderId="15" xfId="50" applyNumberFormat="1" applyFill="1" applyBorder="1" applyAlignment="1">
      <alignment horizontal="center"/>
    </xf>
    <xf numFmtId="9" fontId="0" fillId="0" borderId="11" xfId="51" applyFont="1" applyFill="1" applyBorder="1" applyAlignment="1">
      <alignment horizontal="center"/>
    </xf>
    <xf numFmtId="9" fontId="0" fillId="0" borderId="11" xfId="51" applyNumberFormat="1" applyFont="1" applyFill="1" applyBorder="1" applyAlignment="1">
      <alignment horizontal="center"/>
    </xf>
    <xf numFmtId="0" fontId="34" fillId="0" borderId="0" xfId="0" applyFont="1"/>
    <xf numFmtId="0" fontId="33" fillId="0" borderId="0" xfId="0" applyFont="1" applyAlignment="1"/>
    <xf numFmtId="0" fontId="34" fillId="0" borderId="0" xfId="0" applyFont="1" applyAlignment="1"/>
    <xf numFmtId="0" fontId="33" fillId="0" borderId="0" xfId="0" applyFont="1" applyAlignment="1">
      <alignment vertical="center"/>
    </xf>
    <xf numFmtId="0" fontId="35" fillId="0" borderId="0" xfId="0" applyFont="1" applyAlignment="1"/>
    <xf numFmtId="0" fontId="36" fillId="0" borderId="0" xfId="0" applyFont="1" applyAlignment="1"/>
    <xf numFmtId="0" fontId="36" fillId="0" borderId="0" xfId="0" applyFont="1"/>
    <xf numFmtId="2" fontId="33" fillId="24" borderId="39" xfId="32" quotePrefix="1" applyNumberFormat="1" applyFont="1" applyFill="1" applyBorder="1" applyAlignment="1">
      <alignment horizontal="center" vertical="center"/>
    </xf>
    <xf numFmtId="0" fontId="35" fillId="24" borderId="50" xfId="0" applyFont="1" applyFill="1" applyBorder="1" applyAlignment="1">
      <alignment horizontal="center" vertical="center" wrapText="1"/>
    </xf>
    <xf numFmtId="0" fontId="35" fillId="24" borderId="40" xfId="0" applyFont="1" applyFill="1" applyBorder="1" applyAlignment="1">
      <alignment horizontal="center" vertical="center" wrapText="1"/>
    </xf>
    <xf numFmtId="0" fontId="31" fillId="0" borderId="34" xfId="0" applyFont="1" applyBorder="1" applyAlignment="1"/>
    <xf numFmtId="0" fontId="31" fillId="0" borderId="29" xfId="0" applyFont="1" applyBorder="1" applyAlignment="1">
      <alignment horizontal="center"/>
    </xf>
    <xf numFmtId="1" fontId="31" fillId="0" borderId="29" xfId="0" applyNumberFormat="1" applyFont="1" applyBorder="1"/>
    <xf numFmtId="1" fontId="31" fillId="26" borderId="29" xfId="0" applyNumberFormat="1" applyFont="1" applyFill="1" applyBorder="1"/>
    <xf numFmtId="1" fontId="31" fillId="0" borderId="29" xfId="0" applyNumberFormat="1" applyFont="1" applyFill="1" applyBorder="1"/>
    <xf numFmtId="0" fontId="38" fillId="0" borderId="0" xfId="0" applyFont="1"/>
    <xf numFmtId="0" fontId="31" fillId="0" borderId="17" xfId="0" applyFont="1" applyBorder="1" applyAlignment="1"/>
    <xf numFmtId="0" fontId="31" fillId="0" borderId="11" xfId="0" applyFont="1" applyBorder="1" applyAlignment="1">
      <alignment horizontal="center"/>
    </xf>
    <xf numFmtId="1" fontId="31" fillId="0" borderId="11" xfId="0" applyNumberFormat="1" applyFont="1" applyBorder="1"/>
    <xf numFmtId="1" fontId="31" fillId="26" borderId="11" xfId="0" applyNumberFormat="1" applyFont="1" applyFill="1" applyBorder="1"/>
    <xf numFmtId="1" fontId="31" fillId="0" borderId="11" xfId="0" applyNumberFormat="1" applyFont="1" applyFill="1" applyBorder="1"/>
    <xf numFmtId="0" fontId="31" fillId="0" borderId="17" xfId="0" applyFont="1" applyFill="1" applyBorder="1" applyAlignment="1"/>
    <xf numFmtId="0" fontId="53" fillId="0" borderId="11" xfId="0" applyFont="1" applyBorder="1" applyAlignment="1">
      <alignment horizontal="center"/>
    </xf>
    <xf numFmtId="1" fontId="53" fillId="0" borderId="29" xfId="0" applyNumberFormat="1" applyFont="1" applyBorder="1"/>
    <xf numFmtId="1" fontId="53" fillId="0" borderId="11" xfId="0" applyNumberFormat="1" applyFont="1" applyBorder="1"/>
    <xf numFmtId="0" fontId="36" fillId="0" borderId="0" xfId="0" applyFont="1" applyFill="1"/>
    <xf numFmtId="0" fontId="31" fillId="0" borderId="19" xfId="0" applyFont="1" applyFill="1" applyBorder="1"/>
    <xf numFmtId="0" fontId="31" fillId="0" borderId="12" xfId="0" applyFont="1" applyBorder="1"/>
    <xf numFmtId="0" fontId="31" fillId="26" borderId="12" xfId="0" applyFont="1" applyFill="1" applyBorder="1"/>
    <xf numFmtId="0" fontId="31" fillId="0" borderId="12" xfId="0" applyFont="1" applyFill="1" applyBorder="1"/>
    <xf numFmtId="10" fontId="30" fillId="30" borderId="0" xfId="48" applyNumberFormat="1" applyFont="1" applyFill="1" applyAlignment="1">
      <alignment horizontal="center"/>
    </xf>
    <xf numFmtId="0" fontId="41" fillId="30" borderId="0" xfId="48" applyFont="1" applyFill="1" applyAlignment="1">
      <alignment horizontal="center"/>
    </xf>
    <xf numFmtId="10" fontId="43" fillId="31" borderId="69" xfId="48" applyNumberFormat="1" applyFont="1" applyFill="1" applyBorder="1" applyAlignment="1">
      <alignment horizontal="center" vertical="center" wrapText="1"/>
    </xf>
    <xf numFmtId="0" fontId="13" fillId="30" borderId="0" xfId="48" applyFont="1" applyFill="1"/>
    <xf numFmtId="9" fontId="30" fillId="30" borderId="70" xfId="48" applyNumberFormat="1" applyFont="1" applyFill="1" applyBorder="1" applyAlignment="1">
      <alignment horizontal="center" wrapText="1"/>
    </xf>
    <xf numFmtId="10" fontId="30" fillId="30" borderId="70" xfId="48" applyNumberFormat="1" applyFont="1" applyFill="1" applyBorder="1" applyAlignment="1">
      <alignment horizontal="left"/>
    </xf>
    <xf numFmtId="0" fontId="24" fillId="30" borderId="0" xfId="48" applyFont="1" applyFill="1"/>
    <xf numFmtId="168" fontId="42" fillId="30" borderId="70" xfId="48" applyNumberFormat="1" applyFont="1" applyFill="1" applyBorder="1" applyAlignment="1">
      <alignment horizontal="center"/>
    </xf>
    <xf numFmtId="2" fontId="12" fillId="30" borderId="70" xfId="48" applyNumberFormat="1" applyFont="1" applyFill="1" applyBorder="1" applyAlignment="1">
      <alignment horizontal="center" vertical="top"/>
    </xf>
    <xf numFmtId="10" fontId="12" fillId="30" borderId="70" xfId="48" applyNumberFormat="1" applyFont="1" applyFill="1" applyBorder="1" applyAlignment="1">
      <alignment horizontal="center" vertical="top"/>
    </xf>
    <xf numFmtId="10" fontId="30" fillId="30" borderId="70" xfId="48" applyNumberFormat="1" applyFont="1" applyFill="1" applyBorder="1" applyAlignment="1">
      <alignment horizontal="center" vertical="center"/>
    </xf>
    <xf numFmtId="168" fontId="50" fillId="30" borderId="70" xfId="48" applyNumberFormat="1" applyFont="1" applyFill="1" applyBorder="1" applyAlignment="1">
      <alignment horizontal="center"/>
    </xf>
    <xf numFmtId="0" fontId="54" fillId="30" borderId="70" xfId="48" applyFont="1" applyFill="1" applyBorder="1" applyAlignment="1">
      <alignment horizontal="center"/>
    </xf>
    <xf numFmtId="168" fontId="43" fillId="30" borderId="70" xfId="48" applyNumberFormat="1" applyFont="1" applyFill="1" applyBorder="1" applyAlignment="1">
      <alignment horizontal="center" vertical="center"/>
    </xf>
    <xf numFmtId="0" fontId="3" fillId="30" borderId="70" xfId="48" applyFont="1" applyFill="1" applyBorder="1" applyAlignment="1">
      <alignment wrapText="1"/>
    </xf>
    <xf numFmtId="9" fontId="3" fillId="30" borderId="71" xfId="49" applyFont="1" applyFill="1" applyBorder="1" applyAlignment="1" applyProtection="1">
      <alignment horizontal="center"/>
    </xf>
    <xf numFmtId="9" fontId="3" fillId="30" borderId="70" xfId="49" applyFont="1" applyFill="1" applyBorder="1" applyAlignment="1" applyProtection="1">
      <alignment horizontal="center"/>
    </xf>
    <xf numFmtId="10" fontId="42" fillId="32" borderId="70" xfId="48" applyNumberFormat="1" applyFont="1" applyFill="1" applyBorder="1" applyAlignment="1">
      <alignment horizontal="left" wrapText="1"/>
    </xf>
    <xf numFmtId="168" fontId="43" fillId="32" borderId="70" xfId="48" applyNumberFormat="1" applyFont="1" applyFill="1" applyBorder="1" applyAlignment="1">
      <alignment horizontal="center"/>
    </xf>
    <xf numFmtId="0" fontId="40" fillId="32" borderId="70" xfId="48" applyFont="1" applyFill="1" applyBorder="1" applyAlignment="1">
      <alignment horizontal="center"/>
    </xf>
    <xf numFmtId="0" fontId="40" fillId="33" borderId="70" xfId="48" applyFont="1" applyFill="1" applyBorder="1" applyAlignment="1">
      <alignment horizontal="center"/>
    </xf>
    <xf numFmtId="1" fontId="43" fillId="32" borderId="70" xfId="48" applyNumberFormat="1" applyFont="1" applyFill="1" applyBorder="1" applyAlignment="1">
      <alignment horizontal="center"/>
    </xf>
    <xf numFmtId="1" fontId="43" fillId="30" borderId="0" xfId="48" applyNumberFormat="1" applyFont="1" applyFill="1" applyBorder="1" applyAlignment="1">
      <alignment horizontal="center"/>
    </xf>
    <xf numFmtId="10" fontId="42" fillId="30" borderId="70" xfId="48" applyNumberFormat="1" applyFont="1" applyFill="1" applyBorder="1" applyAlignment="1">
      <alignment horizontal="left" wrapText="1"/>
    </xf>
    <xf numFmtId="0" fontId="42" fillId="33" borderId="70" xfId="48" applyFont="1" applyFill="1" applyBorder="1" applyAlignment="1">
      <alignment horizontal="center" wrapText="1"/>
    </xf>
    <xf numFmtId="0" fontId="43" fillId="32" borderId="70" xfId="48" applyFont="1" applyFill="1" applyBorder="1" applyAlignment="1">
      <alignment horizontal="center"/>
    </xf>
    <xf numFmtId="10" fontId="43" fillId="0" borderId="70" xfId="48" applyNumberFormat="1" applyFont="1" applyFill="1" applyBorder="1" applyAlignment="1">
      <alignment horizontal="left" wrapText="1"/>
    </xf>
    <xf numFmtId="10" fontId="42" fillId="0" borderId="70" xfId="48" applyNumberFormat="1" applyFont="1" applyFill="1" applyBorder="1" applyAlignment="1">
      <alignment horizontal="left" wrapText="1"/>
    </xf>
    <xf numFmtId="0" fontId="43" fillId="33" borderId="70" xfId="48" applyFont="1" applyFill="1" applyBorder="1" applyAlignment="1">
      <alignment horizontal="left" wrapText="1"/>
    </xf>
    <xf numFmtId="0" fontId="43" fillId="33" borderId="70" xfId="48" applyFont="1" applyFill="1" applyBorder="1" applyAlignment="1">
      <alignment horizontal="center" wrapText="1"/>
    </xf>
    <xf numFmtId="0" fontId="42" fillId="30" borderId="70" xfId="48" applyFont="1" applyFill="1" applyBorder="1" applyAlignment="1">
      <alignment horizontal="center" wrapText="1"/>
    </xf>
    <xf numFmtId="10" fontId="42" fillId="0" borderId="70" xfId="48" applyNumberFormat="1" applyFont="1" applyFill="1" applyBorder="1" applyAlignment="1">
      <alignment horizontal="left" vertical="top" wrapText="1"/>
    </xf>
    <xf numFmtId="10" fontId="43" fillId="32" borderId="70" xfId="48" applyNumberFormat="1" applyFont="1" applyFill="1" applyBorder="1" applyAlignment="1">
      <alignment horizontal="left" wrapText="1"/>
    </xf>
    <xf numFmtId="169" fontId="12" fillId="30" borderId="70" xfId="48" applyNumberFormat="1" applyFont="1" applyFill="1" applyBorder="1" applyAlignment="1">
      <alignment horizontal="center" vertical="center"/>
    </xf>
    <xf numFmtId="168" fontId="43" fillId="33" borderId="74" xfId="48" applyNumberFormat="1" applyFont="1" applyFill="1" applyBorder="1" applyAlignment="1">
      <alignment horizontal="center"/>
    </xf>
    <xf numFmtId="168" fontId="43" fillId="33" borderId="72" xfId="48" applyNumberFormat="1" applyFont="1" applyFill="1" applyBorder="1" applyAlignment="1">
      <alignment horizontal="center"/>
    </xf>
    <xf numFmtId="1" fontId="43" fillId="33" borderId="72" xfId="48" applyNumberFormat="1" applyFont="1" applyFill="1" applyBorder="1" applyAlignment="1">
      <alignment horizontal="center"/>
    </xf>
    <xf numFmtId="1" fontId="45" fillId="0" borderId="70" xfId="48" applyNumberFormat="1" applyFont="1" applyFill="1" applyBorder="1" applyAlignment="1">
      <alignment wrapText="1"/>
    </xf>
    <xf numFmtId="1" fontId="45" fillId="0" borderId="70" xfId="48" applyNumberFormat="1" applyFont="1" applyFill="1" applyBorder="1" applyAlignment="1"/>
    <xf numFmtId="1" fontId="45" fillId="0" borderId="72" xfId="48" applyNumberFormat="1" applyFont="1" applyFill="1" applyBorder="1" applyAlignment="1"/>
    <xf numFmtId="1" fontId="45" fillId="0" borderId="72" xfId="48" applyNumberFormat="1" applyFont="1" applyFill="1" applyBorder="1" applyAlignment="1">
      <alignment wrapText="1"/>
    </xf>
    <xf numFmtId="1" fontId="45" fillId="30" borderId="70" xfId="48" applyNumberFormat="1" applyFont="1" applyFill="1" applyBorder="1" applyAlignment="1">
      <alignment wrapText="1"/>
    </xf>
    <xf numFmtId="0" fontId="13" fillId="0" borderId="0" xfId="48" applyBorder="1"/>
    <xf numFmtId="1" fontId="45" fillId="0" borderId="70" xfId="48" applyNumberFormat="1" applyFont="1" applyFill="1" applyBorder="1" applyAlignment="1">
      <alignment vertical="top" wrapText="1"/>
    </xf>
    <xf numFmtId="0" fontId="5" fillId="0" borderId="43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11" fillId="24" borderId="10" xfId="0" applyFont="1" applyFill="1" applyBorder="1" applyAlignment="1">
      <alignment horizontal="center"/>
    </xf>
    <xf numFmtId="0" fontId="11" fillId="24" borderId="14" xfId="0" applyFont="1" applyFill="1" applyBorder="1" applyAlignment="1">
      <alignment horizontal="center"/>
    </xf>
    <xf numFmtId="0" fontId="5" fillId="0" borderId="31" xfId="0" applyFont="1" applyBorder="1" applyAlignment="1"/>
    <xf numFmtId="0" fontId="5" fillId="0" borderId="0" xfId="0" applyFont="1" applyBorder="1" applyAlignment="1"/>
    <xf numFmtId="0" fontId="11" fillId="24" borderId="22" xfId="0" applyFont="1" applyFill="1" applyBorder="1" applyAlignment="1">
      <alignment horizontal="center" vertical="center"/>
    </xf>
    <xf numFmtId="0" fontId="11" fillId="24" borderId="17" xfId="0" applyFont="1" applyFill="1" applyBorder="1" applyAlignment="1">
      <alignment horizontal="center" vertical="center"/>
    </xf>
    <xf numFmtId="0" fontId="11" fillId="24" borderId="19" xfId="0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24" borderId="11" xfId="0" applyFont="1" applyFill="1" applyBorder="1" applyAlignment="1">
      <alignment horizontal="center" vertical="center" wrapText="1"/>
    </xf>
    <xf numFmtId="0" fontId="11" fillId="24" borderId="12" xfId="0" applyFont="1" applyFill="1" applyBorder="1" applyAlignment="1">
      <alignment horizontal="center" vertical="center" wrapText="1"/>
    </xf>
    <xf numFmtId="1" fontId="11" fillId="24" borderId="20" xfId="32" applyNumberFormat="1" applyFont="1" applyFill="1" applyBorder="1" applyAlignment="1">
      <alignment horizontal="center" vertical="center"/>
    </xf>
    <xf numFmtId="1" fontId="11" fillId="24" borderId="56" xfId="32" applyNumberFormat="1" applyFont="1" applyFill="1" applyBorder="1" applyAlignment="1">
      <alignment horizontal="center" vertical="center"/>
    </xf>
    <xf numFmtId="1" fontId="11" fillId="24" borderId="18" xfId="32" applyNumberFormat="1" applyFont="1" applyFill="1" applyBorder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3" fillId="0" borderId="0" xfId="0" applyFont="1" applyAlignment="1"/>
    <xf numFmtId="0" fontId="33" fillId="24" borderId="22" xfId="0" applyFont="1" applyFill="1" applyBorder="1" applyAlignment="1">
      <alignment horizontal="center" vertical="center"/>
    </xf>
    <xf numFmtId="0" fontId="33" fillId="24" borderId="17" xfId="0" applyFont="1" applyFill="1" applyBorder="1" applyAlignment="1">
      <alignment horizontal="center" vertical="center"/>
    </xf>
    <xf numFmtId="0" fontId="33" fillId="24" borderId="19" xfId="0" applyFont="1" applyFill="1" applyBorder="1" applyAlignment="1">
      <alignment horizontal="center" vertical="center"/>
    </xf>
    <xf numFmtId="0" fontId="33" fillId="24" borderId="65" xfId="0" applyFont="1" applyFill="1" applyBorder="1" applyAlignment="1">
      <alignment horizontal="center" vertical="center" wrapText="1"/>
    </xf>
    <xf numFmtId="0" fontId="33" fillId="24" borderId="28" xfId="0" applyFont="1" applyFill="1" applyBorder="1" applyAlignment="1">
      <alignment horizontal="center" vertical="center" wrapText="1"/>
    </xf>
    <xf numFmtId="0" fontId="33" fillId="24" borderId="47" xfId="0" applyFont="1" applyFill="1" applyBorder="1" applyAlignment="1">
      <alignment horizontal="center" vertical="center" wrapText="1"/>
    </xf>
    <xf numFmtId="0" fontId="35" fillId="24" borderId="41" xfId="0" applyFont="1" applyFill="1" applyBorder="1" applyAlignment="1">
      <alignment horizontal="center" vertical="center" wrapText="1"/>
    </xf>
    <xf numFmtId="0" fontId="35" fillId="24" borderId="11" xfId="0" applyFont="1" applyFill="1" applyBorder="1" applyAlignment="1">
      <alignment horizontal="center" vertical="center" wrapText="1"/>
    </xf>
    <xf numFmtId="0" fontId="35" fillId="24" borderId="12" xfId="0" applyFont="1" applyFill="1" applyBorder="1" applyAlignment="1">
      <alignment horizontal="center" vertical="center" wrapText="1"/>
    </xf>
    <xf numFmtId="2" fontId="37" fillId="24" borderId="43" xfId="0" applyNumberFormat="1" applyFont="1" applyFill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2" fontId="33" fillId="24" borderId="43" xfId="32" quotePrefix="1" applyNumberFormat="1" applyFont="1" applyFill="1" applyBorder="1" applyAlignment="1">
      <alignment horizontal="center" vertical="center"/>
    </xf>
    <xf numFmtId="0" fontId="11" fillId="0" borderId="57" xfId="43" applyFont="1" applyBorder="1" applyAlignment="1">
      <alignment horizontal="center" vertical="center" wrapText="1"/>
    </xf>
    <xf numFmtId="0" fontId="11" fillId="0" borderId="60" xfId="43" applyFont="1" applyBorder="1" applyAlignment="1">
      <alignment horizontal="center" vertical="center" wrapText="1"/>
    </xf>
    <xf numFmtId="0" fontId="11" fillId="0" borderId="0" xfId="43" applyFont="1" applyBorder="1" applyAlignment="1">
      <alignment horizontal="center" vertical="center" wrapText="1"/>
    </xf>
    <xf numFmtId="0" fontId="11" fillId="0" borderId="62" xfId="43" applyFont="1" applyBorder="1" applyAlignment="1">
      <alignment horizontal="center" vertical="center" wrapText="1"/>
    </xf>
    <xf numFmtId="0" fontId="11" fillId="0" borderId="58" xfId="43" applyFont="1" applyBorder="1" applyAlignment="1">
      <alignment horizontal="center" vertical="center" wrapText="1"/>
    </xf>
    <xf numFmtId="0" fontId="11" fillId="0" borderId="56" xfId="43" applyFont="1" applyBorder="1" applyAlignment="1">
      <alignment horizontal="center" vertical="center" wrapText="1"/>
    </xf>
    <xf numFmtId="0" fontId="11" fillId="0" borderId="18" xfId="43" applyFont="1" applyBorder="1" applyAlignment="1">
      <alignment horizontal="center" vertical="center" wrapText="1"/>
    </xf>
    <xf numFmtId="0" fontId="5" fillId="0" borderId="0" xfId="43" applyFont="1" applyAlignment="1">
      <alignment horizontal="center" vertical="center"/>
    </xf>
    <xf numFmtId="0" fontId="11" fillId="24" borderId="22" xfId="43" applyFont="1" applyFill="1" applyBorder="1" applyAlignment="1">
      <alignment horizontal="center" vertical="center" wrapText="1"/>
    </xf>
    <xf numFmtId="0" fontId="11" fillId="24" borderId="17" xfId="43" applyFont="1" applyFill="1" applyBorder="1" applyAlignment="1">
      <alignment horizontal="center" vertical="center" wrapText="1"/>
    </xf>
    <xf numFmtId="0" fontId="11" fillId="24" borderId="19" xfId="43" applyFont="1" applyFill="1" applyBorder="1" applyAlignment="1">
      <alignment horizontal="center" vertical="center" wrapText="1"/>
    </xf>
    <xf numFmtId="0" fontId="11" fillId="24" borderId="10" xfId="43" applyFont="1" applyFill="1" applyBorder="1" applyAlignment="1">
      <alignment horizontal="center" vertical="center" wrapText="1"/>
    </xf>
    <xf numFmtId="0" fontId="11" fillId="24" borderId="11" xfId="43" applyFont="1" applyFill="1" applyBorder="1" applyAlignment="1">
      <alignment horizontal="center" vertical="center" wrapText="1"/>
    </xf>
    <xf numFmtId="0" fontId="11" fillId="24" borderId="12" xfId="43" applyFont="1" applyFill="1" applyBorder="1" applyAlignment="1">
      <alignment horizontal="center" vertical="center" wrapText="1"/>
    </xf>
    <xf numFmtId="0" fontId="4" fillId="24" borderId="13" xfId="43" applyFont="1" applyFill="1" applyBorder="1" applyAlignment="1">
      <alignment horizontal="center" vertical="center"/>
    </xf>
    <xf numFmtId="0" fontId="4" fillId="24" borderId="59" xfId="43" applyFont="1" applyFill="1" applyBorder="1" applyAlignment="1">
      <alignment horizontal="center" vertical="center"/>
    </xf>
    <xf numFmtId="1" fontId="11" fillId="24" borderId="57" xfId="44" applyNumberFormat="1" applyFont="1" applyFill="1" applyBorder="1" applyAlignment="1">
      <alignment horizontal="center" vertical="center"/>
    </xf>
    <xf numFmtId="1" fontId="11" fillId="24" borderId="60" xfId="44" applyNumberFormat="1" applyFont="1" applyFill="1" applyBorder="1" applyAlignment="1">
      <alignment horizontal="center" vertical="center"/>
    </xf>
    <xf numFmtId="1" fontId="11" fillId="24" borderId="66" xfId="44" applyNumberFormat="1" applyFont="1" applyFill="1" applyBorder="1" applyAlignment="1">
      <alignment horizontal="center" vertical="center"/>
    </xf>
    <xf numFmtId="0" fontId="12" fillId="25" borderId="17" xfId="50" applyFont="1" applyFill="1" applyBorder="1" applyAlignment="1">
      <alignment horizontal="center" vertical="center" wrapText="1"/>
    </xf>
    <xf numFmtId="0" fontId="1" fillId="25" borderId="17" xfId="50" applyFill="1" applyBorder="1" applyAlignment="1">
      <alignment horizontal="center" vertical="center" wrapText="1"/>
    </xf>
    <xf numFmtId="0" fontId="1" fillId="25" borderId="17" xfId="50" applyFill="1" applyBorder="1" applyAlignment="1">
      <alignment wrapText="1"/>
    </xf>
    <xf numFmtId="0" fontId="1" fillId="25" borderId="19" xfId="50" applyFill="1" applyBorder="1" applyAlignment="1">
      <alignment wrapText="1"/>
    </xf>
    <xf numFmtId="0" fontId="7" fillId="25" borderId="17" xfId="50" applyFont="1" applyFill="1" applyBorder="1" applyAlignment="1"/>
    <xf numFmtId="0" fontId="7" fillId="25" borderId="11" xfId="50" applyFont="1" applyFill="1" applyBorder="1" applyAlignment="1"/>
    <xf numFmtId="0" fontId="32" fillId="25" borderId="27" xfId="50" applyFont="1" applyFill="1" applyBorder="1" applyAlignment="1">
      <alignment horizontal="center" vertical="center"/>
    </xf>
    <xf numFmtId="0" fontId="1" fillId="25" borderId="63" xfId="50" applyFill="1" applyBorder="1" applyAlignment="1"/>
    <xf numFmtId="0" fontId="1" fillId="25" borderId="64" xfId="50" applyFill="1" applyBorder="1" applyAlignment="1"/>
    <xf numFmtId="0" fontId="1" fillId="25" borderId="35" xfId="50" applyFill="1" applyBorder="1" applyAlignment="1"/>
    <xf numFmtId="0" fontId="1" fillId="25" borderId="61" xfId="50" applyFill="1" applyBorder="1" applyAlignment="1"/>
    <xf numFmtId="0" fontId="1" fillId="25" borderId="62" xfId="50" applyFill="1" applyBorder="1" applyAlignment="1"/>
    <xf numFmtId="0" fontId="7" fillId="25" borderId="20" xfId="50" applyFont="1" applyFill="1" applyBorder="1" applyAlignment="1">
      <alignment horizontal="center" vertical="center"/>
    </xf>
    <xf numFmtId="0" fontId="1" fillId="25" borderId="56" xfId="50" applyFill="1" applyBorder="1" applyAlignment="1"/>
    <xf numFmtId="0" fontId="1" fillId="25" borderId="18" xfId="50" applyFill="1" applyBorder="1" applyAlignment="1"/>
    <xf numFmtId="0" fontId="32" fillId="25" borderId="17" xfId="50" applyFont="1" applyFill="1" applyBorder="1" applyAlignment="1">
      <alignment horizontal="center" vertical="center" wrapText="1"/>
    </xf>
    <xf numFmtId="0" fontId="32" fillId="25" borderId="11" xfId="50" applyFont="1" applyFill="1" applyBorder="1" applyAlignment="1">
      <alignment wrapText="1"/>
    </xf>
    <xf numFmtId="0" fontId="32" fillId="25" borderId="17" xfId="50" applyFont="1" applyFill="1" applyBorder="1" applyAlignment="1">
      <alignment wrapText="1"/>
    </xf>
    <xf numFmtId="0" fontId="1" fillId="25" borderId="11" xfId="50" applyFill="1" applyBorder="1" applyAlignment="1">
      <alignment horizontal="center" vertical="center" wrapText="1"/>
    </xf>
    <xf numFmtId="0" fontId="1" fillId="25" borderId="11" xfId="50" applyFill="1" applyBorder="1" applyAlignment="1"/>
    <xf numFmtId="0" fontId="1" fillId="25" borderId="11" xfId="50" applyFill="1" applyBorder="1" applyAlignment="1">
      <alignment wrapText="1"/>
    </xf>
    <xf numFmtId="0" fontId="7" fillId="25" borderId="11" xfId="50" applyFont="1" applyFill="1" applyBorder="1" applyAlignment="1">
      <alignment horizontal="center" vertical="center"/>
    </xf>
    <xf numFmtId="0" fontId="7" fillId="25" borderId="15" xfId="50" applyFont="1" applyFill="1" applyBorder="1" applyAlignment="1">
      <alignment horizontal="center" vertical="center"/>
    </xf>
    <xf numFmtId="0" fontId="42" fillId="30" borderId="70" xfId="48" applyFont="1" applyFill="1" applyBorder="1" applyAlignment="1">
      <alignment horizontal="left" wrapText="1"/>
    </xf>
    <xf numFmtId="0" fontId="42" fillId="32" borderId="70" xfId="48" applyFont="1" applyFill="1" applyBorder="1" applyAlignment="1">
      <alignment horizontal="left" wrapText="1"/>
    </xf>
    <xf numFmtId="0" fontId="45" fillId="30" borderId="70" xfId="48" applyFont="1" applyFill="1" applyBorder="1" applyAlignment="1">
      <alignment horizontal="left"/>
    </xf>
    <xf numFmtId="0" fontId="42" fillId="32" borderId="70" xfId="48" applyFont="1" applyFill="1" applyBorder="1" applyAlignment="1">
      <alignment horizontal="left"/>
    </xf>
    <xf numFmtId="0" fontId="43" fillId="32" borderId="70" xfId="48" applyFont="1" applyFill="1" applyBorder="1" applyAlignment="1">
      <alignment horizontal="left"/>
    </xf>
    <xf numFmtId="0" fontId="42" fillId="32" borderId="77" xfId="48" applyFont="1" applyFill="1" applyBorder="1" applyAlignment="1">
      <alignment horizontal="left" wrapText="1"/>
    </xf>
    <xf numFmtId="0" fontId="51" fillId="35" borderId="70" xfId="48" applyFont="1" applyFill="1" applyBorder="1" applyAlignment="1">
      <alignment horizontal="left" wrapText="1"/>
    </xf>
    <xf numFmtId="0" fontId="42" fillId="34" borderId="70" xfId="48" applyFont="1" applyFill="1" applyBorder="1" applyAlignment="1">
      <alignment horizontal="left" wrapText="1"/>
    </xf>
    <xf numFmtId="0" fontId="42" fillId="37" borderId="70" xfId="48" applyFont="1" applyFill="1" applyBorder="1" applyAlignment="1">
      <alignment horizontal="left" wrapText="1"/>
    </xf>
    <xf numFmtId="0" fontId="42" fillId="34" borderId="75" xfId="48" applyFont="1" applyFill="1" applyBorder="1" applyAlignment="1">
      <alignment horizontal="left" wrapText="1"/>
    </xf>
    <xf numFmtId="0" fontId="50" fillId="35" borderId="76" xfId="48" applyFont="1" applyFill="1" applyBorder="1" applyAlignment="1">
      <alignment horizontal="left" wrapText="1"/>
    </xf>
    <xf numFmtId="0" fontId="42" fillId="36" borderId="73" xfId="48" applyFont="1" applyFill="1" applyBorder="1" applyAlignment="1">
      <alignment horizontal="left" wrapText="1"/>
    </xf>
    <xf numFmtId="0" fontId="50" fillId="35" borderId="70" xfId="48" applyFont="1" applyFill="1" applyBorder="1" applyAlignment="1">
      <alignment horizontal="left" wrapText="1"/>
    </xf>
    <xf numFmtId="0" fontId="42" fillId="0" borderId="70" xfId="48" applyFont="1" applyFill="1" applyBorder="1" applyAlignment="1">
      <alignment horizontal="left" wrapText="1"/>
    </xf>
    <xf numFmtId="0" fontId="50" fillId="35" borderId="73" xfId="48" applyFont="1" applyFill="1" applyBorder="1" applyAlignment="1">
      <alignment horizontal="left" wrapText="1"/>
    </xf>
    <xf numFmtId="0" fontId="42" fillId="0" borderId="73" xfId="48" applyFont="1" applyFill="1" applyBorder="1" applyAlignment="1">
      <alignment horizontal="left"/>
    </xf>
    <xf numFmtId="0" fontId="43" fillId="0" borderId="75" xfId="48" applyFont="1" applyFill="1" applyBorder="1" applyAlignment="1">
      <alignment horizontal="left"/>
    </xf>
  </cellXfs>
  <cellStyles count="52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" xfId="32" builtinId="3"/>
    <cellStyle name="Millares [0] 2" xfId="47"/>
    <cellStyle name="Millares 2" xfId="44"/>
    <cellStyle name="Neutral" xfId="33" builtinId="28" customBuiltin="1"/>
    <cellStyle name="Normal" xfId="0" builtinId="0"/>
    <cellStyle name="Normal 2" xfId="43"/>
    <cellStyle name="Normal 3" xfId="45"/>
    <cellStyle name="Normal 4" xfId="48"/>
    <cellStyle name="Normal 5" xfId="50"/>
    <cellStyle name="Notas" xfId="34" builtinId="10" customBuiltin="1"/>
    <cellStyle name="Porcentaje 2" xfId="46"/>
    <cellStyle name="Porcentaje 3" xfId="49"/>
    <cellStyle name="Porcentaje 4" xfId="51"/>
    <cellStyle name="Salida" xfId="35" builtinId="21" customBuiltin="1"/>
    <cellStyle name="Texto de advertencia" xfId="36" builtinId="11" customBuiltin="1"/>
    <cellStyle name="Texto explicativo" xfId="37" builtinId="53" customBuiltin="1"/>
    <cellStyle name="Título" xfId="38" builtinId="15" customBuiltin="1"/>
    <cellStyle name="Título 1" xfId="39" builtinId="16" customBuiltin="1"/>
    <cellStyle name="Título 2" xfId="40" builtinId="17" customBuiltin="1"/>
    <cellStyle name="Título 3" xfId="41" builtinId="18" customBuiltin="1"/>
    <cellStyle name="Total" xfId="42" builtinId="25" customBuiltin="1"/>
  </cellStyles>
  <dxfs count="1">
    <dxf>
      <font>
        <b val="0"/>
        <condense val="0"/>
        <extend val="0"/>
        <sz val="11"/>
        <color indexed="8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0</xdr:row>
      <xdr:rowOff>542925</xdr:rowOff>
    </xdr:from>
    <xdr:to>
      <xdr:col>1</xdr:col>
      <xdr:colOff>466725</xdr:colOff>
      <xdr:row>1</xdr:row>
      <xdr:rowOff>657225</xdr:rowOff>
    </xdr:to>
    <xdr:pic>
      <xdr:nvPicPr>
        <xdr:cNvPr id="2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542925"/>
          <a:ext cx="3333750" cy="12192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95250</xdr:rowOff>
    </xdr:from>
    <xdr:to>
      <xdr:col>0</xdr:col>
      <xdr:colOff>1866900</xdr:colOff>
      <xdr:row>0</xdr:row>
      <xdr:rowOff>771525</xdr:rowOff>
    </xdr:to>
    <xdr:pic>
      <xdr:nvPicPr>
        <xdr:cNvPr id="2" name="3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95250"/>
          <a:ext cx="1838325" cy="6762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38100</xdr:colOff>
      <xdr:row>46</xdr:row>
      <xdr:rowOff>285750</xdr:rowOff>
    </xdr:from>
    <xdr:to>
      <xdr:col>0</xdr:col>
      <xdr:colOff>1876425</xdr:colOff>
      <xdr:row>46</xdr:row>
      <xdr:rowOff>962025</xdr:rowOff>
    </xdr:to>
    <xdr:pic>
      <xdr:nvPicPr>
        <xdr:cNvPr id="3" name="4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9553575"/>
          <a:ext cx="1838325" cy="6762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16\METAS%20GENERALES\METAS%20MENSUALES\FEBRERO\Metas%20A&#241;o%202016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METAS%20LRF%20MODIFICADO%202&#176;%20TRIM%202016-art%2044.xls%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l. ENERO 2016"/>
      <sheetName val="Reducido ENERO 2016"/>
      <sheetName val="Gral. FEBRERO 2016"/>
      <sheetName val="Reducido FEBRERO 2016"/>
    </sheetNames>
    <sheetDataSet>
      <sheetData sheetId="0">
        <row r="16">
          <cell r="D16">
            <v>126.06666666666665</v>
          </cell>
        </row>
        <row r="22">
          <cell r="D22">
            <v>114.06071428571428</v>
          </cell>
        </row>
        <row r="29">
          <cell r="D29">
            <v>124.73333333333332</v>
          </cell>
        </row>
        <row r="36">
          <cell r="D36">
            <v>129.03972222222222</v>
          </cell>
        </row>
        <row r="42">
          <cell r="D42">
            <v>107.92424242424242</v>
          </cell>
        </row>
        <row r="47">
          <cell r="D47">
            <v>86.666666666666671</v>
          </cell>
        </row>
        <row r="52">
          <cell r="D52">
            <v>112.54083098439862</v>
          </cell>
        </row>
        <row r="58">
          <cell r="D58">
            <v>118.33333333333333</v>
          </cell>
        </row>
        <row r="63">
          <cell r="D63">
            <v>99.154166666666654</v>
          </cell>
        </row>
        <row r="70">
          <cell r="D70">
            <v>75.3</v>
          </cell>
        </row>
        <row r="76">
          <cell r="D76">
            <v>100.46666666666665</v>
          </cell>
        </row>
        <row r="81">
          <cell r="D81">
            <v>130</v>
          </cell>
        </row>
        <row r="86">
          <cell r="D86">
            <v>112.04761904761904</v>
          </cell>
        </row>
        <row r="93">
          <cell r="D93">
            <v>118</v>
          </cell>
        </row>
        <row r="99">
          <cell r="D99">
            <v>100</v>
          </cell>
        </row>
        <row r="126">
          <cell r="D126">
            <v>101.02631578947368</v>
          </cell>
        </row>
        <row r="136">
          <cell r="D136">
            <v>100</v>
          </cell>
        </row>
        <row r="142">
          <cell r="D142">
            <v>113.95625</v>
          </cell>
        </row>
        <row r="152">
          <cell r="D152">
            <v>114.26375</v>
          </cell>
        </row>
        <row r="157">
          <cell r="D157">
            <v>100</v>
          </cell>
        </row>
        <row r="161">
          <cell r="D161">
            <v>100</v>
          </cell>
        </row>
        <row r="165">
          <cell r="D165">
            <v>100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.xls)Gral. JUNIO 2016"/>
      <sheetName val=".xls)Reducido JUNIO 2016"/>
    </sheetNames>
    <sheetDataSet>
      <sheetData sheetId="0">
        <row r="11">
          <cell r="D11">
            <v>125.01599999999999</v>
          </cell>
          <cell r="J11">
            <v>126.68044444444443</v>
          </cell>
        </row>
        <row r="17">
          <cell r="D17">
            <v>110.75238095238096</v>
          </cell>
          <cell r="J17">
            <v>124.13551587301588</v>
          </cell>
        </row>
        <row r="24">
          <cell r="D24">
            <v>99.29</v>
          </cell>
          <cell r="J24">
            <v>114.00388888888888</v>
          </cell>
        </row>
        <row r="31">
          <cell r="D31">
            <v>122.6911111111111</v>
          </cell>
          <cell r="J31">
            <v>128.62180555555554</v>
          </cell>
        </row>
        <row r="37">
          <cell r="D37">
            <v>114.95056818181817</v>
          </cell>
          <cell r="J37">
            <v>123.81246843434343</v>
          </cell>
        </row>
        <row r="42">
          <cell r="D42">
            <v>130</v>
          </cell>
          <cell r="J42">
            <v>108.44444444444444</v>
          </cell>
        </row>
        <row r="47">
          <cell r="D47">
            <v>101.67494088626637</v>
          </cell>
          <cell r="J47">
            <v>122.36929531177749</v>
          </cell>
        </row>
        <row r="53">
          <cell r="D53">
            <v>86.666666666666671</v>
          </cell>
          <cell r="J53">
            <v>113.66666666666669</v>
          </cell>
        </row>
        <row r="58">
          <cell r="D58">
            <v>85</v>
          </cell>
          <cell r="J58">
            <v>95.692361111111111</v>
          </cell>
        </row>
        <row r="65">
          <cell r="D65">
            <v>122.96</v>
          </cell>
          <cell r="J65">
            <v>81.709999999999994</v>
          </cell>
        </row>
        <row r="71">
          <cell r="D71">
            <v>122.12857142857143</v>
          </cell>
          <cell r="J71">
            <v>123.76587301587301</v>
          </cell>
        </row>
        <row r="76">
          <cell r="D76">
            <v>130</v>
          </cell>
          <cell r="J76">
            <v>126.16666666666667</v>
          </cell>
        </row>
        <row r="81">
          <cell r="D81">
            <v>130</v>
          </cell>
          <cell r="J81">
            <v>127.00793650793651</v>
          </cell>
        </row>
        <row r="88">
          <cell r="D88">
            <v>118</v>
          </cell>
          <cell r="J88">
            <v>120.5</v>
          </cell>
        </row>
        <row r="94">
          <cell r="D94">
            <v>100</v>
          </cell>
          <cell r="J94">
            <v>100</v>
          </cell>
        </row>
        <row r="121">
          <cell r="D121">
            <v>102.77777777777777</v>
          </cell>
          <cell r="J121">
            <v>104.63401559454191</v>
          </cell>
        </row>
        <row r="131">
          <cell r="D131">
            <v>96.25</v>
          </cell>
          <cell r="J131">
            <v>99.375</v>
          </cell>
        </row>
        <row r="137">
          <cell r="D137">
            <v>96.458333333333343</v>
          </cell>
          <cell r="J137">
            <v>113.56909722222223</v>
          </cell>
        </row>
        <row r="147">
          <cell r="D147">
            <v>105.40625</v>
          </cell>
          <cell r="J147">
            <v>113.44499999999999</v>
          </cell>
        </row>
        <row r="152">
          <cell r="D152">
            <v>100</v>
          </cell>
          <cell r="J152">
            <v>101.66666666666667</v>
          </cell>
        </row>
        <row r="156">
          <cell r="D156">
            <v>100</v>
          </cell>
          <cell r="J156">
            <v>100</v>
          </cell>
        </row>
        <row r="160">
          <cell r="D160">
            <v>100</v>
          </cell>
          <cell r="J160">
            <v>91.666666666666671</v>
          </cell>
        </row>
        <row r="166">
          <cell r="D166">
            <v>100</v>
          </cell>
          <cell r="J166">
            <v>100</v>
          </cell>
        </row>
        <row r="173">
          <cell r="D173">
            <v>100</v>
          </cell>
          <cell r="J173">
            <v>100</v>
          </cell>
        </row>
        <row r="177">
          <cell r="D177">
            <v>103.85170919595569</v>
          </cell>
          <cell r="J177">
            <v>110.14195153265928</v>
          </cell>
        </row>
        <row r="184">
          <cell r="D184">
            <v>60.696000000000005</v>
          </cell>
          <cell r="J184">
            <v>80.782666666666671</v>
          </cell>
        </row>
        <row r="190">
          <cell r="D190">
            <v>104.375</v>
          </cell>
          <cell r="J190">
            <v>104.89583333333333</v>
          </cell>
        </row>
        <row r="198">
          <cell r="D198">
            <v>117.53571428571429</v>
          </cell>
          <cell r="J198">
            <v>115.08928571428571</v>
          </cell>
        </row>
        <row r="206">
          <cell r="D206">
            <v>118.01269349845199</v>
          </cell>
          <cell r="J206">
            <v>113.50211558307534</v>
          </cell>
        </row>
        <row r="223">
          <cell r="D223">
            <v>101.86920457838308</v>
          </cell>
          <cell r="J223">
            <v>113.31153409639717</v>
          </cell>
        </row>
        <row r="234">
          <cell r="D234">
            <v>107.11129939748361</v>
          </cell>
          <cell r="J234">
            <v>106.51854989958061</v>
          </cell>
        </row>
        <row r="238">
          <cell r="D238">
            <v>130</v>
          </cell>
          <cell r="J238">
            <v>128.66666666666666</v>
          </cell>
        </row>
        <row r="249">
          <cell r="D249">
            <v>114.66230936819173</v>
          </cell>
          <cell r="J249">
            <v>125.77705156136528</v>
          </cell>
        </row>
        <row r="257">
          <cell r="D257">
            <v>126.28333333333335</v>
          </cell>
          <cell r="J257">
            <v>113.04722222222222</v>
          </cell>
        </row>
        <row r="261">
          <cell r="D261">
            <v>130</v>
          </cell>
          <cell r="J261">
            <v>130</v>
          </cell>
        </row>
        <row r="272">
          <cell r="D272">
            <v>94.76249552452559</v>
          </cell>
          <cell r="J272">
            <v>111.12708258742093</v>
          </cell>
        </row>
        <row r="278">
          <cell r="D278">
            <v>100</v>
          </cell>
          <cell r="J278">
            <v>100.33333333333333</v>
          </cell>
        </row>
        <row r="283">
          <cell r="D283">
            <v>130</v>
          </cell>
          <cell r="J283">
            <v>122.5</v>
          </cell>
        </row>
        <row r="287">
          <cell r="D287">
            <v>113.88888888888889</v>
          </cell>
        </row>
        <row r="291">
          <cell r="D291">
            <v>112.5</v>
          </cell>
        </row>
        <row r="295">
          <cell r="J295">
            <v>107.5</v>
          </cell>
        </row>
        <row r="299">
          <cell r="D299">
            <v>130</v>
          </cell>
        </row>
        <row r="304">
          <cell r="D304">
            <v>100</v>
          </cell>
          <cell r="J304">
            <v>103.33333333333333</v>
          </cell>
        </row>
        <row r="310">
          <cell r="D310">
            <v>122.5</v>
          </cell>
        </row>
        <row r="316">
          <cell r="D316">
            <v>122.5</v>
          </cell>
        </row>
        <row r="326">
          <cell r="D326">
            <v>99.648148148148152</v>
          </cell>
        </row>
        <row r="331">
          <cell r="D331">
            <v>130</v>
          </cell>
          <cell r="J331">
            <v>108.16666666666667</v>
          </cell>
        </row>
        <row r="337">
          <cell r="D337">
            <v>102.5</v>
          </cell>
        </row>
        <row r="342">
          <cell r="D342">
            <v>110</v>
          </cell>
          <cell r="J342">
            <v>86.666666666666671</v>
          </cell>
        </row>
        <row r="346">
          <cell r="D346">
            <v>130</v>
          </cell>
        </row>
        <row r="352">
          <cell r="D352">
            <v>108.77562500000001</v>
          </cell>
        </row>
        <row r="356">
          <cell r="D356">
            <v>100</v>
          </cell>
        </row>
        <row r="362">
          <cell r="D362">
            <v>100</v>
          </cell>
        </row>
        <row r="367">
          <cell r="D367">
            <v>101.11223458038423</v>
          </cell>
          <cell r="J367">
            <v>110.18537243006404</v>
          </cell>
        </row>
        <row r="370">
          <cell r="D370">
            <v>130</v>
          </cell>
        </row>
        <row r="373">
          <cell r="D373">
            <v>101.11223458038423</v>
          </cell>
        </row>
        <row r="377">
          <cell r="D377">
            <v>100</v>
          </cell>
        </row>
        <row r="380">
          <cell r="D380">
            <v>100</v>
          </cell>
        </row>
        <row r="388">
          <cell r="D388">
            <v>100</v>
          </cell>
        </row>
        <row r="393">
          <cell r="D393">
            <v>100</v>
          </cell>
          <cell r="J393">
            <v>100</v>
          </cell>
        </row>
        <row r="398">
          <cell r="D398">
            <v>100</v>
          </cell>
          <cell r="J398">
            <v>102.5</v>
          </cell>
        </row>
        <row r="402">
          <cell r="D402">
            <v>130</v>
          </cell>
        </row>
        <row r="408">
          <cell r="D408">
            <v>65</v>
          </cell>
        </row>
        <row r="413">
          <cell r="D413">
            <v>117.4074074074074</v>
          </cell>
          <cell r="J413">
            <v>116.0679012345679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topLeftCell="A7" zoomScaleNormal="75" zoomScaleSheetLayoutView="100" workbookViewId="0">
      <selection activeCell="I24" sqref="I24"/>
    </sheetView>
  </sheetViews>
  <sheetFormatPr baseColWidth="10" defaultRowHeight="12.75" x14ac:dyDescent="0.2"/>
  <cols>
    <col min="1" max="1" width="57.7109375" customWidth="1"/>
    <col min="2" max="3" width="10.7109375" customWidth="1"/>
    <col min="4" max="5" width="10.7109375" hidden="1" customWidth="1"/>
    <col min="6" max="6" width="12.42578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5" s="1" customFormat="1" ht="16.5" thickBot="1" x14ac:dyDescent="0.25">
      <c r="A1" s="461" t="s">
        <v>89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  <c r="N1" s="463"/>
      <c r="O1" s="71"/>
    </row>
    <row r="2" spans="1:15" s="1" customFormat="1" ht="15" customHeight="1" x14ac:dyDescent="0.25">
      <c r="A2" s="93"/>
      <c r="B2" s="94"/>
      <c r="C2" s="95"/>
      <c r="D2" s="96"/>
      <c r="E2" s="96"/>
      <c r="F2" s="96"/>
      <c r="G2" s="96"/>
      <c r="H2" s="96"/>
      <c r="I2" s="96"/>
      <c r="J2" s="96"/>
      <c r="K2" s="97"/>
      <c r="L2" s="7"/>
      <c r="M2" s="7"/>
      <c r="N2" s="7"/>
      <c r="O2" s="71"/>
    </row>
    <row r="3" spans="1:15" s="1" customFormat="1" ht="15" customHeight="1" x14ac:dyDescent="0.25">
      <c r="A3" s="466" t="s">
        <v>527</v>
      </c>
      <c r="B3" s="467"/>
      <c r="C3" s="467"/>
      <c r="D3" s="29"/>
      <c r="E3" s="29"/>
      <c r="F3" s="7"/>
      <c r="G3" s="7"/>
      <c r="H3" s="7"/>
      <c r="I3" s="7"/>
      <c r="J3" s="7"/>
      <c r="K3" s="28"/>
      <c r="L3" s="7"/>
      <c r="M3" s="7"/>
      <c r="N3" s="7"/>
      <c r="O3" s="71"/>
    </row>
    <row r="4" spans="1:15" s="1" customFormat="1" ht="15" customHeight="1" x14ac:dyDescent="0.25">
      <c r="A4" s="30" t="s">
        <v>54</v>
      </c>
      <c r="B4" s="74"/>
      <c r="C4" s="27"/>
      <c r="D4" s="7"/>
      <c r="E4" s="7"/>
      <c r="F4" s="7"/>
      <c r="G4" s="7"/>
      <c r="H4" s="7"/>
      <c r="I4" s="7"/>
      <c r="J4" s="7"/>
      <c r="K4" s="28"/>
      <c r="L4" s="7"/>
      <c r="M4" s="7"/>
      <c r="N4" s="7"/>
      <c r="O4" s="71"/>
    </row>
    <row r="5" spans="1:15" s="1" customFormat="1" ht="15" customHeight="1" x14ac:dyDescent="0.25">
      <c r="A5" s="30" t="s">
        <v>85</v>
      </c>
      <c r="B5" s="74"/>
      <c r="C5" s="27"/>
      <c r="D5" s="7"/>
      <c r="E5" s="7"/>
      <c r="F5" s="7"/>
      <c r="G5" s="7"/>
      <c r="H5" s="7"/>
      <c r="I5" s="7"/>
      <c r="J5" s="7"/>
      <c r="K5" s="28"/>
      <c r="L5" s="7"/>
      <c r="M5" s="7"/>
      <c r="N5" s="7"/>
      <c r="O5" s="71"/>
    </row>
    <row r="6" spans="1:15" s="1" customFormat="1" ht="15" customHeight="1" x14ac:dyDescent="0.25">
      <c r="A6" s="30"/>
      <c r="B6" s="74"/>
      <c r="C6" s="27"/>
      <c r="D6" s="7"/>
      <c r="E6" s="7"/>
      <c r="F6" s="7"/>
      <c r="G6" s="7"/>
      <c r="H6" s="7"/>
      <c r="I6" s="7"/>
      <c r="J6" s="7"/>
      <c r="K6" s="28"/>
      <c r="L6" s="7"/>
      <c r="M6" s="7"/>
      <c r="N6" s="7"/>
      <c r="O6" s="71"/>
    </row>
    <row r="7" spans="1:15" s="1" customFormat="1" ht="15" customHeight="1" x14ac:dyDescent="0.25">
      <c r="A7" s="30" t="s">
        <v>528</v>
      </c>
      <c r="B7" s="74"/>
      <c r="C7" s="27"/>
      <c r="D7" s="7"/>
      <c r="E7" s="7"/>
      <c r="F7" s="7"/>
      <c r="G7" s="7"/>
      <c r="H7" s="7"/>
      <c r="I7" s="7"/>
      <c r="J7" s="7"/>
      <c r="K7" s="28"/>
      <c r="L7" s="7"/>
      <c r="M7" s="7"/>
      <c r="N7" s="7"/>
      <c r="O7" s="71"/>
    </row>
    <row r="8" spans="1:15" ht="13.5" thickBot="1" x14ac:dyDescent="0.25">
      <c r="A8" s="67"/>
      <c r="B8" s="68"/>
      <c r="C8" s="68"/>
      <c r="D8" s="69"/>
      <c r="E8" s="69"/>
      <c r="F8" s="69"/>
      <c r="G8" s="69"/>
      <c r="H8" s="69"/>
      <c r="I8" s="69"/>
      <c r="J8" s="69"/>
      <c r="K8" s="72"/>
      <c r="L8" s="69"/>
      <c r="M8" s="69"/>
      <c r="N8" s="70"/>
    </row>
    <row r="9" spans="1:15" x14ac:dyDescent="0.2">
      <c r="A9" s="468" t="s">
        <v>3</v>
      </c>
      <c r="B9" s="471" t="s">
        <v>0</v>
      </c>
      <c r="C9" s="471" t="s">
        <v>1</v>
      </c>
      <c r="D9" s="75"/>
      <c r="E9" s="75"/>
      <c r="F9" s="464"/>
      <c r="G9" s="464"/>
      <c r="H9" s="464"/>
      <c r="I9" s="464"/>
      <c r="J9" s="464"/>
      <c r="K9" s="465"/>
      <c r="L9" s="79"/>
      <c r="M9" s="4"/>
      <c r="N9" s="4"/>
      <c r="O9" s="73"/>
    </row>
    <row r="10" spans="1:15" x14ac:dyDescent="0.2">
      <c r="A10" s="469"/>
      <c r="B10" s="472"/>
      <c r="C10" s="472"/>
      <c r="D10" s="76"/>
      <c r="E10" s="76">
        <v>2006</v>
      </c>
      <c r="F10" s="3">
        <v>2015</v>
      </c>
      <c r="G10" s="3">
        <v>2016</v>
      </c>
      <c r="H10" s="474">
        <v>2016</v>
      </c>
      <c r="I10" s="475"/>
      <c r="J10" s="475"/>
      <c r="K10" s="476"/>
      <c r="L10" s="78">
        <v>2015</v>
      </c>
      <c r="M10" s="5">
        <v>2016</v>
      </c>
      <c r="N10" s="5"/>
      <c r="O10" s="73"/>
    </row>
    <row r="11" spans="1:15" ht="33.75" customHeight="1" thickBot="1" x14ac:dyDescent="0.25">
      <c r="A11" s="470"/>
      <c r="B11" s="473"/>
      <c r="C11" s="473"/>
      <c r="D11" s="77"/>
      <c r="E11" s="77" t="s">
        <v>82</v>
      </c>
      <c r="F11" s="77" t="s">
        <v>82</v>
      </c>
      <c r="G11" s="77" t="s">
        <v>2</v>
      </c>
      <c r="H11" s="77" t="s">
        <v>83</v>
      </c>
      <c r="I11" s="77" t="s">
        <v>86</v>
      </c>
      <c r="J11" s="77" t="s">
        <v>88</v>
      </c>
      <c r="K11" s="6" t="s">
        <v>91</v>
      </c>
      <c r="L11" s="66" t="s">
        <v>2</v>
      </c>
      <c r="M11" s="6" t="s">
        <v>2</v>
      </c>
      <c r="N11" s="6"/>
    </row>
    <row r="12" spans="1:15" ht="13.5" thickBot="1" x14ac:dyDescent="0.25">
      <c r="A12" s="43" t="s">
        <v>55</v>
      </c>
      <c r="B12" s="44"/>
      <c r="C12" s="44"/>
      <c r="D12" s="44"/>
      <c r="E12" s="44"/>
      <c r="F12" s="44"/>
      <c r="G12" s="44"/>
      <c r="H12" s="44"/>
      <c r="I12" s="44"/>
      <c r="J12" s="44"/>
      <c r="K12" s="98"/>
      <c r="L12" s="36"/>
      <c r="M12" s="37"/>
      <c r="N12" s="37"/>
    </row>
    <row r="13" spans="1:15" s="10" customFormat="1" ht="12" x14ac:dyDescent="0.2">
      <c r="A13" s="32" t="s">
        <v>56</v>
      </c>
      <c r="B13" s="33" t="s">
        <v>5</v>
      </c>
      <c r="C13" s="33" t="s">
        <v>57</v>
      </c>
      <c r="D13" s="33"/>
      <c r="E13" s="34"/>
      <c r="F13" s="56">
        <v>2</v>
      </c>
      <c r="G13" s="102">
        <v>0</v>
      </c>
      <c r="H13" s="102">
        <v>0</v>
      </c>
      <c r="I13" s="56">
        <v>0</v>
      </c>
      <c r="J13" s="57"/>
      <c r="K13" s="100"/>
      <c r="L13" s="80"/>
      <c r="M13" s="35"/>
      <c r="N13" s="35"/>
    </row>
    <row r="14" spans="1:15" s="10" customFormat="1" ht="12" x14ac:dyDescent="0.2">
      <c r="A14" s="8" t="s">
        <v>96</v>
      </c>
      <c r="B14" s="9" t="s">
        <v>5</v>
      </c>
      <c r="C14" s="9" t="s">
        <v>57</v>
      </c>
      <c r="D14" s="9"/>
      <c r="E14" s="24"/>
      <c r="F14" s="103">
        <v>261</v>
      </c>
      <c r="G14" s="104">
        <v>300</v>
      </c>
      <c r="H14" s="104">
        <v>49</v>
      </c>
      <c r="I14" s="103">
        <v>100</v>
      </c>
      <c r="J14" s="105"/>
      <c r="K14" s="99"/>
      <c r="L14" s="81"/>
      <c r="M14" s="17"/>
      <c r="N14" s="17"/>
    </row>
    <row r="15" spans="1:15" s="10" customFormat="1" ht="12" x14ac:dyDescent="0.2">
      <c r="A15" s="8" t="s">
        <v>97</v>
      </c>
      <c r="B15" s="9" t="s">
        <v>5</v>
      </c>
      <c r="C15" s="9" t="s">
        <v>57</v>
      </c>
      <c r="D15" s="9"/>
      <c r="E15" s="24"/>
      <c r="F15" s="103">
        <v>565</v>
      </c>
      <c r="G15" s="104">
        <v>800</v>
      </c>
      <c r="H15" s="104">
        <v>374</v>
      </c>
      <c r="I15" s="103">
        <v>139</v>
      </c>
      <c r="J15" s="105"/>
      <c r="K15" s="99"/>
      <c r="L15" s="81"/>
      <c r="M15" s="17"/>
      <c r="N15" s="17"/>
    </row>
    <row r="16" spans="1:15" s="10" customFormat="1" ht="12" x14ac:dyDescent="0.2">
      <c r="A16" s="11" t="s">
        <v>58</v>
      </c>
      <c r="B16" s="9" t="s">
        <v>5</v>
      </c>
      <c r="C16" s="9" t="s">
        <v>57</v>
      </c>
      <c r="D16" s="9"/>
      <c r="E16" s="24"/>
      <c r="F16" s="103">
        <v>74</v>
      </c>
      <c r="G16" s="104">
        <v>80</v>
      </c>
      <c r="H16" s="104">
        <v>16</v>
      </c>
      <c r="I16" s="103">
        <v>28</v>
      </c>
      <c r="J16" s="105"/>
      <c r="K16" s="99"/>
      <c r="L16" s="82"/>
      <c r="M16" s="16"/>
      <c r="N16" s="16"/>
    </row>
    <row r="17" spans="1:16" s="10" customFormat="1" ht="12" x14ac:dyDescent="0.2">
      <c r="A17" s="11" t="s">
        <v>59</v>
      </c>
      <c r="B17" s="9" t="s">
        <v>5</v>
      </c>
      <c r="C17" s="9" t="s">
        <v>57</v>
      </c>
      <c r="D17" s="9"/>
      <c r="E17" s="24"/>
      <c r="F17" s="103">
        <v>109</v>
      </c>
      <c r="G17" s="104">
        <v>150</v>
      </c>
      <c r="H17" s="104">
        <v>27</v>
      </c>
      <c r="I17" s="103">
        <v>40</v>
      </c>
      <c r="J17" s="105"/>
      <c r="K17" s="99"/>
      <c r="L17" s="82"/>
      <c r="M17" s="16"/>
      <c r="N17" s="16"/>
      <c r="P17" s="12"/>
    </row>
    <row r="18" spans="1:16" s="10" customFormat="1" ht="12" x14ac:dyDescent="0.2">
      <c r="A18" s="8" t="s">
        <v>60</v>
      </c>
      <c r="B18" s="9" t="s">
        <v>5</v>
      </c>
      <c r="C18" s="9" t="s">
        <v>57</v>
      </c>
      <c r="D18" s="9">
        <v>642</v>
      </c>
      <c r="E18" s="24"/>
      <c r="F18" s="103">
        <v>1091</v>
      </c>
      <c r="G18" s="104">
        <v>1300</v>
      </c>
      <c r="H18" s="104">
        <v>176</v>
      </c>
      <c r="I18" s="103">
        <v>234</v>
      </c>
      <c r="J18" s="105"/>
      <c r="K18" s="99"/>
      <c r="L18" s="81"/>
      <c r="M18" s="16"/>
      <c r="N18" s="16"/>
    </row>
    <row r="19" spans="1:16" s="10" customFormat="1" ht="12" x14ac:dyDescent="0.2">
      <c r="A19" s="8" t="s">
        <v>61</v>
      </c>
      <c r="B19" s="9" t="s">
        <v>5</v>
      </c>
      <c r="C19" s="9" t="s">
        <v>57</v>
      </c>
      <c r="D19" s="9">
        <v>44</v>
      </c>
      <c r="E19" s="24"/>
      <c r="F19" s="103">
        <v>57</v>
      </c>
      <c r="G19" s="104">
        <v>80</v>
      </c>
      <c r="H19" s="104">
        <v>17</v>
      </c>
      <c r="I19" s="103">
        <v>18</v>
      </c>
      <c r="J19" s="105"/>
      <c r="K19" s="99"/>
      <c r="L19" s="82"/>
      <c r="M19" s="16"/>
      <c r="N19" s="16"/>
    </row>
    <row r="20" spans="1:16" s="13" customFormat="1" ht="12" x14ac:dyDescent="0.2">
      <c r="A20" s="20" t="s">
        <v>62</v>
      </c>
      <c r="B20" s="21" t="s">
        <v>5</v>
      </c>
      <c r="C20" s="21" t="s">
        <v>57</v>
      </c>
      <c r="D20" s="21"/>
      <c r="E20" s="25"/>
      <c r="F20" s="103">
        <v>39</v>
      </c>
      <c r="G20" s="106">
        <v>30</v>
      </c>
      <c r="H20" s="106">
        <v>6</v>
      </c>
      <c r="I20" s="60">
        <v>8</v>
      </c>
      <c r="J20" s="61"/>
      <c r="K20" s="101"/>
      <c r="L20" s="83"/>
      <c r="M20" s="22"/>
      <c r="N20" s="22"/>
      <c r="O20" s="10"/>
    </row>
    <row r="21" spans="1:16" s="13" customFormat="1" ht="12" x14ac:dyDescent="0.2">
      <c r="A21" s="31" t="s">
        <v>93</v>
      </c>
      <c r="B21" s="9" t="s">
        <v>5</v>
      </c>
      <c r="C21" s="9" t="s">
        <v>57</v>
      </c>
      <c r="D21" s="9"/>
      <c r="E21" s="24"/>
      <c r="F21" s="103">
        <v>18</v>
      </c>
      <c r="G21" s="104">
        <v>20</v>
      </c>
      <c r="H21" s="104">
        <v>11</v>
      </c>
      <c r="I21" s="103">
        <v>13</v>
      </c>
      <c r="J21" s="105"/>
      <c r="K21" s="99"/>
      <c r="L21" s="82"/>
      <c r="M21" s="16"/>
      <c r="N21" s="16"/>
      <c r="O21" s="10"/>
    </row>
    <row r="22" spans="1:16" s="13" customFormat="1" ht="12" x14ac:dyDescent="0.2">
      <c r="A22" s="31" t="s">
        <v>94</v>
      </c>
      <c r="B22" s="9" t="s">
        <v>5</v>
      </c>
      <c r="C22" s="9" t="s">
        <v>57</v>
      </c>
      <c r="D22" s="9"/>
      <c r="E22" s="24"/>
      <c r="F22" s="103">
        <v>526</v>
      </c>
      <c r="G22" s="104">
        <v>700</v>
      </c>
      <c r="H22" s="104">
        <v>136</v>
      </c>
      <c r="I22" s="103">
        <v>110</v>
      </c>
      <c r="J22" s="105"/>
      <c r="K22" s="99"/>
      <c r="L22" s="82"/>
      <c r="M22" s="16"/>
      <c r="N22" s="16"/>
      <c r="O22" s="10"/>
    </row>
    <row r="23" spans="1:16" s="13" customFormat="1" thickBot="1" x14ac:dyDescent="0.25">
      <c r="A23" s="20" t="s">
        <v>95</v>
      </c>
      <c r="B23" s="21" t="s">
        <v>5</v>
      </c>
      <c r="C23" s="21" t="s">
        <v>57</v>
      </c>
      <c r="D23" s="21"/>
      <c r="E23" s="25"/>
      <c r="F23" s="60">
        <v>192</v>
      </c>
      <c r="G23" s="106">
        <v>250</v>
      </c>
      <c r="H23" s="106">
        <v>28</v>
      </c>
      <c r="I23" s="60">
        <v>20</v>
      </c>
      <c r="J23" s="61"/>
      <c r="K23" s="101"/>
      <c r="L23" s="83"/>
      <c r="M23" s="22"/>
      <c r="N23" s="22"/>
      <c r="O23" s="10"/>
    </row>
    <row r="24" spans="1:16" ht="13.5" customHeight="1" thickBot="1" x14ac:dyDescent="0.25">
      <c r="A24" s="45" t="s">
        <v>63</v>
      </c>
      <c r="B24" s="46"/>
      <c r="C24" s="46"/>
      <c r="D24" s="46"/>
      <c r="E24" s="47"/>
      <c r="F24" s="107"/>
      <c r="G24" s="108"/>
      <c r="H24" s="109"/>
      <c r="I24" s="110"/>
      <c r="J24" s="110"/>
      <c r="K24" s="111"/>
      <c r="L24" s="36"/>
      <c r="M24" s="38"/>
      <c r="N24" s="38"/>
      <c r="O24" s="10"/>
    </row>
    <row r="25" spans="1:16" hidden="1" x14ac:dyDescent="0.2">
      <c r="A25" s="48"/>
      <c r="B25" s="33"/>
      <c r="C25" s="33"/>
      <c r="D25" s="33">
        <v>7.3</v>
      </c>
      <c r="E25" s="34"/>
      <c r="F25" s="56"/>
      <c r="G25" s="112"/>
      <c r="H25" s="113"/>
      <c r="I25" s="114"/>
      <c r="J25" s="114"/>
      <c r="K25" s="115"/>
      <c r="L25" s="84"/>
      <c r="M25" s="14"/>
      <c r="N25" s="14"/>
      <c r="O25" s="10"/>
    </row>
    <row r="26" spans="1:16" hidden="1" x14ac:dyDescent="0.2">
      <c r="A26" s="31"/>
      <c r="B26" s="9"/>
      <c r="C26" s="9"/>
      <c r="D26" s="9">
        <f>+D25*6</f>
        <v>43.8</v>
      </c>
      <c r="E26" s="24"/>
      <c r="F26" s="103"/>
      <c r="G26" s="116"/>
      <c r="H26" s="117"/>
      <c r="I26" s="118"/>
      <c r="J26" s="118"/>
      <c r="K26" s="119"/>
      <c r="L26" s="85"/>
      <c r="M26" s="15"/>
      <c r="N26" s="15"/>
      <c r="O26" s="10"/>
    </row>
    <row r="27" spans="1:16" hidden="1" x14ac:dyDescent="0.2">
      <c r="A27" s="31"/>
      <c r="B27" s="9"/>
      <c r="C27" s="9"/>
      <c r="D27" s="9">
        <v>642</v>
      </c>
      <c r="E27" s="24"/>
      <c r="F27" s="103"/>
      <c r="G27" s="116"/>
      <c r="H27" s="117"/>
      <c r="I27" s="118"/>
      <c r="J27" s="118"/>
      <c r="K27" s="119"/>
      <c r="L27" s="85"/>
      <c r="M27" s="15"/>
      <c r="N27" s="15"/>
      <c r="O27" s="10"/>
    </row>
    <row r="28" spans="1:16" hidden="1" x14ac:dyDescent="0.2">
      <c r="A28" s="31"/>
      <c r="B28" s="9"/>
      <c r="C28" s="9"/>
      <c r="D28" s="9">
        <f>+D27/6</f>
        <v>107</v>
      </c>
      <c r="E28" s="24"/>
      <c r="F28" s="103"/>
      <c r="G28" s="116"/>
      <c r="H28" s="117"/>
      <c r="I28" s="118"/>
      <c r="J28" s="118"/>
      <c r="K28" s="119"/>
      <c r="L28" s="85"/>
      <c r="M28" s="15"/>
      <c r="N28" s="15"/>
      <c r="O28" s="10"/>
    </row>
    <row r="29" spans="1:16" hidden="1" x14ac:dyDescent="0.2">
      <c r="A29" s="31"/>
      <c r="B29" s="9"/>
      <c r="C29" s="9"/>
      <c r="D29" s="9" t="e">
        <f>+#REF!/D28</f>
        <v>#REF!</v>
      </c>
      <c r="E29" s="24"/>
      <c r="F29" s="103"/>
      <c r="G29" s="116"/>
      <c r="H29" s="117"/>
      <c r="I29" s="118"/>
      <c r="J29" s="118"/>
      <c r="K29" s="119"/>
      <c r="L29" s="85"/>
      <c r="M29" s="15"/>
      <c r="N29" s="15"/>
      <c r="O29" s="10"/>
    </row>
    <row r="30" spans="1:16" hidden="1" x14ac:dyDescent="0.2">
      <c r="A30" s="31"/>
      <c r="B30" s="9"/>
      <c r="C30" s="9"/>
      <c r="D30" s="9">
        <f>+D28*6</f>
        <v>642</v>
      </c>
      <c r="E30" s="24"/>
      <c r="F30" s="103"/>
      <c r="G30" s="116"/>
      <c r="H30" s="117"/>
      <c r="I30" s="118"/>
      <c r="J30" s="118"/>
      <c r="K30" s="119"/>
      <c r="L30" s="85"/>
      <c r="M30" s="15"/>
      <c r="N30" s="15"/>
      <c r="O30" s="10"/>
    </row>
    <row r="31" spans="1:16" hidden="1" x14ac:dyDescent="0.2">
      <c r="A31" s="31"/>
      <c r="B31" s="9"/>
      <c r="C31" s="9"/>
      <c r="D31" s="9"/>
      <c r="E31" s="24"/>
      <c r="F31" s="103"/>
      <c r="G31" s="116"/>
      <c r="H31" s="117"/>
      <c r="I31" s="118"/>
      <c r="J31" s="118"/>
      <c r="K31" s="119"/>
      <c r="L31" s="85"/>
      <c r="M31" s="15"/>
      <c r="N31" s="15"/>
      <c r="O31" s="10"/>
    </row>
    <row r="32" spans="1:16" hidden="1" x14ac:dyDescent="0.2">
      <c r="A32" s="31"/>
      <c r="B32" s="9"/>
      <c r="C32" s="9"/>
      <c r="D32" s="9"/>
      <c r="E32" s="24"/>
      <c r="F32" s="103"/>
      <c r="G32" s="116"/>
      <c r="H32" s="117"/>
      <c r="I32" s="118"/>
      <c r="J32" s="118"/>
      <c r="K32" s="119"/>
      <c r="L32" s="85"/>
      <c r="M32" s="15"/>
      <c r="N32" s="15"/>
      <c r="O32" s="10"/>
    </row>
    <row r="33" spans="1:18" hidden="1" x14ac:dyDescent="0.2">
      <c r="A33" s="31"/>
      <c r="B33" s="9" t="e">
        <f>+#REF!/#REF!</f>
        <v>#REF!</v>
      </c>
      <c r="C33" s="9"/>
      <c r="D33" s="9"/>
      <c r="E33" s="24"/>
      <c r="F33" s="103"/>
      <c r="G33" s="116"/>
      <c r="H33" s="117"/>
      <c r="I33" s="118"/>
      <c r="J33" s="118"/>
      <c r="K33" s="119"/>
      <c r="L33" s="85"/>
      <c r="M33" s="15"/>
      <c r="N33" s="15"/>
      <c r="O33" s="10"/>
    </row>
    <row r="34" spans="1:18" hidden="1" x14ac:dyDescent="0.2">
      <c r="A34" s="31"/>
      <c r="B34" s="9" t="e">
        <f>+#REF!/#REF!</f>
        <v>#REF!</v>
      </c>
      <c r="C34" s="9"/>
      <c r="D34" s="9"/>
      <c r="E34" s="24"/>
      <c r="F34" s="103"/>
      <c r="G34" s="116"/>
      <c r="H34" s="117"/>
      <c r="I34" s="118"/>
      <c r="J34" s="118"/>
      <c r="K34" s="119"/>
      <c r="L34" s="85"/>
      <c r="M34" s="15"/>
      <c r="N34" s="15"/>
      <c r="O34" s="10"/>
    </row>
    <row r="35" spans="1:18" hidden="1" x14ac:dyDescent="0.2">
      <c r="A35" s="31"/>
      <c r="B35" s="9"/>
      <c r="C35" s="9"/>
      <c r="D35" s="9"/>
      <c r="E35" s="24"/>
      <c r="F35" s="103"/>
      <c r="G35" s="116"/>
      <c r="H35" s="117"/>
      <c r="I35" s="118"/>
      <c r="J35" s="118"/>
      <c r="K35" s="119"/>
      <c r="L35" s="85"/>
      <c r="M35" s="15"/>
      <c r="N35" s="15"/>
      <c r="O35" s="10"/>
    </row>
    <row r="36" spans="1:18" s="2" customFormat="1" x14ac:dyDescent="0.2">
      <c r="A36" s="31" t="s">
        <v>64</v>
      </c>
      <c r="B36" s="23" t="s">
        <v>5</v>
      </c>
      <c r="C36" s="23" t="s">
        <v>65</v>
      </c>
      <c r="D36" s="9"/>
      <c r="E36" s="24"/>
      <c r="F36" s="103">
        <v>10000</v>
      </c>
      <c r="G36" s="104">
        <v>7500</v>
      </c>
      <c r="H36" s="103">
        <v>2000</v>
      </c>
      <c r="I36" s="103">
        <v>3400</v>
      </c>
      <c r="J36" s="105"/>
      <c r="K36" s="99"/>
      <c r="L36" s="86"/>
      <c r="M36" s="18"/>
      <c r="N36" s="18"/>
      <c r="O36" s="10"/>
    </row>
    <row r="37" spans="1:18" s="2" customFormat="1" x14ac:dyDescent="0.2">
      <c r="A37" s="31" t="s">
        <v>66</v>
      </c>
      <c r="B37" s="23" t="s">
        <v>5</v>
      </c>
      <c r="C37" s="23" t="s">
        <v>65</v>
      </c>
      <c r="D37" s="9"/>
      <c r="E37" s="24"/>
      <c r="F37" s="103">
        <v>3408</v>
      </c>
      <c r="G37" s="104">
        <v>2060</v>
      </c>
      <c r="H37" s="103">
        <v>400</v>
      </c>
      <c r="I37" s="103">
        <v>85</v>
      </c>
      <c r="J37" s="105"/>
      <c r="K37" s="99"/>
      <c r="L37" s="87"/>
      <c r="M37" s="18"/>
      <c r="N37" s="18"/>
      <c r="O37" s="10"/>
      <c r="R37" s="65"/>
    </row>
    <row r="38" spans="1:18" s="2" customFormat="1" x14ac:dyDescent="0.2">
      <c r="A38" s="31" t="s">
        <v>67</v>
      </c>
      <c r="B38" s="23" t="s">
        <v>5</v>
      </c>
      <c r="C38" s="23" t="s">
        <v>65</v>
      </c>
      <c r="D38" s="9"/>
      <c r="E38" s="24"/>
      <c r="F38" s="103">
        <v>1202</v>
      </c>
      <c r="G38" s="104">
        <v>850</v>
      </c>
      <c r="H38" s="103">
        <v>200</v>
      </c>
      <c r="I38" s="103">
        <v>220</v>
      </c>
      <c r="J38" s="105"/>
      <c r="K38" s="99"/>
      <c r="L38" s="86"/>
      <c r="M38" s="18"/>
      <c r="N38" s="18"/>
      <c r="O38" s="10"/>
    </row>
    <row r="39" spans="1:18" s="2" customFormat="1" x14ac:dyDescent="0.2">
      <c r="A39" s="31" t="s">
        <v>68</v>
      </c>
      <c r="B39" s="23" t="s">
        <v>5</v>
      </c>
      <c r="C39" s="23" t="s">
        <v>65</v>
      </c>
      <c r="D39" s="9"/>
      <c r="E39" s="24"/>
      <c r="F39" s="103">
        <v>4420</v>
      </c>
      <c r="G39" s="104">
        <v>3030</v>
      </c>
      <c r="H39" s="103">
        <v>900</v>
      </c>
      <c r="I39" s="103">
        <v>400</v>
      </c>
      <c r="J39" s="105"/>
      <c r="K39" s="99"/>
      <c r="L39" s="86"/>
      <c r="M39" s="18"/>
      <c r="N39" s="18"/>
      <c r="O39" s="10"/>
    </row>
    <row r="40" spans="1:18" s="2" customFormat="1" ht="13.5" thickBot="1" x14ac:dyDescent="0.25">
      <c r="A40" s="49" t="s">
        <v>69</v>
      </c>
      <c r="B40" s="50" t="s">
        <v>5</v>
      </c>
      <c r="C40" s="50" t="s">
        <v>65</v>
      </c>
      <c r="D40" s="51"/>
      <c r="E40" s="52"/>
      <c r="F40" s="103">
        <v>291</v>
      </c>
      <c r="G40" s="120">
        <v>214</v>
      </c>
      <c r="H40" s="103">
        <v>51</v>
      </c>
      <c r="I40" s="121">
        <v>76</v>
      </c>
      <c r="J40" s="122"/>
      <c r="K40" s="123"/>
      <c r="L40" s="88"/>
      <c r="M40" s="19"/>
      <c r="N40" s="19"/>
      <c r="O40" s="10"/>
    </row>
    <row r="41" spans="1:18" ht="13.5" thickBot="1" x14ac:dyDescent="0.25">
      <c r="A41" s="53" t="s">
        <v>70</v>
      </c>
      <c r="B41" s="44"/>
      <c r="C41" s="44"/>
      <c r="D41" s="44"/>
      <c r="E41" s="44"/>
      <c r="F41" s="124"/>
      <c r="G41" s="109"/>
      <c r="H41" s="125"/>
      <c r="I41" s="125"/>
      <c r="J41" s="125"/>
      <c r="K41" s="126"/>
      <c r="L41" s="40"/>
      <c r="M41" s="41"/>
      <c r="N41" s="41"/>
      <c r="O41" s="10"/>
    </row>
    <row r="42" spans="1:18" s="2" customFormat="1" x14ac:dyDescent="0.2">
      <c r="A42" s="54" t="s">
        <v>71</v>
      </c>
      <c r="B42" s="33" t="s">
        <v>5</v>
      </c>
      <c r="C42" s="33" t="s">
        <v>72</v>
      </c>
      <c r="D42" s="33"/>
      <c r="E42" s="34"/>
      <c r="F42" s="56">
        <v>17669</v>
      </c>
      <c r="G42" s="102">
        <v>18552</v>
      </c>
      <c r="H42" s="55">
        <v>4756</v>
      </c>
      <c r="I42" s="56">
        <v>4710</v>
      </c>
      <c r="J42" s="57"/>
      <c r="K42" s="100"/>
      <c r="L42" s="89"/>
      <c r="M42" s="39"/>
      <c r="N42" s="39"/>
      <c r="O42" s="10"/>
    </row>
    <row r="43" spans="1:18" s="2" customFormat="1" ht="13.5" thickBot="1" x14ac:dyDescent="0.25">
      <c r="A43" s="58" t="s">
        <v>73</v>
      </c>
      <c r="B43" s="21" t="s">
        <v>5</v>
      </c>
      <c r="C43" s="21" t="s">
        <v>72</v>
      </c>
      <c r="D43" s="21"/>
      <c r="E43" s="25"/>
      <c r="F43" s="60">
        <v>18405</v>
      </c>
      <c r="G43" s="106">
        <v>19325</v>
      </c>
      <c r="H43" s="59">
        <v>5202</v>
      </c>
      <c r="I43" s="60">
        <v>5391</v>
      </c>
      <c r="J43" s="61"/>
      <c r="K43" s="101"/>
      <c r="L43" s="90"/>
      <c r="M43" s="42"/>
      <c r="N43" s="42"/>
      <c r="O43" s="10"/>
    </row>
    <row r="44" spans="1:18" ht="13.5" thickBot="1" x14ac:dyDescent="0.25">
      <c r="A44" s="53" t="s">
        <v>92</v>
      </c>
      <c r="B44" s="44"/>
      <c r="C44" s="44"/>
      <c r="D44" s="44"/>
      <c r="E44" s="44"/>
      <c r="F44" s="124"/>
      <c r="G44" s="109"/>
      <c r="H44" s="125"/>
      <c r="I44" s="125"/>
      <c r="J44" s="125"/>
      <c r="K44" s="126"/>
      <c r="L44" s="40"/>
      <c r="M44" s="41"/>
      <c r="N44" s="41"/>
      <c r="O44" s="10"/>
    </row>
    <row r="45" spans="1:18" s="2" customFormat="1" x14ac:dyDescent="0.2">
      <c r="A45" s="54" t="s">
        <v>74</v>
      </c>
      <c r="B45" s="33" t="s">
        <v>5</v>
      </c>
      <c r="C45" s="33" t="s">
        <v>75</v>
      </c>
      <c r="D45" s="33"/>
      <c r="E45" s="34"/>
      <c r="F45" s="56">
        <v>500</v>
      </c>
      <c r="G45" s="112">
        <v>1200</v>
      </c>
      <c r="H45" s="102">
        <v>310</v>
      </c>
      <c r="I45" s="56">
        <v>100</v>
      </c>
      <c r="J45" s="57"/>
      <c r="K45" s="100"/>
      <c r="L45" s="91"/>
      <c r="M45" s="39"/>
      <c r="N45" s="39"/>
      <c r="O45" s="10"/>
    </row>
    <row r="46" spans="1:18" s="2" customFormat="1" ht="13.5" thickBot="1" x14ac:dyDescent="0.25">
      <c r="A46" s="62" t="s">
        <v>76</v>
      </c>
      <c r="B46" s="63" t="s">
        <v>5</v>
      </c>
      <c r="C46" s="63" t="s">
        <v>75</v>
      </c>
      <c r="D46" s="63"/>
      <c r="E46" s="64"/>
      <c r="F46" s="127">
        <v>900</v>
      </c>
      <c r="G46" s="128">
        <f>350*4</f>
        <v>1400</v>
      </c>
      <c r="H46" s="129">
        <v>350</v>
      </c>
      <c r="I46" s="127">
        <v>700</v>
      </c>
      <c r="J46" s="130"/>
      <c r="K46" s="131"/>
      <c r="L46" s="92"/>
      <c r="M46" s="26"/>
      <c r="N46" s="26"/>
      <c r="O46" s="10"/>
    </row>
  </sheetData>
  <mergeCells count="7">
    <mergeCell ref="A1:N1"/>
    <mergeCell ref="F9:K9"/>
    <mergeCell ref="A3:C3"/>
    <mergeCell ref="A9:A11"/>
    <mergeCell ref="B9:B11"/>
    <mergeCell ref="C9:C11"/>
    <mergeCell ref="H10:K10"/>
  </mergeCells>
  <phoneticPr fontId="6" type="noConversion"/>
  <printOptions horizontalCentered="1"/>
  <pageMargins left="3.937007874015748E-2" right="0.19685039370078741" top="0.62992125984251968" bottom="0.74803149606299213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zoomScale="75" zoomScaleNormal="75" zoomScaleSheetLayoutView="85" workbookViewId="0">
      <selection sqref="A1:I13"/>
    </sheetView>
  </sheetViews>
  <sheetFormatPr baseColWidth="10" defaultRowHeight="12.75" x14ac:dyDescent="0.2"/>
  <cols>
    <col min="1" max="1" width="76.7109375" style="393" bestFit="1" customWidth="1"/>
    <col min="2" max="2" width="13.7109375" style="393" customWidth="1"/>
    <col min="3" max="3" width="13.5703125" style="393" customWidth="1"/>
    <col min="4" max="5" width="14.7109375" style="393" customWidth="1"/>
    <col min="6" max="6" width="13.5703125" style="393" customWidth="1"/>
    <col min="7" max="7" width="13.140625" style="393" customWidth="1"/>
    <col min="8" max="8" width="14" style="393" customWidth="1"/>
    <col min="9" max="9" width="14.28515625" style="393" customWidth="1"/>
    <col min="10" max="16384" width="11.42578125" style="393"/>
  </cols>
  <sheetData>
    <row r="1" spans="1:11" s="387" customFormat="1" ht="15.75" x14ac:dyDescent="0.25">
      <c r="A1" s="477" t="s">
        <v>89</v>
      </c>
      <c r="B1" s="477"/>
      <c r="C1" s="477"/>
      <c r="D1" s="477"/>
      <c r="E1" s="477"/>
      <c r="F1" s="477"/>
      <c r="G1" s="477"/>
      <c r="H1" s="477"/>
    </row>
    <row r="2" spans="1:11" s="387" customFormat="1" ht="15" customHeight="1" x14ac:dyDescent="0.25">
      <c r="A2" s="388"/>
      <c r="B2" s="388"/>
      <c r="C2" s="389"/>
    </row>
    <row r="3" spans="1:11" s="387" customFormat="1" ht="15" customHeight="1" x14ac:dyDescent="0.25">
      <c r="A3" s="478" t="s">
        <v>77</v>
      </c>
      <c r="B3" s="478"/>
      <c r="C3" s="478"/>
    </row>
    <row r="4" spans="1:11" s="387" customFormat="1" ht="15" customHeight="1" x14ac:dyDescent="0.25">
      <c r="A4" s="390" t="s">
        <v>54</v>
      </c>
      <c r="B4" s="388"/>
      <c r="C4" s="389"/>
    </row>
    <row r="5" spans="1:11" s="387" customFormat="1" ht="15" customHeight="1" x14ac:dyDescent="0.25">
      <c r="A5" s="390" t="s">
        <v>148</v>
      </c>
      <c r="B5" s="388"/>
      <c r="C5" s="389"/>
    </row>
    <row r="6" spans="1:11" s="387" customFormat="1" ht="15" customHeight="1" x14ac:dyDescent="0.25">
      <c r="A6" s="390"/>
      <c r="B6" s="388"/>
      <c r="C6" s="389"/>
    </row>
    <row r="7" spans="1:11" s="387" customFormat="1" ht="15" customHeight="1" x14ac:dyDescent="0.25">
      <c r="A7" s="390" t="s">
        <v>4</v>
      </c>
      <c r="B7" s="388"/>
      <c r="C7" s="389"/>
    </row>
    <row r="8" spans="1:11" ht="15" customHeight="1" thickBot="1" x14ac:dyDescent="0.25">
      <c r="A8" s="390"/>
      <c r="B8" s="391"/>
      <c r="C8" s="392"/>
    </row>
    <row r="9" spans="1:11" ht="13.5" thickBot="1" x14ac:dyDescent="0.25">
      <c r="A9" s="479" t="s">
        <v>3</v>
      </c>
      <c r="B9" s="482" t="s">
        <v>0</v>
      </c>
      <c r="C9" s="485" t="s">
        <v>1</v>
      </c>
      <c r="D9" s="488"/>
      <c r="E9" s="489"/>
      <c r="F9" s="489"/>
      <c r="G9" s="489"/>
      <c r="H9" s="489"/>
      <c r="I9" s="490"/>
    </row>
    <row r="10" spans="1:11" ht="16.5" thickBot="1" x14ac:dyDescent="0.25">
      <c r="A10" s="480"/>
      <c r="B10" s="483"/>
      <c r="C10" s="486"/>
      <c r="D10" s="394" t="s">
        <v>149</v>
      </c>
      <c r="E10" s="491" t="s">
        <v>150</v>
      </c>
      <c r="F10" s="489"/>
      <c r="G10" s="489"/>
      <c r="H10" s="489"/>
      <c r="I10" s="490"/>
    </row>
    <row r="11" spans="1:11" ht="26.25" thickBot="1" x14ac:dyDescent="0.25">
      <c r="A11" s="481"/>
      <c r="B11" s="484"/>
      <c r="C11" s="487"/>
      <c r="D11" s="395" t="s">
        <v>82</v>
      </c>
      <c r="E11" s="395" t="s">
        <v>2</v>
      </c>
      <c r="F11" s="395" t="s">
        <v>83</v>
      </c>
      <c r="G11" s="395" t="s">
        <v>86</v>
      </c>
      <c r="H11" s="395" t="s">
        <v>88</v>
      </c>
      <c r="I11" s="396" t="s">
        <v>90</v>
      </c>
    </row>
    <row r="12" spans="1:11" s="402" customFormat="1" ht="24.95" customHeight="1" x14ac:dyDescent="0.2">
      <c r="A12" s="397" t="s">
        <v>80</v>
      </c>
      <c r="B12" s="398" t="s">
        <v>5</v>
      </c>
      <c r="C12" s="398" t="s">
        <v>78</v>
      </c>
      <c r="D12" s="398">
        <v>1029</v>
      </c>
      <c r="E12" s="399">
        <f>D12*1.1</f>
        <v>1131.9000000000001</v>
      </c>
      <c r="F12" s="399">
        <v>260</v>
      </c>
      <c r="G12" s="399">
        <v>264</v>
      </c>
      <c r="H12" s="400">
        <v>0</v>
      </c>
      <c r="I12" s="401">
        <v>0</v>
      </c>
    </row>
    <row r="13" spans="1:11" s="402" customFormat="1" ht="24.95" customHeight="1" x14ac:dyDescent="0.2">
      <c r="A13" s="403" t="s">
        <v>79</v>
      </c>
      <c r="B13" s="404" t="s">
        <v>5</v>
      </c>
      <c r="C13" s="404" t="s">
        <v>78</v>
      </c>
      <c r="D13" s="398">
        <v>347</v>
      </c>
      <c r="E13" s="399">
        <f t="shared" ref="E13:E15" si="0">D13*1.1</f>
        <v>381.70000000000005</v>
      </c>
      <c r="F13" s="405">
        <v>34</v>
      </c>
      <c r="G13" s="405">
        <v>92</v>
      </c>
      <c r="H13" s="406">
        <v>0</v>
      </c>
      <c r="I13" s="407">
        <v>0</v>
      </c>
    </row>
    <row r="14" spans="1:11" s="402" customFormat="1" ht="24.95" customHeight="1" x14ac:dyDescent="0.2">
      <c r="A14" s="403" t="s">
        <v>81</v>
      </c>
      <c r="B14" s="404" t="s">
        <v>5</v>
      </c>
      <c r="C14" s="404" t="s">
        <v>78</v>
      </c>
      <c r="D14" s="404">
        <v>152</v>
      </c>
      <c r="E14" s="399">
        <f t="shared" si="0"/>
        <v>167.20000000000002</v>
      </c>
      <c r="F14" s="405">
        <v>33</v>
      </c>
      <c r="G14" s="405">
        <v>33</v>
      </c>
      <c r="H14" s="406">
        <v>0</v>
      </c>
      <c r="I14" s="407">
        <v>0</v>
      </c>
    </row>
    <row r="15" spans="1:11" ht="24.95" customHeight="1" x14ac:dyDescent="0.2">
      <c r="A15" s="408" t="s">
        <v>87</v>
      </c>
      <c r="B15" s="404" t="s">
        <v>5</v>
      </c>
      <c r="C15" s="404" t="s">
        <v>78</v>
      </c>
      <c r="D15" s="409">
        <v>1528</v>
      </c>
      <c r="E15" s="410">
        <f t="shared" si="0"/>
        <v>1680.8000000000002</v>
      </c>
      <c r="F15" s="411">
        <f>SUM(F12:F14)</f>
        <v>327</v>
      </c>
      <c r="G15" s="411">
        <f>SUM(G12:G14)</f>
        <v>389</v>
      </c>
      <c r="H15" s="411">
        <v>0</v>
      </c>
      <c r="I15" s="411">
        <v>0</v>
      </c>
      <c r="K15" s="412"/>
    </row>
    <row r="16" spans="1:11" ht="24.95" customHeight="1" thickBot="1" x14ac:dyDescent="0.25">
      <c r="A16" s="413"/>
      <c r="B16" s="414"/>
      <c r="C16" s="414"/>
      <c r="D16" s="414"/>
      <c r="E16" s="414"/>
      <c r="F16" s="414"/>
      <c r="G16" s="414"/>
      <c r="H16" s="415"/>
      <c r="I16" s="416"/>
    </row>
  </sheetData>
  <mergeCells count="7">
    <mergeCell ref="A1:H1"/>
    <mergeCell ref="A3:C3"/>
    <mergeCell ref="A9:A11"/>
    <mergeCell ref="B9:B11"/>
    <mergeCell ref="C9:C11"/>
    <mergeCell ref="D9:I9"/>
    <mergeCell ref="E10:I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3"/>
  <sheetViews>
    <sheetView topLeftCell="A10" zoomScaleNormal="100" zoomScaleSheetLayoutView="100" workbookViewId="0">
      <selection activeCell="L43" sqref="L43"/>
    </sheetView>
  </sheetViews>
  <sheetFormatPr baseColWidth="10" defaultRowHeight="12.75" x14ac:dyDescent="0.2"/>
  <cols>
    <col min="1" max="1" width="42.5703125" style="135" customWidth="1"/>
    <col min="2" max="3" width="11.42578125" style="135"/>
    <col min="4" max="4" width="13.140625" style="135" customWidth="1"/>
    <col min="5" max="7" width="12.5703125" style="135" hidden="1" customWidth="1"/>
    <col min="8" max="9" width="13.42578125" style="135" hidden="1" customWidth="1"/>
    <col min="10" max="10" width="11.7109375" style="135" customWidth="1"/>
    <col min="11" max="11" width="11.85546875" style="135" customWidth="1"/>
    <col min="12" max="12" width="14.140625" style="135" customWidth="1"/>
    <col min="13" max="14" width="11.85546875" style="135" customWidth="1"/>
    <col min="15" max="15" width="12.140625" style="136" customWidth="1"/>
    <col min="16" max="16" width="13.42578125" style="211" bestFit="1" customWidth="1"/>
    <col min="17" max="256" width="11.42578125" style="135"/>
    <col min="257" max="257" width="42.5703125" style="135" customWidth="1"/>
    <col min="258" max="259" width="11.42578125" style="135"/>
    <col min="260" max="260" width="13.140625" style="135" customWidth="1"/>
    <col min="261" max="265" width="0" style="135" hidden="1" customWidth="1"/>
    <col min="266" max="266" width="11.7109375" style="135" customWidth="1"/>
    <col min="267" max="267" width="11.85546875" style="135" customWidth="1"/>
    <col min="268" max="268" width="14.140625" style="135" customWidth="1"/>
    <col min="269" max="270" width="11.85546875" style="135" customWidth="1"/>
    <col min="271" max="271" width="12.140625" style="135" customWidth="1"/>
    <col min="272" max="272" width="13.42578125" style="135" bestFit="1" customWidth="1"/>
    <col min="273" max="512" width="11.42578125" style="135"/>
    <col min="513" max="513" width="42.5703125" style="135" customWidth="1"/>
    <col min="514" max="515" width="11.42578125" style="135"/>
    <col min="516" max="516" width="13.140625" style="135" customWidth="1"/>
    <col min="517" max="521" width="0" style="135" hidden="1" customWidth="1"/>
    <col min="522" max="522" width="11.7109375" style="135" customWidth="1"/>
    <col min="523" max="523" width="11.85546875" style="135" customWidth="1"/>
    <col min="524" max="524" width="14.140625" style="135" customWidth="1"/>
    <col min="525" max="526" width="11.85546875" style="135" customWidth="1"/>
    <col min="527" max="527" width="12.140625" style="135" customWidth="1"/>
    <col min="528" max="528" width="13.42578125" style="135" bestFit="1" customWidth="1"/>
    <col min="529" max="768" width="11.42578125" style="135"/>
    <col min="769" max="769" width="42.5703125" style="135" customWidth="1"/>
    <col min="770" max="771" width="11.42578125" style="135"/>
    <col min="772" max="772" width="13.140625" style="135" customWidth="1"/>
    <col min="773" max="777" width="0" style="135" hidden="1" customWidth="1"/>
    <col min="778" max="778" width="11.7109375" style="135" customWidth="1"/>
    <col min="779" max="779" width="11.85546875" style="135" customWidth="1"/>
    <col min="780" max="780" width="14.140625" style="135" customWidth="1"/>
    <col min="781" max="782" width="11.85546875" style="135" customWidth="1"/>
    <col min="783" max="783" width="12.140625" style="135" customWidth="1"/>
    <col min="784" max="784" width="13.42578125" style="135" bestFit="1" customWidth="1"/>
    <col min="785" max="1024" width="11.42578125" style="135"/>
    <col min="1025" max="1025" width="42.5703125" style="135" customWidth="1"/>
    <col min="1026" max="1027" width="11.42578125" style="135"/>
    <col min="1028" max="1028" width="13.140625" style="135" customWidth="1"/>
    <col min="1029" max="1033" width="0" style="135" hidden="1" customWidth="1"/>
    <col min="1034" max="1034" width="11.7109375" style="135" customWidth="1"/>
    <col min="1035" max="1035" width="11.85546875" style="135" customWidth="1"/>
    <col min="1036" max="1036" width="14.140625" style="135" customWidth="1"/>
    <col min="1037" max="1038" width="11.85546875" style="135" customWidth="1"/>
    <col min="1039" max="1039" width="12.140625" style="135" customWidth="1"/>
    <col min="1040" max="1040" width="13.42578125" style="135" bestFit="1" customWidth="1"/>
    <col min="1041" max="1280" width="11.42578125" style="135"/>
    <col min="1281" max="1281" width="42.5703125" style="135" customWidth="1"/>
    <col min="1282" max="1283" width="11.42578125" style="135"/>
    <col min="1284" max="1284" width="13.140625" style="135" customWidth="1"/>
    <col min="1285" max="1289" width="0" style="135" hidden="1" customWidth="1"/>
    <col min="1290" max="1290" width="11.7109375" style="135" customWidth="1"/>
    <col min="1291" max="1291" width="11.85546875" style="135" customWidth="1"/>
    <col min="1292" max="1292" width="14.140625" style="135" customWidth="1"/>
    <col min="1293" max="1294" width="11.85546875" style="135" customWidth="1"/>
    <col min="1295" max="1295" width="12.140625" style="135" customWidth="1"/>
    <col min="1296" max="1296" width="13.42578125" style="135" bestFit="1" customWidth="1"/>
    <col min="1297" max="1536" width="11.42578125" style="135"/>
    <col min="1537" max="1537" width="42.5703125" style="135" customWidth="1"/>
    <col min="1538" max="1539" width="11.42578125" style="135"/>
    <col min="1540" max="1540" width="13.140625" style="135" customWidth="1"/>
    <col min="1541" max="1545" width="0" style="135" hidden="1" customWidth="1"/>
    <col min="1546" max="1546" width="11.7109375" style="135" customWidth="1"/>
    <col min="1547" max="1547" width="11.85546875" style="135" customWidth="1"/>
    <col min="1548" max="1548" width="14.140625" style="135" customWidth="1"/>
    <col min="1549" max="1550" width="11.85546875" style="135" customWidth="1"/>
    <col min="1551" max="1551" width="12.140625" style="135" customWidth="1"/>
    <col min="1552" max="1552" width="13.42578125" style="135" bestFit="1" customWidth="1"/>
    <col min="1553" max="1792" width="11.42578125" style="135"/>
    <col min="1793" max="1793" width="42.5703125" style="135" customWidth="1"/>
    <col min="1794" max="1795" width="11.42578125" style="135"/>
    <col min="1796" max="1796" width="13.140625" style="135" customWidth="1"/>
    <col min="1797" max="1801" width="0" style="135" hidden="1" customWidth="1"/>
    <col min="1802" max="1802" width="11.7109375" style="135" customWidth="1"/>
    <col min="1803" max="1803" width="11.85546875" style="135" customWidth="1"/>
    <col min="1804" max="1804" width="14.140625" style="135" customWidth="1"/>
    <col min="1805" max="1806" width="11.85546875" style="135" customWidth="1"/>
    <col min="1807" max="1807" width="12.140625" style="135" customWidth="1"/>
    <col min="1808" max="1808" width="13.42578125" style="135" bestFit="1" customWidth="1"/>
    <col min="1809" max="2048" width="11.42578125" style="135"/>
    <col min="2049" max="2049" width="42.5703125" style="135" customWidth="1"/>
    <col min="2050" max="2051" width="11.42578125" style="135"/>
    <col min="2052" max="2052" width="13.140625" style="135" customWidth="1"/>
    <col min="2053" max="2057" width="0" style="135" hidden="1" customWidth="1"/>
    <col min="2058" max="2058" width="11.7109375" style="135" customWidth="1"/>
    <col min="2059" max="2059" width="11.85546875" style="135" customWidth="1"/>
    <col min="2060" max="2060" width="14.140625" style="135" customWidth="1"/>
    <col min="2061" max="2062" width="11.85546875" style="135" customWidth="1"/>
    <col min="2063" max="2063" width="12.140625" style="135" customWidth="1"/>
    <col min="2064" max="2064" width="13.42578125" style="135" bestFit="1" customWidth="1"/>
    <col min="2065" max="2304" width="11.42578125" style="135"/>
    <col min="2305" max="2305" width="42.5703125" style="135" customWidth="1"/>
    <col min="2306" max="2307" width="11.42578125" style="135"/>
    <col min="2308" max="2308" width="13.140625" style="135" customWidth="1"/>
    <col min="2309" max="2313" width="0" style="135" hidden="1" customWidth="1"/>
    <col min="2314" max="2314" width="11.7109375" style="135" customWidth="1"/>
    <col min="2315" max="2315" width="11.85546875" style="135" customWidth="1"/>
    <col min="2316" max="2316" width="14.140625" style="135" customWidth="1"/>
    <col min="2317" max="2318" width="11.85546875" style="135" customWidth="1"/>
    <col min="2319" max="2319" width="12.140625" style="135" customWidth="1"/>
    <col min="2320" max="2320" width="13.42578125" style="135" bestFit="1" customWidth="1"/>
    <col min="2321" max="2560" width="11.42578125" style="135"/>
    <col min="2561" max="2561" width="42.5703125" style="135" customWidth="1"/>
    <col min="2562" max="2563" width="11.42578125" style="135"/>
    <col min="2564" max="2564" width="13.140625" style="135" customWidth="1"/>
    <col min="2565" max="2569" width="0" style="135" hidden="1" customWidth="1"/>
    <col min="2570" max="2570" width="11.7109375" style="135" customWidth="1"/>
    <col min="2571" max="2571" width="11.85546875" style="135" customWidth="1"/>
    <col min="2572" max="2572" width="14.140625" style="135" customWidth="1"/>
    <col min="2573" max="2574" width="11.85546875" style="135" customWidth="1"/>
    <col min="2575" max="2575" width="12.140625" style="135" customWidth="1"/>
    <col min="2576" max="2576" width="13.42578125" style="135" bestFit="1" customWidth="1"/>
    <col min="2577" max="2816" width="11.42578125" style="135"/>
    <col min="2817" max="2817" width="42.5703125" style="135" customWidth="1"/>
    <col min="2818" max="2819" width="11.42578125" style="135"/>
    <col min="2820" max="2820" width="13.140625" style="135" customWidth="1"/>
    <col min="2821" max="2825" width="0" style="135" hidden="1" customWidth="1"/>
    <col min="2826" max="2826" width="11.7109375" style="135" customWidth="1"/>
    <col min="2827" max="2827" width="11.85546875" style="135" customWidth="1"/>
    <col min="2828" max="2828" width="14.140625" style="135" customWidth="1"/>
    <col min="2829" max="2830" width="11.85546875" style="135" customWidth="1"/>
    <col min="2831" max="2831" width="12.140625" style="135" customWidth="1"/>
    <col min="2832" max="2832" width="13.42578125" style="135" bestFit="1" customWidth="1"/>
    <col min="2833" max="3072" width="11.42578125" style="135"/>
    <col min="3073" max="3073" width="42.5703125" style="135" customWidth="1"/>
    <col min="3074" max="3075" width="11.42578125" style="135"/>
    <col min="3076" max="3076" width="13.140625" style="135" customWidth="1"/>
    <col min="3077" max="3081" width="0" style="135" hidden="1" customWidth="1"/>
    <col min="3082" max="3082" width="11.7109375" style="135" customWidth="1"/>
    <col min="3083" max="3083" width="11.85546875" style="135" customWidth="1"/>
    <col min="3084" max="3084" width="14.140625" style="135" customWidth="1"/>
    <col min="3085" max="3086" width="11.85546875" style="135" customWidth="1"/>
    <col min="3087" max="3087" width="12.140625" style="135" customWidth="1"/>
    <col min="3088" max="3088" width="13.42578125" style="135" bestFit="1" customWidth="1"/>
    <col min="3089" max="3328" width="11.42578125" style="135"/>
    <col min="3329" max="3329" width="42.5703125" style="135" customWidth="1"/>
    <col min="3330" max="3331" width="11.42578125" style="135"/>
    <col min="3332" max="3332" width="13.140625" style="135" customWidth="1"/>
    <col min="3333" max="3337" width="0" style="135" hidden="1" customWidth="1"/>
    <col min="3338" max="3338" width="11.7109375" style="135" customWidth="1"/>
    <col min="3339" max="3339" width="11.85546875" style="135" customWidth="1"/>
    <col min="3340" max="3340" width="14.140625" style="135" customWidth="1"/>
    <col min="3341" max="3342" width="11.85546875" style="135" customWidth="1"/>
    <col min="3343" max="3343" width="12.140625" style="135" customWidth="1"/>
    <col min="3344" max="3344" width="13.42578125" style="135" bestFit="1" customWidth="1"/>
    <col min="3345" max="3584" width="11.42578125" style="135"/>
    <col min="3585" max="3585" width="42.5703125" style="135" customWidth="1"/>
    <col min="3586" max="3587" width="11.42578125" style="135"/>
    <col min="3588" max="3588" width="13.140625" style="135" customWidth="1"/>
    <col min="3589" max="3593" width="0" style="135" hidden="1" customWidth="1"/>
    <col min="3594" max="3594" width="11.7109375" style="135" customWidth="1"/>
    <col min="3595" max="3595" width="11.85546875" style="135" customWidth="1"/>
    <col min="3596" max="3596" width="14.140625" style="135" customWidth="1"/>
    <col min="3597" max="3598" width="11.85546875" style="135" customWidth="1"/>
    <col min="3599" max="3599" width="12.140625" style="135" customWidth="1"/>
    <col min="3600" max="3600" width="13.42578125" style="135" bestFit="1" customWidth="1"/>
    <col min="3601" max="3840" width="11.42578125" style="135"/>
    <col min="3841" max="3841" width="42.5703125" style="135" customWidth="1"/>
    <col min="3842" max="3843" width="11.42578125" style="135"/>
    <col min="3844" max="3844" width="13.140625" style="135" customWidth="1"/>
    <col min="3845" max="3849" width="0" style="135" hidden="1" customWidth="1"/>
    <col min="3850" max="3850" width="11.7109375" style="135" customWidth="1"/>
    <col min="3851" max="3851" width="11.85546875" style="135" customWidth="1"/>
    <col min="3852" max="3852" width="14.140625" style="135" customWidth="1"/>
    <col min="3853" max="3854" width="11.85546875" style="135" customWidth="1"/>
    <col min="3855" max="3855" width="12.140625" style="135" customWidth="1"/>
    <col min="3856" max="3856" width="13.42578125" style="135" bestFit="1" customWidth="1"/>
    <col min="3857" max="4096" width="11.42578125" style="135"/>
    <col min="4097" max="4097" width="42.5703125" style="135" customWidth="1"/>
    <col min="4098" max="4099" width="11.42578125" style="135"/>
    <col min="4100" max="4100" width="13.140625" style="135" customWidth="1"/>
    <col min="4101" max="4105" width="0" style="135" hidden="1" customWidth="1"/>
    <col min="4106" max="4106" width="11.7109375" style="135" customWidth="1"/>
    <col min="4107" max="4107" width="11.85546875" style="135" customWidth="1"/>
    <col min="4108" max="4108" width="14.140625" style="135" customWidth="1"/>
    <col min="4109" max="4110" width="11.85546875" style="135" customWidth="1"/>
    <col min="4111" max="4111" width="12.140625" style="135" customWidth="1"/>
    <col min="4112" max="4112" width="13.42578125" style="135" bestFit="1" customWidth="1"/>
    <col min="4113" max="4352" width="11.42578125" style="135"/>
    <col min="4353" max="4353" width="42.5703125" style="135" customWidth="1"/>
    <col min="4354" max="4355" width="11.42578125" style="135"/>
    <col min="4356" max="4356" width="13.140625" style="135" customWidth="1"/>
    <col min="4357" max="4361" width="0" style="135" hidden="1" customWidth="1"/>
    <col min="4362" max="4362" width="11.7109375" style="135" customWidth="1"/>
    <col min="4363" max="4363" width="11.85546875" style="135" customWidth="1"/>
    <col min="4364" max="4364" width="14.140625" style="135" customWidth="1"/>
    <col min="4365" max="4366" width="11.85546875" style="135" customWidth="1"/>
    <col min="4367" max="4367" width="12.140625" style="135" customWidth="1"/>
    <col min="4368" max="4368" width="13.42578125" style="135" bestFit="1" customWidth="1"/>
    <col min="4369" max="4608" width="11.42578125" style="135"/>
    <col min="4609" max="4609" width="42.5703125" style="135" customWidth="1"/>
    <col min="4610" max="4611" width="11.42578125" style="135"/>
    <col min="4612" max="4612" width="13.140625" style="135" customWidth="1"/>
    <col min="4613" max="4617" width="0" style="135" hidden="1" customWidth="1"/>
    <col min="4618" max="4618" width="11.7109375" style="135" customWidth="1"/>
    <col min="4619" max="4619" width="11.85546875" style="135" customWidth="1"/>
    <col min="4620" max="4620" width="14.140625" style="135" customWidth="1"/>
    <col min="4621" max="4622" width="11.85546875" style="135" customWidth="1"/>
    <col min="4623" max="4623" width="12.140625" style="135" customWidth="1"/>
    <col min="4624" max="4624" width="13.42578125" style="135" bestFit="1" customWidth="1"/>
    <col min="4625" max="4864" width="11.42578125" style="135"/>
    <col min="4865" max="4865" width="42.5703125" style="135" customWidth="1"/>
    <col min="4866" max="4867" width="11.42578125" style="135"/>
    <col min="4868" max="4868" width="13.140625" style="135" customWidth="1"/>
    <col min="4869" max="4873" width="0" style="135" hidden="1" customWidth="1"/>
    <col min="4874" max="4874" width="11.7109375" style="135" customWidth="1"/>
    <col min="4875" max="4875" width="11.85546875" style="135" customWidth="1"/>
    <col min="4876" max="4876" width="14.140625" style="135" customWidth="1"/>
    <col min="4877" max="4878" width="11.85546875" style="135" customWidth="1"/>
    <col min="4879" max="4879" width="12.140625" style="135" customWidth="1"/>
    <col min="4880" max="4880" width="13.42578125" style="135" bestFit="1" customWidth="1"/>
    <col min="4881" max="5120" width="11.42578125" style="135"/>
    <col min="5121" max="5121" width="42.5703125" style="135" customWidth="1"/>
    <col min="5122" max="5123" width="11.42578125" style="135"/>
    <col min="5124" max="5124" width="13.140625" style="135" customWidth="1"/>
    <col min="5125" max="5129" width="0" style="135" hidden="1" customWidth="1"/>
    <col min="5130" max="5130" width="11.7109375" style="135" customWidth="1"/>
    <col min="5131" max="5131" width="11.85546875" style="135" customWidth="1"/>
    <col min="5132" max="5132" width="14.140625" style="135" customWidth="1"/>
    <col min="5133" max="5134" width="11.85546875" style="135" customWidth="1"/>
    <col min="5135" max="5135" width="12.140625" style="135" customWidth="1"/>
    <col min="5136" max="5136" width="13.42578125" style="135" bestFit="1" customWidth="1"/>
    <col min="5137" max="5376" width="11.42578125" style="135"/>
    <col min="5377" max="5377" width="42.5703125" style="135" customWidth="1"/>
    <col min="5378" max="5379" width="11.42578125" style="135"/>
    <col min="5380" max="5380" width="13.140625" style="135" customWidth="1"/>
    <col min="5381" max="5385" width="0" style="135" hidden="1" customWidth="1"/>
    <col min="5386" max="5386" width="11.7109375" style="135" customWidth="1"/>
    <col min="5387" max="5387" width="11.85546875" style="135" customWidth="1"/>
    <col min="5388" max="5388" width="14.140625" style="135" customWidth="1"/>
    <col min="5389" max="5390" width="11.85546875" style="135" customWidth="1"/>
    <col min="5391" max="5391" width="12.140625" style="135" customWidth="1"/>
    <col min="5392" max="5392" width="13.42578125" style="135" bestFit="1" customWidth="1"/>
    <col min="5393" max="5632" width="11.42578125" style="135"/>
    <col min="5633" max="5633" width="42.5703125" style="135" customWidth="1"/>
    <col min="5634" max="5635" width="11.42578125" style="135"/>
    <col min="5636" max="5636" width="13.140625" style="135" customWidth="1"/>
    <col min="5637" max="5641" width="0" style="135" hidden="1" customWidth="1"/>
    <col min="5642" max="5642" width="11.7109375" style="135" customWidth="1"/>
    <col min="5643" max="5643" width="11.85546875" style="135" customWidth="1"/>
    <col min="5644" max="5644" width="14.140625" style="135" customWidth="1"/>
    <col min="5645" max="5646" width="11.85546875" style="135" customWidth="1"/>
    <col min="5647" max="5647" width="12.140625" style="135" customWidth="1"/>
    <col min="5648" max="5648" width="13.42578125" style="135" bestFit="1" customWidth="1"/>
    <col min="5649" max="5888" width="11.42578125" style="135"/>
    <col min="5889" max="5889" width="42.5703125" style="135" customWidth="1"/>
    <col min="5890" max="5891" width="11.42578125" style="135"/>
    <col min="5892" max="5892" width="13.140625" style="135" customWidth="1"/>
    <col min="5893" max="5897" width="0" style="135" hidden="1" customWidth="1"/>
    <col min="5898" max="5898" width="11.7109375" style="135" customWidth="1"/>
    <col min="5899" max="5899" width="11.85546875" style="135" customWidth="1"/>
    <col min="5900" max="5900" width="14.140625" style="135" customWidth="1"/>
    <col min="5901" max="5902" width="11.85546875" style="135" customWidth="1"/>
    <col min="5903" max="5903" width="12.140625" style="135" customWidth="1"/>
    <col min="5904" max="5904" width="13.42578125" style="135" bestFit="1" customWidth="1"/>
    <col min="5905" max="6144" width="11.42578125" style="135"/>
    <col min="6145" max="6145" width="42.5703125" style="135" customWidth="1"/>
    <col min="6146" max="6147" width="11.42578125" style="135"/>
    <col min="6148" max="6148" width="13.140625" style="135" customWidth="1"/>
    <col min="6149" max="6153" width="0" style="135" hidden="1" customWidth="1"/>
    <col min="6154" max="6154" width="11.7109375" style="135" customWidth="1"/>
    <col min="6155" max="6155" width="11.85546875" style="135" customWidth="1"/>
    <col min="6156" max="6156" width="14.140625" style="135" customWidth="1"/>
    <col min="6157" max="6158" width="11.85546875" style="135" customWidth="1"/>
    <col min="6159" max="6159" width="12.140625" style="135" customWidth="1"/>
    <col min="6160" max="6160" width="13.42578125" style="135" bestFit="1" customWidth="1"/>
    <col min="6161" max="6400" width="11.42578125" style="135"/>
    <col min="6401" max="6401" width="42.5703125" style="135" customWidth="1"/>
    <col min="6402" max="6403" width="11.42578125" style="135"/>
    <col min="6404" max="6404" width="13.140625" style="135" customWidth="1"/>
    <col min="6405" max="6409" width="0" style="135" hidden="1" customWidth="1"/>
    <col min="6410" max="6410" width="11.7109375" style="135" customWidth="1"/>
    <col min="6411" max="6411" width="11.85546875" style="135" customWidth="1"/>
    <col min="6412" max="6412" width="14.140625" style="135" customWidth="1"/>
    <col min="6413" max="6414" width="11.85546875" style="135" customWidth="1"/>
    <col min="6415" max="6415" width="12.140625" style="135" customWidth="1"/>
    <col min="6416" max="6416" width="13.42578125" style="135" bestFit="1" customWidth="1"/>
    <col min="6417" max="6656" width="11.42578125" style="135"/>
    <col min="6657" max="6657" width="42.5703125" style="135" customWidth="1"/>
    <col min="6658" max="6659" width="11.42578125" style="135"/>
    <col min="6660" max="6660" width="13.140625" style="135" customWidth="1"/>
    <col min="6661" max="6665" width="0" style="135" hidden="1" customWidth="1"/>
    <col min="6666" max="6666" width="11.7109375" style="135" customWidth="1"/>
    <col min="6667" max="6667" width="11.85546875" style="135" customWidth="1"/>
    <col min="6668" max="6668" width="14.140625" style="135" customWidth="1"/>
    <col min="6669" max="6670" width="11.85546875" style="135" customWidth="1"/>
    <col min="6671" max="6671" width="12.140625" style="135" customWidth="1"/>
    <col min="6672" max="6672" width="13.42578125" style="135" bestFit="1" customWidth="1"/>
    <col min="6673" max="6912" width="11.42578125" style="135"/>
    <col min="6913" max="6913" width="42.5703125" style="135" customWidth="1"/>
    <col min="6914" max="6915" width="11.42578125" style="135"/>
    <col min="6916" max="6916" width="13.140625" style="135" customWidth="1"/>
    <col min="6917" max="6921" width="0" style="135" hidden="1" customWidth="1"/>
    <col min="6922" max="6922" width="11.7109375" style="135" customWidth="1"/>
    <col min="6923" max="6923" width="11.85546875" style="135" customWidth="1"/>
    <col min="6924" max="6924" width="14.140625" style="135" customWidth="1"/>
    <col min="6925" max="6926" width="11.85546875" style="135" customWidth="1"/>
    <col min="6927" max="6927" width="12.140625" style="135" customWidth="1"/>
    <col min="6928" max="6928" width="13.42578125" style="135" bestFit="1" customWidth="1"/>
    <col min="6929" max="7168" width="11.42578125" style="135"/>
    <col min="7169" max="7169" width="42.5703125" style="135" customWidth="1"/>
    <col min="7170" max="7171" width="11.42578125" style="135"/>
    <col min="7172" max="7172" width="13.140625" style="135" customWidth="1"/>
    <col min="7173" max="7177" width="0" style="135" hidden="1" customWidth="1"/>
    <col min="7178" max="7178" width="11.7109375" style="135" customWidth="1"/>
    <col min="7179" max="7179" width="11.85546875" style="135" customWidth="1"/>
    <col min="7180" max="7180" width="14.140625" style="135" customWidth="1"/>
    <col min="7181" max="7182" width="11.85546875" style="135" customWidth="1"/>
    <col min="7183" max="7183" width="12.140625" style="135" customWidth="1"/>
    <col min="7184" max="7184" width="13.42578125" style="135" bestFit="1" customWidth="1"/>
    <col min="7185" max="7424" width="11.42578125" style="135"/>
    <col min="7425" max="7425" width="42.5703125" style="135" customWidth="1"/>
    <col min="7426" max="7427" width="11.42578125" style="135"/>
    <col min="7428" max="7428" width="13.140625" style="135" customWidth="1"/>
    <col min="7429" max="7433" width="0" style="135" hidden="1" customWidth="1"/>
    <col min="7434" max="7434" width="11.7109375" style="135" customWidth="1"/>
    <col min="7435" max="7435" width="11.85546875" style="135" customWidth="1"/>
    <col min="7436" max="7436" width="14.140625" style="135" customWidth="1"/>
    <col min="7437" max="7438" width="11.85546875" style="135" customWidth="1"/>
    <col min="7439" max="7439" width="12.140625" style="135" customWidth="1"/>
    <col min="7440" max="7440" width="13.42578125" style="135" bestFit="1" customWidth="1"/>
    <col min="7441" max="7680" width="11.42578125" style="135"/>
    <col min="7681" max="7681" width="42.5703125" style="135" customWidth="1"/>
    <col min="7682" max="7683" width="11.42578125" style="135"/>
    <col min="7684" max="7684" width="13.140625" style="135" customWidth="1"/>
    <col min="7685" max="7689" width="0" style="135" hidden="1" customWidth="1"/>
    <col min="7690" max="7690" width="11.7109375" style="135" customWidth="1"/>
    <col min="7691" max="7691" width="11.85546875" style="135" customWidth="1"/>
    <col min="7692" max="7692" width="14.140625" style="135" customWidth="1"/>
    <col min="7693" max="7694" width="11.85546875" style="135" customWidth="1"/>
    <col min="7695" max="7695" width="12.140625" style="135" customWidth="1"/>
    <col min="7696" max="7696" width="13.42578125" style="135" bestFit="1" customWidth="1"/>
    <col min="7697" max="7936" width="11.42578125" style="135"/>
    <col min="7937" max="7937" width="42.5703125" style="135" customWidth="1"/>
    <col min="7938" max="7939" width="11.42578125" style="135"/>
    <col min="7940" max="7940" width="13.140625" style="135" customWidth="1"/>
    <col min="7941" max="7945" width="0" style="135" hidden="1" customWidth="1"/>
    <col min="7946" max="7946" width="11.7109375" style="135" customWidth="1"/>
    <col min="7947" max="7947" width="11.85546875" style="135" customWidth="1"/>
    <col min="7948" max="7948" width="14.140625" style="135" customWidth="1"/>
    <col min="7949" max="7950" width="11.85546875" style="135" customWidth="1"/>
    <col min="7951" max="7951" width="12.140625" style="135" customWidth="1"/>
    <col min="7952" max="7952" width="13.42578125" style="135" bestFit="1" customWidth="1"/>
    <col min="7953" max="8192" width="11.42578125" style="135"/>
    <col min="8193" max="8193" width="42.5703125" style="135" customWidth="1"/>
    <col min="8194" max="8195" width="11.42578125" style="135"/>
    <col min="8196" max="8196" width="13.140625" style="135" customWidth="1"/>
    <col min="8197" max="8201" width="0" style="135" hidden="1" customWidth="1"/>
    <col min="8202" max="8202" width="11.7109375" style="135" customWidth="1"/>
    <col min="8203" max="8203" width="11.85546875" style="135" customWidth="1"/>
    <col min="8204" max="8204" width="14.140625" style="135" customWidth="1"/>
    <col min="8205" max="8206" width="11.85546875" style="135" customWidth="1"/>
    <col min="8207" max="8207" width="12.140625" style="135" customWidth="1"/>
    <col min="8208" max="8208" width="13.42578125" style="135" bestFit="1" customWidth="1"/>
    <col min="8209" max="8448" width="11.42578125" style="135"/>
    <col min="8449" max="8449" width="42.5703125" style="135" customWidth="1"/>
    <col min="8450" max="8451" width="11.42578125" style="135"/>
    <col min="8452" max="8452" width="13.140625" style="135" customWidth="1"/>
    <col min="8453" max="8457" width="0" style="135" hidden="1" customWidth="1"/>
    <col min="8458" max="8458" width="11.7109375" style="135" customWidth="1"/>
    <col min="8459" max="8459" width="11.85546875" style="135" customWidth="1"/>
    <col min="8460" max="8460" width="14.140625" style="135" customWidth="1"/>
    <col min="8461" max="8462" width="11.85546875" style="135" customWidth="1"/>
    <col min="8463" max="8463" width="12.140625" style="135" customWidth="1"/>
    <col min="8464" max="8464" width="13.42578125" style="135" bestFit="1" customWidth="1"/>
    <col min="8465" max="8704" width="11.42578125" style="135"/>
    <col min="8705" max="8705" width="42.5703125" style="135" customWidth="1"/>
    <col min="8706" max="8707" width="11.42578125" style="135"/>
    <col min="8708" max="8708" width="13.140625" style="135" customWidth="1"/>
    <col min="8709" max="8713" width="0" style="135" hidden="1" customWidth="1"/>
    <col min="8714" max="8714" width="11.7109375" style="135" customWidth="1"/>
    <col min="8715" max="8715" width="11.85546875" style="135" customWidth="1"/>
    <col min="8716" max="8716" width="14.140625" style="135" customWidth="1"/>
    <col min="8717" max="8718" width="11.85546875" style="135" customWidth="1"/>
    <col min="8719" max="8719" width="12.140625" style="135" customWidth="1"/>
    <col min="8720" max="8720" width="13.42578125" style="135" bestFit="1" customWidth="1"/>
    <col min="8721" max="8960" width="11.42578125" style="135"/>
    <col min="8961" max="8961" width="42.5703125" style="135" customWidth="1"/>
    <col min="8962" max="8963" width="11.42578125" style="135"/>
    <col min="8964" max="8964" width="13.140625" style="135" customWidth="1"/>
    <col min="8965" max="8969" width="0" style="135" hidden="1" customWidth="1"/>
    <col min="8970" max="8970" width="11.7109375" style="135" customWidth="1"/>
    <col min="8971" max="8971" width="11.85546875" style="135" customWidth="1"/>
    <col min="8972" max="8972" width="14.140625" style="135" customWidth="1"/>
    <col min="8973" max="8974" width="11.85546875" style="135" customWidth="1"/>
    <col min="8975" max="8975" width="12.140625" style="135" customWidth="1"/>
    <col min="8976" max="8976" width="13.42578125" style="135" bestFit="1" customWidth="1"/>
    <col min="8977" max="9216" width="11.42578125" style="135"/>
    <col min="9217" max="9217" width="42.5703125" style="135" customWidth="1"/>
    <col min="9218" max="9219" width="11.42578125" style="135"/>
    <col min="9220" max="9220" width="13.140625" style="135" customWidth="1"/>
    <col min="9221" max="9225" width="0" style="135" hidden="1" customWidth="1"/>
    <col min="9226" max="9226" width="11.7109375" style="135" customWidth="1"/>
    <col min="9227" max="9227" width="11.85546875" style="135" customWidth="1"/>
    <col min="9228" max="9228" width="14.140625" style="135" customWidth="1"/>
    <col min="9229" max="9230" width="11.85546875" style="135" customWidth="1"/>
    <col min="9231" max="9231" width="12.140625" style="135" customWidth="1"/>
    <col min="9232" max="9232" width="13.42578125" style="135" bestFit="1" customWidth="1"/>
    <col min="9233" max="9472" width="11.42578125" style="135"/>
    <col min="9473" max="9473" width="42.5703125" style="135" customWidth="1"/>
    <col min="9474" max="9475" width="11.42578125" style="135"/>
    <col min="9476" max="9476" width="13.140625" style="135" customWidth="1"/>
    <col min="9477" max="9481" width="0" style="135" hidden="1" customWidth="1"/>
    <col min="9482" max="9482" width="11.7109375" style="135" customWidth="1"/>
    <col min="9483" max="9483" width="11.85546875" style="135" customWidth="1"/>
    <col min="9484" max="9484" width="14.140625" style="135" customWidth="1"/>
    <col min="9485" max="9486" width="11.85546875" style="135" customWidth="1"/>
    <col min="9487" max="9487" width="12.140625" style="135" customWidth="1"/>
    <col min="9488" max="9488" width="13.42578125" style="135" bestFit="1" customWidth="1"/>
    <col min="9489" max="9728" width="11.42578125" style="135"/>
    <col min="9729" max="9729" width="42.5703125" style="135" customWidth="1"/>
    <col min="9730" max="9731" width="11.42578125" style="135"/>
    <col min="9732" max="9732" width="13.140625" style="135" customWidth="1"/>
    <col min="9733" max="9737" width="0" style="135" hidden="1" customWidth="1"/>
    <col min="9738" max="9738" width="11.7109375" style="135" customWidth="1"/>
    <col min="9739" max="9739" width="11.85546875" style="135" customWidth="1"/>
    <col min="9740" max="9740" width="14.140625" style="135" customWidth="1"/>
    <col min="9741" max="9742" width="11.85546875" style="135" customWidth="1"/>
    <col min="9743" max="9743" width="12.140625" style="135" customWidth="1"/>
    <col min="9744" max="9744" width="13.42578125" style="135" bestFit="1" customWidth="1"/>
    <col min="9745" max="9984" width="11.42578125" style="135"/>
    <col min="9985" max="9985" width="42.5703125" style="135" customWidth="1"/>
    <col min="9986" max="9987" width="11.42578125" style="135"/>
    <col min="9988" max="9988" width="13.140625" style="135" customWidth="1"/>
    <col min="9989" max="9993" width="0" style="135" hidden="1" customWidth="1"/>
    <col min="9994" max="9994" width="11.7109375" style="135" customWidth="1"/>
    <col min="9995" max="9995" width="11.85546875" style="135" customWidth="1"/>
    <col min="9996" max="9996" width="14.140625" style="135" customWidth="1"/>
    <col min="9997" max="9998" width="11.85546875" style="135" customWidth="1"/>
    <col min="9999" max="9999" width="12.140625" style="135" customWidth="1"/>
    <col min="10000" max="10000" width="13.42578125" style="135" bestFit="1" customWidth="1"/>
    <col min="10001" max="10240" width="11.42578125" style="135"/>
    <col min="10241" max="10241" width="42.5703125" style="135" customWidth="1"/>
    <col min="10242" max="10243" width="11.42578125" style="135"/>
    <col min="10244" max="10244" width="13.140625" style="135" customWidth="1"/>
    <col min="10245" max="10249" width="0" style="135" hidden="1" customWidth="1"/>
    <col min="10250" max="10250" width="11.7109375" style="135" customWidth="1"/>
    <col min="10251" max="10251" width="11.85546875" style="135" customWidth="1"/>
    <col min="10252" max="10252" width="14.140625" style="135" customWidth="1"/>
    <col min="10253" max="10254" width="11.85546875" style="135" customWidth="1"/>
    <col min="10255" max="10255" width="12.140625" style="135" customWidth="1"/>
    <col min="10256" max="10256" width="13.42578125" style="135" bestFit="1" customWidth="1"/>
    <col min="10257" max="10496" width="11.42578125" style="135"/>
    <col min="10497" max="10497" width="42.5703125" style="135" customWidth="1"/>
    <col min="10498" max="10499" width="11.42578125" style="135"/>
    <col min="10500" max="10500" width="13.140625" style="135" customWidth="1"/>
    <col min="10501" max="10505" width="0" style="135" hidden="1" customWidth="1"/>
    <col min="10506" max="10506" width="11.7109375" style="135" customWidth="1"/>
    <col min="10507" max="10507" width="11.85546875" style="135" customWidth="1"/>
    <col min="10508" max="10508" width="14.140625" style="135" customWidth="1"/>
    <col min="10509" max="10510" width="11.85546875" style="135" customWidth="1"/>
    <col min="10511" max="10511" width="12.140625" style="135" customWidth="1"/>
    <col min="10512" max="10512" width="13.42578125" style="135" bestFit="1" customWidth="1"/>
    <col min="10513" max="10752" width="11.42578125" style="135"/>
    <col min="10753" max="10753" width="42.5703125" style="135" customWidth="1"/>
    <col min="10754" max="10755" width="11.42578125" style="135"/>
    <col min="10756" max="10756" width="13.140625" style="135" customWidth="1"/>
    <col min="10757" max="10761" width="0" style="135" hidden="1" customWidth="1"/>
    <col min="10762" max="10762" width="11.7109375" style="135" customWidth="1"/>
    <col min="10763" max="10763" width="11.85546875" style="135" customWidth="1"/>
    <col min="10764" max="10764" width="14.140625" style="135" customWidth="1"/>
    <col min="10765" max="10766" width="11.85546875" style="135" customWidth="1"/>
    <col min="10767" max="10767" width="12.140625" style="135" customWidth="1"/>
    <col min="10768" max="10768" width="13.42578125" style="135" bestFit="1" customWidth="1"/>
    <col min="10769" max="11008" width="11.42578125" style="135"/>
    <col min="11009" max="11009" width="42.5703125" style="135" customWidth="1"/>
    <col min="11010" max="11011" width="11.42578125" style="135"/>
    <col min="11012" max="11012" width="13.140625" style="135" customWidth="1"/>
    <col min="11013" max="11017" width="0" style="135" hidden="1" customWidth="1"/>
    <col min="11018" max="11018" width="11.7109375" style="135" customWidth="1"/>
    <col min="11019" max="11019" width="11.85546875" style="135" customWidth="1"/>
    <col min="11020" max="11020" width="14.140625" style="135" customWidth="1"/>
    <col min="11021" max="11022" width="11.85546875" style="135" customWidth="1"/>
    <col min="11023" max="11023" width="12.140625" style="135" customWidth="1"/>
    <col min="11024" max="11024" width="13.42578125" style="135" bestFit="1" customWidth="1"/>
    <col min="11025" max="11264" width="11.42578125" style="135"/>
    <col min="11265" max="11265" width="42.5703125" style="135" customWidth="1"/>
    <col min="11266" max="11267" width="11.42578125" style="135"/>
    <col min="11268" max="11268" width="13.140625" style="135" customWidth="1"/>
    <col min="11269" max="11273" width="0" style="135" hidden="1" customWidth="1"/>
    <col min="11274" max="11274" width="11.7109375" style="135" customWidth="1"/>
    <col min="11275" max="11275" width="11.85546875" style="135" customWidth="1"/>
    <col min="11276" max="11276" width="14.140625" style="135" customWidth="1"/>
    <col min="11277" max="11278" width="11.85546875" style="135" customWidth="1"/>
    <col min="11279" max="11279" width="12.140625" style="135" customWidth="1"/>
    <col min="11280" max="11280" width="13.42578125" style="135" bestFit="1" customWidth="1"/>
    <col min="11281" max="11520" width="11.42578125" style="135"/>
    <col min="11521" max="11521" width="42.5703125" style="135" customWidth="1"/>
    <col min="11522" max="11523" width="11.42578125" style="135"/>
    <col min="11524" max="11524" width="13.140625" style="135" customWidth="1"/>
    <col min="11525" max="11529" width="0" style="135" hidden="1" customWidth="1"/>
    <col min="11530" max="11530" width="11.7109375" style="135" customWidth="1"/>
    <col min="11531" max="11531" width="11.85546875" style="135" customWidth="1"/>
    <col min="11532" max="11532" width="14.140625" style="135" customWidth="1"/>
    <col min="11533" max="11534" width="11.85546875" style="135" customWidth="1"/>
    <col min="11535" max="11535" width="12.140625" style="135" customWidth="1"/>
    <col min="11536" max="11536" width="13.42578125" style="135" bestFit="1" customWidth="1"/>
    <col min="11537" max="11776" width="11.42578125" style="135"/>
    <col min="11777" max="11777" width="42.5703125" style="135" customWidth="1"/>
    <col min="11778" max="11779" width="11.42578125" style="135"/>
    <col min="11780" max="11780" width="13.140625" style="135" customWidth="1"/>
    <col min="11781" max="11785" width="0" style="135" hidden="1" customWidth="1"/>
    <col min="11786" max="11786" width="11.7109375" style="135" customWidth="1"/>
    <col min="11787" max="11787" width="11.85546875" style="135" customWidth="1"/>
    <col min="11788" max="11788" width="14.140625" style="135" customWidth="1"/>
    <col min="11789" max="11790" width="11.85546875" style="135" customWidth="1"/>
    <col min="11791" max="11791" width="12.140625" style="135" customWidth="1"/>
    <col min="11792" max="11792" width="13.42578125" style="135" bestFit="1" customWidth="1"/>
    <col min="11793" max="12032" width="11.42578125" style="135"/>
    <col min="12033" max="12033" width="42.5703125" style="135" customWidth="1"/>
    <col min="12034" max="12035" width="11.42578125" style="135"/>
    <col min="12036" max="12036" width="13.140625" style="135" customWidth="1"/>
    <col min="12037" max="12041" width="0" style="135" hidden="1" customWidth="1"/>
    <col min="12042" max="12042" width="11.7109375" style="135" customWidth="1"/>
    <col min="12043" max="12043" width="11.85546875" style="135" customWidth="1"/>
    <col min="12044" max="12044" width="14.140625" style="135" customWidth="1"/>
    <col min="12045" max="12046" width="11.85546875" style="135" customWidth="1"/>
    <col min="12047" max="12047" width="12.140625" style="135" customWidth="1"/>
    <col min="12048" max="12048" width="13.42578125" style="135" bestFit="1" customWidth="1"/>
    <col min="12049" max="12288" width="11.42578125" style="135"/>
    <col min="12289" max="12289" width="42.5703125" style="135" customWidth="1"/>
    <col min="12290" max="12291" width="11.42578125" style="135"/>
    <col min="12292" max="12292" width="13.140625" style="135" customWidth="1"/>
    <col min="12293" max="12297" width="0" style="135" hidden="1" customWidth="1"/>
    <col min="12298" max="12298" width="11.7109375" style="135" customWidth="1"/>
    <col min="12299" max="12299" width="11.85546875" style="135" customWidth="1"/>
    <col min="12300" max="12300" width="14.140625" style="135" customWidth="1"/>
    <col min="12301" max="12302" width="11.85546875" style="135" customWidth="1"/>
    <col min="12303" max="12303" width="12.140625" style="135" customWidth="1"/>
    <col min="12304" max="12304" width="13.42578125" style="135" bestFit="1" customWidth="1"/>
    <col min="12305" max="12544" width="11.42578125" style="135"/>
    <col min="12545" max="12545" width="42.5703125" style="135" customWidth="1"/>
    <col min="12546" max="12547" width="11.42578125" style="135"/>
    <col min="12548" max="12548" width="13.140625" style="135" customWidth="1"/>
    <col min="12549" max="12553" width="0" style="135" hidden="1" customWidth="1"/>
    <col min="12554" max="12554" width="11.7109375" style="135" customWidth="1"/>
    <col min="12555" max="12555" width="11.85546875" style="135" customWidth="1"/>
    <col min="12556" max="12556" width="14.140625" style="135" customWidth="1"/>
    <col min="12557" max="12558" width="11.85546875" style="135" customWidth="1"/>
    <col min="12559" max="12559" width="12.140625" style="135" customWidth="1"/>
    <col min="12560" max="12560" width="13.42578125" style="135" bestFit="1" customWidth="1"/>
    <col min="12561" max="12800" width="11.42578125" style="135"/>
    <col min="12801" max="12801" width="42.5703125" style="135" customWidth="1"/>
    <col min="12802" max="12803" width="11.42578125" style="135"/>
    <col min="12804" max="12804" width="13.140625" style="135" customWidth="1"/>
    <col min="12805" max="12809" width="0" style="135" hidden="1" customWidth="1"/>
    <col min="12810" max="12810" width="11.7109375" style="135" customWidth="1"/>
    <col min="12811" max="12811" width="11.85546875" style="135" customWidth="1"/>
    <col min="12812" max="12812" width="14.140625" style="135" customWidth="1"/>
    <col min="12813" max="12814" width="11.85546875" style="135" customWidth="1"/>
    <col min="12815" max="12815" width="12.140625" style="135" customWidth="1"/>
    <col min="12816" max="12816" width="13.42578125" style="135" bestFit="1" customWidth="1"/>
    <col min="12817" max="13056" width="11.42578125" style="135"/>
    <col min="13057" max="13057" width="42.5703125" style="135" customWidth="1"/>
    <col min="13058" max="13059" width="11.42578125" style="135"/>
    <col min="13060" max="13060" width="13.140625" style="135" customWidth="1"/>
    <col min="13061" max="13065" width="0" style="135" hidden="1" customWidth="1"/>
    <col min="13066" max="13066" width="11.7109375" style="135" customWidth="1"/>
    <col min="13067" max="13067" width="11.85546875" style="135" customWidth="1"/>
    <col min="13068" max="13068" width="14.140625" style="135" customWidth="1"/>
    <col min="13069" max="13070" width="11.85546875" style="135" customWidth="1"/>
    <col min="13071" max="13071" width="12.140625" style="135" customWidth="1"/>
    <col min="13072" max="13072" width="13.42578125" style="135" bestFit="1" customWidth="1"/>
    <col min="13073" max="13312" width="11.42578125" style="135"/>
    <col min="13313" max="13313" width="42.5703125" style="135" customWidth="1"/>
    <col min="13314" max="13315" width="11.42578125" style="135"/>
    <col min="13316" max="13316" width="13.140625" style="135" customWidth="1"/>
    <col min="13317" max="13321" width="0" style="135" hidden="1" customWidth="1"/>
    <col min="13322" max="13322" width="11.7109375" style="135" customWidth="1"/>
    <col min="13323" max="13323" width="11.85546875" style="135" customWidth="1"/>
    <col min="13324" max="13324" width="14.140625" style="135" customWidth="1"/>
    <col min="13325" max="13326" width="11.85546875" style="135" customWidth="1"/>
    <col min="13327" max="13327" width="12.140625" style="135" customWidth="1"/>
    <col min="13328" max="13328" width="13.42578125" style="135" bestFit="1" customWidth="1"/>
    <col min="13329" max="13568" width="11.42578125" style="135"/>
    <col min="13569" max="13569" width="42.5703125" style="135" customWidth="1"/>
    <col min="13570" max="13571" width="11.42578125" style="135"/>
    <col min="13572" max="13572" width="13.140625" style="135" customWidth="1"/>
    <col min="13573" max="13577" width="0" style="135" hidden="1" customWidth="1"/>
    <col min="13578" max="13578" width="11.7109375" style="135" customWidth="1"/>
    <col min="13579" max="13579" width="11.85546875" style="135" customWidth="1"/>
    <col min="13580" max="13580" width="14.140625" style="135" customWidth="1"/>
    <col min="13581" max="13582" width="11.85546875" style="135" customWidth="1"/>
    <col min="13583" max="13583" width="12.140625" style="135" customWidth="1"/>
    <col min="13584" max="13584" width="13.42578125" style="135" bestFit="1" customWidth="1"/>
    <col min="13585" max="13824" width="11.42578125" style="135"/>
    <col min="13825" max="13825" width="42.5703125" style="135" customWidth="1"/>
    <col min="13826" max="13827" width="11.42578125" style="135"/>
    <col min="13828" max="13828" width="13.140625" style="135" customWidth="1"/>
    <col min="13829" max="13833" width="0" style="135" hidden="1" customWidth="1"/>
    <col min="13834" max="13834" width="11.7109375" style="135" customWidth="1"/>
    <col min="13835" max="13835" width="11.85546875" style="135" customWidth="1"/>
    <col min="13836" max="13836" width="14.140625" style="135" customWidth="1"/>
    <col min="13837" max="13838" width="11.85546875" style="135" customWidth="1"/>
    <col min="13839" max="13839" width="12.140625" style="135" customWidth="1"/>
    <col min="13840" max="13840" width="13.42578125" style="135" bestFit="1" customWidth="1"/>
    <col min="13841" max="14080" width="11.42578125" style="135"/>
    <col min="14081" max="14081" width="42.5703125" style="135" customWidth="1"/>
    <col min="14082" max="14083" width="11.42578125" style="135"/>
    <col min="14084" max="14084" width="13.140625" style="135" customWidth="1"/>
    <col min="14085" max="14089" width="0" style="135" hidden="1" customWidth="1"/>
    <col min="14090" max="14090" width="11.7109375" style="135" customWidth="1"/>
    <col min="14091" max="14091" width="11.85546875" style="135" customWidth="1"/>
    <col min="14092" max="14092" width="14.140625" style="135" customWidth="1"/>
    <col min="14093" max="14094" width="11.85546875" style="135" customWidth="1"/>
    <col min="14095" max="14095" width="12.140625" style="135" customWidth="1"/>
    <col min="14096" max="14096" width="13.42578125" style="135" bestFit="1" customWidth="1"/>
    <col min="14097" max="14336" width="11.42578125" style="135"/>
    <col min="14337" max="14337" width="42.5703125" style="135" customWidth="1"/>
    <col min="14338" max="14339" width="11.42578125" style="135"/>
    <col min="14340" max="14340" width="13.140625" style="135" customWidth="1"/>
    <col min="14341" max="14345" width="0" style="135" hidden="1" customWidth="1"/>
    <col min="14346" max="14346" width="11.7109375" style="135" customWidth="1"/>
    <col min="14347" max="14347" width="11.85546875" style="135" customWidth="1"/>
    <col min="14348" max="14348" width="14.140625" style="135" customWidth="1"/>
    <col min="14349" max="14350" width="11.85546875" style="135" customWidth="1"/>
    <col min="14351" max="14351" width="12.140625" style="135" customWidth="1"/>
    <col min="14352" max="14352" width="13.42578125" style="135" bestFit="1" customWidth="1"/>
    <col min="14353" max="14592" width="11.42578125" style="135"/>
    <col min="14593" max="14593" width="42.5703125" style="135" customWidth="1"/>
    <col min="14594" max="14595" width="11.42578125" style="135"/>
    <col min="14596" max="14596" width="13.140625" style="135" customWidth="1"/>
    <col min="14597" max="14601" width="0" style="135" hidden="1" customWidth="1"/>
    <col min="14602" max="14602" width="11.7109375" style="135" customWidth="1"/>
    <col min="14603" max="14603" width="11.85546875" style="135" customWidth="1"/>
    <col min="14604" max="14604" width="14.140625" style="135" customWidth="1"/>
    <col min="14605" max="14606" width="11.85546875" style="135" customWidth="1"/>
    <col min="14607" max="14607" width="12.140625" style="135" customWidth="1"/>
    <col min="14608" max="14608" width="13.42578125" style="135" bestFit="1" customWidth="1"/>
    <col min="14609" max="14848" width="11.42578125" style="135"/>
    <col min="14849" max="14849" width="42.5703125" style="135" customWidth="1"/>
    <col min="14850" max="14851" width="11.42578125" style="135"/>
    <col min="14852" max="14852" width="13.140625" style="135" customWidth="1"/>
    <col min="14853" max="14857" width="0" style="135" hidden="1" customWidth="1"/>
    <col min="14858" max="14858" width="11.7109375" style="135" customWidth="1"/>
    <col min="14859" max="14859" width="11.85546875" style="135" customWidth="1"/>
    <col min="14860" max="14860" width="14.140625" style="135" customWidth="1"/>
    <col min="14861" max="14862" width="11.85546875" style="135" customWidth="1"/>
    <col min="14863" max="14863" width="12.140625" style="135" customWidth="1"/>
    <col min="14864" max="14864" width="13.42578125" style="135" bestFit="1" customWidth="1"/>
    <col min="14865" max="15104" width="11.42578125" style="135"/>
    <col min="15105" max="15105" width="42.5703125" style="135" customWidth="1"/>
    <col min="15106" max="15107" width="11.42578125" style="135"/>
    <col min="15108" max="15108" width="13.140625" style="135" customWidth="1"/>
    <col min="15109" max="15113" width="0" style="135" hidden="1" customWidth="1"/>
    <col min="15114" max="15114" width="11.7109375" style="135" customWidth="1"/>
    <col min="15115" max="15115" width="11.85546875" style="135" customWidth="1"/>
    <col min="15116" max="15116" width="14.140625" style="135" customWidth="1"/>
    <col min="15117" max="15118" width="11.85546875" style="135" customWidth="1"/>
    <col min="15119" max="15119" width="12.140625" style="135" customWidth="1"/>
    <col min="15120" max="15120" width="13.42578125" style="135" bestFit="1" customWidth="1"/>
    <col min="15121" max="15360" width="11.42578125" style="135"/>
    <col min="15361" max="15361" width="42.5703125" style="135" customWidth="1"/>
    <col min="15362" max="15363" width="11.42578125" style="135"/>
    <col min="15364" max="15364" width="13.140625" style="135" customWidth="1"/>
    <col min="15365" max="15369" width="0" style="135" hidden="1" customWidth="1"/>
    <col min="15370" max="15370" width="11.7109375" style="135" customWidth="1"/>
    <col min="15371" max="15371" width="11.85546875" style="135" customWidth="1"/>
    <col min="15372" max="15372" width="14.140625" style="135" customWidth="1"/>
    <col min="15373" max="15374" width="11.85546875" style="135" customWidth="1"/>
    <col min="15375" max="15375" width="12.140625" style="135" customWidth="1"/>
    <col min="15376" max="15376" width="13.42578125" style="135" bestFit="1" customWidth="1"/>
    <col min="15377" max="15616" width="11.42578125" style="135"/>
    <col min="15617" max="15617" width="42.5703125" style="135" customWidth="1"/>
    <col min="15618" max="15619" width="11.42578125" style="135"/>
    <col min="15620" max="15620" width="13.140625" style="135" customWidth="1"/>
    <col min="15621" max="15625" width="0" style="135" hidden="1" customWidth="1"/>
    <col min="15626" max="15626" width="11.7109375" style="135" customWidth="1"/>
    <col min="15627" max="15627" width="11.85546875" style="135" customWidth="1"/>
    <col min="15628" max="15628" width="14.140625" style="135" customWidth="1"/>
    <col min="15629" max="15630" width="11.85546875" style="135" customWidth="1"/>
    <col min="15631" max="15631" width="12.140625" style="135" customWidth="1"/>
    <col min="15632" max="15632" width="13.42578125" style="135" bestFit="1" customWidth="1"/>
    <col min="15633" max="15872" width="11.42578125" style="135"/>
    <col min="15873" max="15873" width="42.5703125" style="135" customWidth="1"/>
    <col min="15874" max="15875" width="11.42578125" style="135"/>
    <col min="15876" max="15876" width="13.140625" style="135" customWidth="1"/>
    <col min="15877" max="15881" width="0" style="135" hidden="1" customWidth="1"/>
    <col min="15882" max="15882" width="11.7109375" style="135" customWidth="1"/>
    <col min="15883" max="15883" width="11.85546875" style="135" customWidth="1"/>
    <col min="15884" max="15884" width="14.140625" style="135" customWidth="1"/>
    <col min="15885" max="15886" width="11.85546875" style="135" customWidth="1"/>
    <col min="15887" max="15887" width="12.140625" style="135" customWidth="1"/>
    <col min="15888" max="15888" width="13.42578125" style="135" bestFit="1" customWidth="1"/>
    <col min="15889" max="16128" width="11.42578125" style="135"/>
    <col min="16129" max="16129" width="42.5703125" style="135" customWidth="1"/>
    <col min="16130" max="16131" width="11.42578125" style="135"/>
    <col min="16132" max="16132" width="13.140625" style="135" customWidth="1"/>
    <col min="16133" max="16137" width="0" style="135" hidden="1" customWidth="1"/>
    <col min="16138" max="16138" width="11.7109375" style="135" customWidth="1"/>
    <col min="16139" max="16139" width="11.85546875" style="135" customWidth="1"/>
    <col min="16140" max="16140" width="14.140625" style="135" customWidth="1"/>
    <col min="16141" max="16142" width="11.85546875" style="135" customWidth="1"/>
    <col min="16143" max="16143" width="12.140625" style="135" customWidth="1"/>
    <col min="16144" max="16144" width="13.42578125" style="135" bestFit="1" customWidth="1"/>
    <col min="16145" max="16384" width="11.42578125" style="135"/>
  </cols>
  <sheetData>
    <row r="1" spans="1:16" s="133" customFormat="1" ht="15.75" x14ac:dyDescent="0.2">
      <c r="A1" s="499" t="s">
        <v>89</v>
      </c>
      <c r="B1" s="499"/>
      <c r="C1" s="499"/>
      <c r="D1" s="499"/>
      <c r="E1" s="499"/>
      <c r="F1" s="499"/>
      <c r="G1" s="499"/>
      <c r="H1" s="499"/>
      <c r="I1" s="499"/>
      <c r="J1" s="499"/>
      <c r="K1" s="499"/>
      <c r="L1" s="499"/>
      <c r="M1" s="499"/>
      <c r="N1" s="499"/>
      <c r="O1" s="499"/>
      <c r="P1" s="132"/>
    </row>
    <row r="2" spans="1:16" ht="12" customHeight="1" x14ac:dyDescent="0.2">
      <c r="A2" s="134"/>
      <c r="P2" s="137"/>
    </row>
    <row r="3" spans="1:16" s="139" customFormat="1" ht="15.75" x14ac:dyDescent="0.2">
      <c r="A3" s="138" t="s">
        <v>529</v>
      </c>
      <c r="O3" s="140"/>
      <c r="P3" s="141"/>
    </row>
    <row r="4" spans="1:16" s="139" customFormat="1" ht="15.75" x14ac:dyDescent="0.2">
      <c r="A4" s="138" t="s">
        <v>152</v>
      </c>
      <c r="O4" s="140"/>
      <c r="P4" s="141"/>
    </row>
    <row r="5" spans="1:16" s="139" customFormat="1" ht="15.75" x14ac:dyDescent="0.2">
      <c r="A5" s="138" t="s">
        <v>147</v>
      </c>
      <c r="O5" s="140"/>
      <c r="P5" s="141"/>
    </row>
    <row r="6" spans="1:16" x14ac:dyDescent="0.2">
      <c r="P6" s="141"/>
    </row>
    <row r="7" spans="1:16" ht="21" customHeight="1" thickBot="1" x14ac:dyDescent="0.25">
      <c r="A7" s="142" t="s">
        <v>4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41"/>
    </row>
    <row r="8" spans="1:16" s="144" customFormat="1" ht="23.25" customHeight="1" thickBot="1" x14ac:dyDescent="0.25">
      <c r="A8" s="500" t="s">
        <v>8</v>
      </c>
      <c r="B8" s="503" t="s">
        <v>9</v>
      </c>
      <c r="C8" s="503" t="s">
        <v>10</v>
      </c>
      <c r="D8" s="503" t="s">
        <v>11</v>
      </c>
      <c r="E8" s="143" t="s">
        <v>12</v>
      </c>
      <c r="F8" s="143"/>
      <c r="G8" s="143"/>
      <c r="H8" s="143"/>
      <c r="I8" s="143"/>
      <c r="J8" s="506"/>
      <c r="K8" s="506"/>
      <c r="L8" s="506"/>
      <c r="M8" s="506"/>
      <c r="N8" s="506"/>
      <c r="O8" s="507"/>
      <c r="P8" s="141"/>
    </row>
    <row r="9" spans="1:16" s="144" customFormat="1" ht="12.75" customHeight="1" x14ac:dyDescent="0.2">
      <c r="A9" s="501"/>
      <c r="B9" s="504"/>
      <c r="C9" s="504"/>
      <c r="D9" s="504"/>
      <c r="E9" s="145">
        <v>2002</v>
      </c>
      <c r="F9" s="145">
        <v>2003</v>
      </c>
      <c r="G9" s="145">
        <v>2004</v>
      </c>
      <c r="H9" s="145">
        <v>2005</v>
      </c>
      <c r="I9" s="146">
        <v>2006</v>
      </c>
      <c r="J9" s="147">
        <v>2015</v>
      </c>
      <c r="K9" s="508">
        <v>2016</v>
      </c>
      <c r="L9" s="509"/>
      <c r="M9" s="509"/>
      <c r="N9" s="510"/>
      <c r="O9" s="148"/>
      <c r="P9" s="141"/>
    </row>
    <row r="10" spans="1:16" s="144" customFormat="1" ht="36.75" thickBot="1" x14ac:dyDescent="0.25">
      <c r="A10" s="502"/>
      <c r="B10" s="505"/>
      <c r="C10" s="505"/>
      <c r="D10" s="505"/>
      <c r="E10" s="149" t="s">
        <v>13</v>
      </c>
      <c r="F10" s="149" t="s">
        <v>13</v>
      </c>
      <c r="G10" s="149" t="s">
        <v>13</v>
      </c>
      <c r="H10" s="149" t="s">
        <v>14</v>
      </c>
      <c r="I10" s="150" t="s">
        <v>82</v>
      </c>
      <c r="J10" s="151" t="s">
        <v>82</v>
      </c>
      <c r="K10" s="151" t="s">
        <v>83</v>
      </c>
      <c r="L10" s="149" t="s">
        <v>86</v>
      </c>
      <c r="M10" s="149" t="s">
        <v>88</v>
      </c>
      <c r="N10" s="152" t="s">
        <v>91</v>
      </c>
      <c r="O10" s="153"/>
      <c r="P10" s="141"/>
    </row>
    <row r="11" spans="1:16" s="144" customFormat="1" ht="20.25" customHeight="1" thickBot="1" x14ac:dyDescent="0.25">
      <c r="A11" s="492" t="s">
        <v>15</v>
      </c>
      <c r="B11" s="493"/>
      <c r="C11" s="493"/>
      <c r="D11" s="493"/>
      <c r="E11" s="493"/>
      <c r="F11" s="493"/>
      <c r="G11" s="493"/>
      <c r="H11" s="493"/>
      <c r="I11" s="493"/>
      <c r="J11" s="494"/>
      <c r="K11" s="494"/>
      <c r="L11" s="494"/>
      <c r="M11" s="494"/>
      <c r="N11" s="494"/>
      <c r="O11" s="495"/>
      <c r="P11" s="141"/>
    </row>
    <row r="12" spans="1:16" s="144" customFormat="1" ht="12" x14ac:dyDescent="0.2">
      <c r="A12" s="154" t="s">
        <v>16</v>
      </c>
      <c r="B12" s="155" t="s">
        <v>5</v>
      </c>
      <c r="C12" s="155" t="s">
        <v>17</v>
      </c>
      <c r="D12" s="155" t="s">
        <v>18</v>
      </c>
      <c r="E12" s="156" t="s">
        <v>19</v>
      </c>
      <c r="F12" s="156" t="s">
        <v>19</v>
      </c>
      <c r="G12" s="156" t="s">
        <v>19</v>
      </c>
      <c r="H12" s="157">
        <v>150</v>
      </c>
      <c r="I12" s="157">
        <v>100</v>
      </c>
      <c r="J12" s="158">
        <v>75</v>
      </c>
      <c r="K12" s="159">
        <v>75</v>
      </c>
      <c r="L12" s="160">
        <v>75</v>
      </c>
      <c r="M12" s="160"/>
      <c r="N12" s="161"/>
      <c r="O12" s="162"/>
      <c r="P12" s="141"/>
    </row>
    <row r="13" spans="1:16" s="144" customFormat="1" ht="12" x14ac:dyDescent="0.2">
      <c r="A13" s="154" t="s">
        <v>20</v>
      </c>
      <c r="B13" s="155" t="s">
        <v>5</v>
      </c>
      <c r="C13" s="155" t="s">
        <v>17</v>
      </c>
      <c r="D13" s="155" t="s">
        <v>18</v>
      </c>
      <c r="E13" s="156" t="s">
        <v>19</v>
      </c>
      <c r="F13" s="156" t="s">
        <v>19</v>
      </c>
      <c r="G13" s="156" t="s">
        <v>19</v>
      </c>
      <c r="H13" s="155">
        <v>130</v>
      </c>
      <c r="I13" s="155">
        <v>122</v>
      </c>
      <c r="J13" s="158">
        <v>405</v>
      </c>
      <c r="K13" s="163">
        <v>405</v>
      </c>
      <c r="L13" s="164">
        <v>405</v>
      </c>
      <c r="M13" s="164"/>
      <c r="N13" s="165"/>
      <c r="O13" s="162"/>
      <c r="P13" s="141"/>
    </row>
    <row r="14" spans="1:16" s="144" customFormat="1" ht="12" x14ac:dyDescent="0.2">
      <c r="A14" s="154" t="s">
        <v>21</v>
      </c>
      <c r="B14" s="155" t="s">
        <v>5</v>
      </c>
      <c r="C14" s="155" t="s">
        <v>22</v>
      </c>
      <c r="D14" s="155" t="s">
        <v>18</v>
      </c>
      <c r="E14" s="156" t="s">
        <v>19</v>
      </c>
      <c r="F14" s="156" t="s">
        <v>19</v>
      </c>
      <c r="G14" s="156" t="s">
        <v>19</v>
      </c>
      <c r="H14" s="156" t="s">
        <v>19</v>
      </c>
      <c r="I14" s="156" t="s">
        <v>84</v>
      </c>
      <c r="J14" s="166">
        <v>1</v>
      </c>
      <c r="K14" s="167">
        <v>0</v>
      </c>
      <c r="L14" s="168">
        <v>0</v>
      </c>
      <c r="M14" s="168"/>
      <c r="N14" s="169"/>
      <c r="O14" s="170"/>
      <c r="P14" s="141"/>
    </row>
    <row r="15" spans="1:16" s="144" customFormat="1" ht="12" x14ac:dyDescent="0.2">
      <c r="A15" s="154" t="s">
        <v>23</v>
      </c>
      <c r="B15" s="155" t="s">
        <v>5</v>
      </c>
      <c r="C15" s="155" t="s">
        <v>22</v>
      </c>
      <c r="D15" s="155" t="s">
        <v>18</v>
      </c>
      <c r="E15" s="156" t="s">
        <v>19</v>
      </c>
      <c r="F15" s="156" t="s">
        <v>19</v>
      </c>
      <c r="G15" s="156" t="s">
        <v>19</v>
      </c>
      <c r="H15" s="156" t="s">
        <v>19</v>
      </c>
      <c r="I15" s="156" t="s">
        <v>84</v>
      </c>
      <c r="J15" s="166">
        <v>0</v>
      </c>
      <c r="K15" s="167">
        <v>0</v>
      </c>
      <c r="L15" s="168">
        <v>0</v>
      </c>
      <c r="M15" s="171"/>
      <c r="N15" s="172"/>
      <c r="O15" s="170"/>
      <c r="P15" s="141"/>
    </row>
    <row r="16" spans="1:16" s="144" customFormat="1" ht="12" x14ac:dyDescent="0.2">
      <c r="A16" s="154" t="s">
        <v>23</v>
      </c>
      <c r="B16" s="155" t="s">
        <v>24</v>
      </c>
      <c r="C16" s="155" t="s">
        <v>22</v>
      </c>
      <c r="D16" s="155" t="s">
        <v>18</v>
      </c>
      <c r="E16" s="156" t="s">
        <v>19</v>
      </c>
      <c r="F16" s="156" t="s">
        <v>19</v>
      </c>
      <c r="G16" s="156" t="s">
        <v>19</v>
      </c>
      <c r="H16" s="156" t="s">
        <v>19</v>
      </c>
      <c r="I16" s="156" t="s">
        <v>84</v>
      </c>
      <c r="J16" s="166">
        <v>0</v>
      </c>
      <c r="K16" s="167">
        <v>0</v>
      </c>
      <c r="L16" s="168">
        <v>0</v>
      </c>
      <c r="M16" s="168"/>
      <c r="N16" s="169"/>
      <c r="O16" s="170"/>
      <c r="P16" s="141"/>
    </row>
    <row r="17" spans="1:16" s="144" customFormat="1" ht="12" x14ac:dyDescent="0.2">
      <c r="A17" s="154" t="s">
        <v>25</v>
      </c>
      <c r="B17" s="155" t="s">
        <v>24</v>
      </c>
      <c r="C17" s="155" t="s">
        <v>26</v>
      </c>
      <c r="D17" s="155" t="s">
        <v>18</v>
      </c>
      <c r="E17" s="173">
        <v>6026929</v>
      </c>
      <c r="F17" s="173">
        <v>4858726</v>
      </c>
      <c r="G17" s="173">
        <v>4801465</v>
      </c>
      <c r="H17" s="174">
        <v>5760000</v>
      </c>
      <c r="I17" s="174">
        <v>9200000</v>
      </c>
      <c r="J17" s="175">
        <v>5126009.0100000007</v>
      </c>
      <c r="K17" s="176">
        <v>476264.49</v>
      </c>
      <c r="L17" s="177">
        <v>403403.21</v>
      </c>
      <c r="M17" s="178"/>
      <c r="N17" s="179"/>
      <c r="O17" s="180"/>
      <c r="P17" s="181">
        <f>SUM(K17:N17)</f>
        <v>879667.7</v>
      </c>
    </row>
    <row r="18" spans="1:16" s="144" customFormat="1" ht="12" x14ac:dyDescent="0.2">
      <c r="A18" s="154" t="s">
        <v>27</v>
      </c>
      <c r="B18" s="155" t="s">
        <v>24</v>
      </c>
      <c r="C18" s="155" t="s">
        <v>17</v>
      </c>
      <c r="D18" s="155" t="s">
        <v>18</v>
      </c>
      <c r="E18" s="182">
        <v>14280</v>
      </c>
      <c r="F18" s="182">
        <v>14280</v>
      </c>
      <c r="G18" s="182">
        <v>14280</v>
      </c>
      <c r="H18" s="183">
        <v>14280</v>
      </c>
      <c r="I18" s="183">
        <v>14280</v>
      </c>
      <c r="J18" s="184">
        <v>0</v>
      </c>
      <c r="K18" s="185">
        <v>0</v>
      </c>
      <c r="L18" s="186">
        <v>0</v>
      </c>
      <c r="M18" s="186"/>
      <c r="N18" s="187"/>
      <c r="O18" s="180"/>
      <c r="P18" s="141"/>
    </row>
    <row r="19" spans="1:16" s="144" customFormat="1" ht="12" x14ac:dyDescent="0.2">
      <c r="A19" s="154" t="s">
        <v>28</v>
      </c>
      <c r="B19" s="155" t="s">
        <v>24</v>
      </c>
      <c r="C19" s="155" t="s">
        <v>22</v>
      </c>
      <c r="D19" s="155" t="s">
        <v>18</v>
      </c>
      <c r="E19" s="182">
        <v>20492</v>
      </c>
      <c r="F19" s="182">
        <v>971505</v>
      </c>
      <c r="G19" s="182">
        <v>3837</v>
      </c>
      <c r="H19" s="156" t="s">
        <v>19</v>
      </c>
      <c r="I19" s="188"/>
      <c r="J19" s="189">
        <v>255981</v>
      </c>
      <c r="K19" s="190">
        <v>0</v>
      </c>
      <c r="L19" s="191">
        <v>0</v>
      </c>
      <c r="M19" s="192"/>
      <c r="N19" s="193"/>
      <c r="O19" s="194"/>
      <c r="P19" s="181">
        <f>SUM(K19:N19)</f>
        <v>0</v>
      </c>
    </row>
    <row r="20" spans="1:16" s="144" customFormat="1" thickBot="1" x14ac:dyDescent="0.25">
      <c r="A20" s="154"/>
      <c r="B20" s="155"/>
      <c r="C20" s="155"/>
      <c r="D20" s="155"/>
      <c r="E20" s="155"/>
      <c r="F20" s="155"/>
      <c r="G20" s="155"/>
      <c r="H20" s="155"/>
      <c r="I20" s="155"/>
      <c r="J20" s="158"/>
      <c r="K20" s="195"/>
      <c r="L20" s="196"/>
      <c r="M20" s="197"/>
      <c r="N20" s="198" t="s">
        <v>153</v>
      </c>
      <c r="O20" s="162"/>
      <c r="P20" s="141"/>
    </row>
    <row r="21" spans="1:16" s="144" customFormat="1" ht="18" customHeight="1" thickBot="1" x14ac:dyDescent="0.25">
      <c r="A21" s="496"/>
      <c r="B21" s="497"/>
      <c r="C21" s="497"/>
      <c r="D21" s="497"/>
      <c r="E21" s="497"/>
      <c r="F21" s="497"/>
      <c r="G21" s="497"/>
      <c r="H21" s="497"/>
      <c r="I21" s="497"/>
      <c r="J21" s="494"/>
      <c r="K21" s="494"/>
      <c r="L21" s="494"/>
      <c r="M21" s="494"/>
      <c r="N21" s="494"/>
      <c r="O21" s="498"/>
      <c r="P21" s="141"/>
    </row>
    <row r="22" spans="1:16" s="144" customFormat="1" ht="12" x14ac:dyDescent="0.2">
      <c r="A22" s="199" t="s">
        <v>30</v>
      </c>
      <c r="B22" s="200"/>
      <c r="C22" s="200"/>
      <c r="D22" s="200"/>
      <c r="E22" s="200"/>
      <c r="F22" s="200"/>
      <c r="G22" s="200"/>
      <c r="H22" s="200"/>
      <c r="I22" s="200"/>
      <c r="J22" s="201"/>
      <c r="K22" s="202"/>
      <c r="L22" s="203"/>
      <c r="M22" s="203"/>
      <c r="N22" s="204"/>
      <c r="O22" s="205"/>
      <c r="P22" s="141"/>
    </row>
    <row r="23" spans="1:16" s="144" customFormat="1" ht="12" x14ac:dyDescent="0.2">
      <c r="A23" s="206" t="s">
        <v>31</v>
      </c>
      <c r="B23" s="155" t="s">
        <v>5</v>
      </c>
      <c r="C23" s="155" t="s">
        <v>32</v>
      </c>
      <c r="D23" s="155" t="s">
        <v>33</v>
      </c>
      <c r="E23" s="155">
        <v>33</v>
      </c>
      <c r="F23" s="155">
        <v>33</v>
      </c>
      <c r="G23" s="155">
        <v>48</v>
      </c>
      <c r="H23" s="155">
        <v>48</v>
      </c>
      <c r="I23" s="155">
        <v>47</v>
      </c>
      <c r="J23" s="207">
        <v>34</v>
      </c>
      <c r="K23" s="208">
        <f>+K24+K28+K29+K31</f>
        <v>34</v>
      </c>
      <c r="L23" s="209">
        <v>34</v>
      </c>
      <c r="M23" s="210"/>
      <c r="N23" s="165"/>
      <c r="O23" s="162"/>
      <c r="P23" s="141"/>
    </row>
    <row r="24" spans="1:16" s="144" customFormat="1" ht="12" x14ac:dyDescent="0.2">
      <c r="A24" s="206" t="s">
        <v>34</v>
      </c>
      <c r="B24" s="155" t="s">
        <v>5</v>
      </c>
      <c r="C24" s="155" t="s">
        <v>32</v>
      </c>
      <c r="D24" s="155" t="s">
        <v>33</v>
      </c>
      <c r="E24" s="155">
        <v>16</v>
      </c>
      <c r="F24" s="155">
        <v>16</v>
      </c>
      <c r="G24" s="155">
        <v>22</v>
      </c>
      <c r="H24" s="155">
        <v>22</v>
      </c>
      <c r="I24" s="155">
        <v>19</v>
      </c>
      <c r="J24" s="207">
        <v>17</v>
      </c>
      <c r="K24" s="208">
        <v>17</v>
      </c>
      <c r="L24" s="209">
        <v>17</v>
      </c>
      <c r="M24" s="210"/>
      <c r="N24" s="165"/>
      <c r="O24" s="162"/>
      <c r="P24" s="141"/>
    </row>
    <row r="25" spans="1:16" s="144" customFormat="1" ht="12" x14ac:dyDescent="0.2">
      <c r="A25" s="154" t="s">
        <v>35</v>
      </c>
      <c r="B25" s="155" t="s">
        <v>5</v>
      </c>
      <c r="C25" s="155" t="s">
        <v>32</v>
      </c>
      <c r="D25" s="155" t="s">
        <v>33</v>
      </c>
      <c r="E25" s="155">
        <v>1</v>
      </c>
      <c r="F25" s="155">
        <v>1</v>
      </c>
      <c r="G25" s="155">
        <v>1</v>
      </c>
      <c r="H25" s="155">
        <v>1</v>
      </c>
      <c r="I25" s="155">
        <v>1</v>
      </c>
      <c r="J25" s="207">
        <v>2</v>
      </c>
      <c r="K25" s="208">
        <v>2</v>
      </c>
      <c r="L25" s="209">
        <v>2</v>
      </c>
      <c r="M25" s="210"/>
      <c r="N25" s="165"/>
      <c r="O25" s="162"/>
      <c r="P25" s="141" t="s">
        <v>154</v>
      </c>
    </row>
    <row r="26" spans="1:16" s="144" customFormat="1" ht="12" x14ac:dyDescent="0.2">
      <c r="A26" s="154" t="s">
        <v>36</v>
      </c>
      <c r="B26" s="155" t="s">
        <v>5</v>
      </c>
      <c r="C26" s="155" t="s">
        <v>32</v>
      </c>
      <c r="D26" s="155" t="s">
        <v>33</v>
      </c>
      <c r="E26" s="155">
        <v>5</v>
      </c>
      <c r="F26" s="155">
        <v>5</v>
      </c>
      <c r="G26" s="155">
        <v>6</v>
      </c>
      <c r="H26" s="155">
        <v>6</v>
      </c>
      <c r="I26" s="155">
        <v>5</v>
      </c>
      <c r="J26" s="207">
        <v>2</v>
      </c>
      <c r="K26" s="208">
        <v>2</v>
      </c>
      <c r="L26" s="209">
        <v>2</v>
      </c>
      <c r="M26" s="210"/>
      <c r="N26" s="165"/>
      <c r="O26" s="162"/>
      <c r="P26" s="141" t="s">
        <v>155</v>
      </c>
    </row>
    <row r="27" spans="1:16" s="144" customFormat="1" ht="12" x14ac:dyDescent="0.2">
      <c r="A27" s="154" t="s">
        <v>37</v>
      </c>
      <c r="B27" s="155" t="s">
        <v>5</v>
      </c>
      <c r="C27" s="155" t="s">
        <v>32</v>
      </c>
      <c r="D27" s="155" t="s">
        <v>33</v>
      </c>
      <c r="E27" s="155">
        <v>10</v>
      </c>
      <c r="F27" s="155">
        <v>10</v>
      </c>
      <c r="G27" s="155">
        <v>15</v>
      </c>
      <c r="H27" s="155">
        <v>15</v>
      </c>
      <c r="I27" s="155">
        <v>13</v>
      </c>
      <c r="J27" s="207">
        <v>13</v>
      </c>
      <c r="K27" s="208">
        <v>13</v>
      </c>
      <c r="L27" s="209">
        <v>13</v>
      </c>
      <c r="M27" s="210"/>
      <c r="N27" s="165"/>
      <c r="O27" s="162"/>
      <c r="P27" s="141" t="s">
        <v>156</v>
      </c>
    </row>
    <row r="28" spans="1:16" s="144" customFormat="1" ht="12" x14ac:dyDescent="0.2">
      <c r="A28" s="206" t="s">
        <v>38</v>
      </c>
      <c r="B28" s="155" t="s">
        <v>5</v>
      </c>
      <c r="C28" s="155" t="s">
        <v>32</v>
      </c>
      <c r="D28" s="155" t="s">
        <v>33</v>
      </c>
      <c r="E28" s="155">
        <v>15</v>
      </c>
      <c r="F28" s="155">
        <v>15</v>
      </c>
      <c r="G28" s="155">
        <v>24</v>
      </c>
      <c r="H28" s="155">
        <v>24</v>
      </c>
      <c r="I28" s="155">
        <v>26</v>
      </c>
      <c r="J28" s="207">
        <v>15</v>
      </c>
      <c r="K28" s="208">
        <v>15</v>
      </c>
      <c r="L28" s="209">
        <v>15</v>
      </c>
      <c r="M28" s="210"/>
      <c r="N28" s="165"/>
      <c r="O28" s="162"/>
      <c r="P28" s="141" t="s">
        <v>157</v>
      </c>
    </row>
    <row r="29" spans="1:16" s="144" customFormat="1" ht="12" x14ac:dyDescent="0.2">
      <c r="A29" s="154" t="s">
        <v>39</v>
      </c>
      <c r="B29" s="155" t="s">
        <v>5</v>
      </c>
      <c r="C29" s="155" t="s">
        <v>32</v>
      </c>
      <c r="D29" s="155" t="s">
        <v>33</v>
      </c>
      <c r="E29" s="155">
        <v>2</v>
      </c>
      <c r="F29" s="155">
        <v>2</v>
      </c>
      <c r="G29" s="155">
        <v>2</v>
      </c>
      <c r="H29" s="155">
        <v>2</v>
      </c>
      <c r="I29" s="155">
        <v>2</v>
      </c>
      <c r="J29" s="207">
        <v>1</v>
      </c>
      <c r="K29" s="208">
        <v>1</v>
      </c>
      <c r="L29" s="209">
        <v>1</v>
      </c>
      <c r="M29" s="210"/>
      <c r="N29" s="165"/>
      <c r="O29" s="162"/>
      <c r="P29" s="141" t="s">
        <v>158</v>
      </c>
    </row>
    <row r="30" spans="1:16" s="144" customFormat="1" ht="12" x14ac:dyDescent="0.2">
      <c r="A30" s="154" t="s">
        <v>40</v>
      </c>
      <c r="B30" s="155" t="s">
        <v>5</v>
      </c>
      <c r="C30" s="155" t="s">
        <v>32</v>
      </c>
      <c r="D30" s="155" t="s">
        <v>33</v>
      </c>
      <c r="E30" s="155">
        <v>35</v>
      </c>
      <c r="F30" s="155">
        <v>33</v>
      </c>
      <c r="G30" s="155">
        <v>48</v>
      </c>
      <c r="H30" s="155">
        <v>48</v>
      </c>
      <c r="I30" s="155">
        <v>47</v>
      </c>
      <c r="J30" s="207">
        <v>34</v>
      </c>
      <c r="K30" s="208">
        <v>34</v>
      </c>
      <c r="L30" s="209">
        <v>34</v>
      </c>
      <c r="M30" s="210"/>
      <c r="N30" s="165"/>
      <c r="O30" s="162"/>
      <c r="P30" s="141"/>
    </row>
    <row r="31" spans="1:16" s="144" customFormat="1" ht="12" x14ac:dyDescent="0.2">
      <c r="A31" s="154" t="s">
        <v>41</v>
      </c>
      <c r="B31" s="155" t="s">
        <v>5</v>
      </c>
      <c r="C31" s="155" t="s">
        <v>32</v>
      </c>
      <c r="D31" s="155" t="s">
        <v>33</v>
      </c>
      <c r="E31" s="155">
        <v>1</v>
      </c>
      <c r="F31" s="155">
        <v>1</v>
      </c>
      <c r="G31" s="155">
        <v>1</v>
      </c>
      <c r="H31" s="155">
        <v>1</v>
      </c>
      <c r="I31" s="155">
        <v>1</v>
      </c>
      <c r="J31" s="207">
        <v>1</v>
      </c>
      <c r="K31" s="208">
        <v>1</v>
      </c>
      <c r="L31" s="209">
        <v>1</v>
      </c>
      <c r="M31" s="210"/>
      <c r="N31" s="165"/>
      <c r="O31" s="162"/>
      <c r="P31" s="141"/>
    </row>
    <row r="32" spans="1:16" s="144" customFormat="1" ht="12" x14ac:dyDescent="0.2">
      <c r="A32" s="154" t="s">
        <v>42</v>
      </c>
      <c r="B32" s="155" t="s">
        <v>5</v>
      </c>
      <c r="C32" s="155" t="s">
        <v>32</v>
      </c>
      <c r="D32" s="155" t="s">
        <v>33</v>
      </c>
      <c r="E32" s="155">
        <v>6</v>
      </c>
      <c r="F32" s="155">
        <v>6</v>
      </c>
      <c r="G32" s="155">
        <v>28</v>
      </c>
      <c r="H32" s="155">
        <v>30</v>
      </c>
      <c r="I32" s="155">
        <v>30</v>
      </c>
      <c r="J32" s="207">
        <v>24</v>
      </c>
      <c r="K32" s="208">
        <v>24</v>
      </c>
      <c r="L32" s="209">
        <v>24</v>
      </c>
      <c r="M32" s="210"/>
      <c r="N32" s="165"/>
      <c r="O32" s="162"/>
      <c r="P32" s="141"/>
    </row>
    <row r="33" spans="1:16" s="144" customFormat="1" ht="12" x14ac:dyDescent="0.2">
      <c r="A33" s="154" t="s">
        <v>43</v>
      </c>
      <c r="B33" s="155" t="s">
        <v>5</v>
      </c>
      <c r="C33" s="155" t="s">
        <v>32</v>
      </c>
      <c r="D33" s="155" t="s">
        <v>33</v>
      </c>
      <c r="E33" s="155">
        <v>22</v>
      </c>
      <c r="F33" s="155">
        <v>22</v>
      </c>
      <c r="G33" s="155">
        <v>2</v>
      </c>
      <c r="H33" s="155">
        <v>2</v>
      </c>
      <c r="I33" s="155">
        <v>3</v>
      </c>
      <c r="J33" s="207">
        <v>2</v>
      </c>
      <c r="K33" s="208">
        <v>2</v>
      </c>
      <c r="L33" s="209">
        <v>2</v>
      </c>
      <c r="M33" s="210"/>
      <c r="N33" s="165"/>
      <c r="O33" s="162"/>
      <c r="P33" s="141"/>
    </row>
    <row r="34" spans="1:16" s="144" customFormat="1" ht="12" x14ac:dyDescent="0.2">
      <c r="A34" s="154" t="s">
        <v>44</v>
      </c>
      <c r="B34" s="155" t="s">
        <v>5</v>
      </c>
      <c r="C34" s="155" t="s">
        <v>32</v>
      </c>
      <c r="D34" s="155" t="s">
        <v>33</v>
      </c>
      <c r="E34" s="155">
        <v>2</v>
      </c>
      <c r="F34" s="155">
        <v>2</v>
      </c>
      <c r="G34" s="155">
        <v>4</v>
      </c>
      <c r="H34" s="155">
        <v>2</v>
      </c>
      <c r="I34" s="155">
        <v>3</v>
      </c>
      <c r="J34" s="207">
        <v>2</v>
      </c>
      <c r="K34" s="208">
        <v>1</v>
      </c>
      <c r="L34" s="209">
        <v>1</v>
      </c>
      <c r="M34" s="210"/>
      <c r="N34" s="165"/>
      <c r="O34" s="162"/>
      <c r="P34" s="141"/>
    </row>
    <row r="35" spans="1:16" s="144" customFormat="1" ht="12" x14ac:dyDescent="0.2">
      <c r="A35" s="154" t="s">
        <v>45</v>
      </c>
      <c r="B35" s="155" t="s">
        <v>5</v>
      </c>
      <c r="C35" s="155" t="s">
        <v>32</v>
      </c>
      <c r="D35" s="155" t="s">
        <v>33</v>
      </c>
      <c r="E35" s="155">
        <v>2</v>
      </c>
      <c r="F35" s="155">
        <v>2</v>
      </c>
      <c r="G35" s="155">
        <v>13</v>
      </c>
      <c r="H35" s="155">
        <v>13</v>
      </c>
      <c r="I35" s="155">
        <v>13</v>
      </c>
      <c r="J35" s="207">
        <v>1</v>
      </c>
      <c r="K35" s="208">
        <v>1</v>
      </c>
      <c r="L35" s="209">
        <v>1</v>
      </c>
      <c r="M35" s="210"/>
      <c r="N35" s="165"/>
      <c r="O35" s="162"/>
      <c r="P35" s="141"/>
    </row>
    <row r="36" spans="1:16" s="144" customFormat="1" ht="12" x14ac:dyDescent="0.2">
      <c r="A36" s="154" t="s">
        <v>46</v>
      </c>
      <c r="B36" s="155" t="s">
        <v>5</v>
      </c>
      <c r="C36" s="155" t="s">
        <v>32</v>
      </c>
      <c r="D36" s="155" t="s">
        <v>33</v>
      </c>
      <c r="E36" s="155">
        <v>0</v>
      </c>
      <c r="F36" s="155">
        <v>0</v>
      </c>
      <c r="G36" s="155">
        <v>0</v>
      </c>
      <c r="H36" s="155">
        <v>0</v>
      </c>
      <c r="I36" s="155">
        <v>0</v>
      </c>
      <c r="J36" s="207">
        <v>0</v>
      </c>
      <c r="K36" s="208">
        <v>0</v>
      </c>
      <c r="L36" s="209">
        <v>0</v>
      </c>
      <c r="M36" s="210"/>
      <c r="N36" s="165"/>
      <c r="O36" s="162"/>
      <c r="P36" s="141"/>
    </row>
    <row r="37" spans="1:16" s="144" customFormat="1" x14ac:dyDescent="0.2">
      <c r="A37" s="154" t="s">
        <v>47</v>
      </c>
      <c r="B37" s="155" t="s">
        <v>5</v>
      </c>
      <c r="C37" s="155"/>
      <c r="D37" s="155" t="s">
        <v>33</v>
      </c>
      <c r="E37" s="155">
        <v>2</v>
      </c>
      <c r="F37" s="155">
        <v>2</v>
      </c>
      <c r="G37" s="155">
        <v>2</v>
      </c>
      <c r="H37" s="155">
        <v>2</v>
      </c>
      <c r="I37" s="155">
        <v>0</v>
      </c>
      <c r="J37" s="207">
        <v>0</v>
      </c>
      <c r="K37" s="208">
        <v>0</v>
      </c>
      <c r="L37" s="209">
        <v>0</v>
      </c>
      <c r="M37" s="210"/>
      <c r="N37" s="165"/>
      <c r="O37" s="162"/>
      <c r="P37" s="211"/>
    </row>
    <row r="38" spans="1:16" s="144" customFormat="1" x14ac:dyDescent="0.2">
      <c r="A38" s="199" t="s">
        <v>48</v>
      </c>
      <c r="B38" s="200"/>
      <c r="C38" s="200"/>
      <c r="D38" s="200"/>
      <c r="E38" s="200"/>
      <c r="F38" s="200"/>
      <c r="G38" s="200"/>
      <c r="H38" s="200"/>
      <c r="I38" s="200"/>
      <c r="J38" s="212"/>
      <c r="K38" s="213"/>
      <c r="L38" s="214"/>
      <c r="M38" s="200"/>
      <c r="N38" s="215"/>
      <c r="O38" s="205"/>
      <c r="P38" s="211"/>
    </row>
    <row r="39" spans="1:16" s="144" customFormat="1" x14ac:dyDescent="0.2">
      <c r="A39" s="206" t="s">
        <v>49</v>
      </c>
      <c r="B39" s="155" t="s">
        <v>5</v>
      </c>
      <c r="C39" s="155" t="s">
        <v>32</v>
      </c>
      <c r="D39" s="155" t="s">
        <v>18</v>
      </c>
      <c r="E39" s="155">
        <v>0</v>
      </c>
      <c r="F39" s="155">
        <v>0</v>
      </c>
      <c r="G39" s="155">
        <v>0</v>
      </c>
      <c r="H39" s="155">
        <v>0</v>
      </c>
      <c r="I39" s="155">
        <v>0</v>
      </c>
      <c r="J39" s="216">
        <v>0</v>
      </c>
      <c r="K39" s="208">
        <v>0</v>
      </c>
      <c r="L39" s="217">
        <v>0</v>
      </c>
      <c r="M39" s="210"/>
      <c r="N39" s="165"/>
      <c r="O39" s="162"/>
      <c r="P39" s="211"/>
    </row>
    <row r="40" spans="1:16" s="144" customFormat="1" x14ac:dyDescent="0.2">
      <c r="A40" s="206" t="s">
        <v>50</v>
      </c>
      <c r="B40" s="155" t="s">
        <v>5</v>
      </c>
      <c r="C40" s="155" t="s">
        <v>32</v>
      </c>
      <c r="D40" s="155" t="s">
        <v>33</v>
      </c>
      <c r="E40" s="155">
        <v>77</v>
      </c>
      <c r="F40" s="155">
        <v>77</v>
      </c>
      <c r="G40" s="155">
        <v>83</v>
      </c>
      <c r="H40" s="155">
        <v>111</v>
      </c>
      <c r="I40" s="155">
        <v>99</v>
      </c>
      <c r="J40" s="216">
        <v>109</v>
      </c>
      <c r="K40" s="208">
        <v>109</v>
      </c>
      <c r="L40" s="209">
        <v>109</v>
      </c>
      <c r="M40" s="210"/>
      <c r="N40" s="165"/>
      <c r="O40" s="162"/>
      <c r="P40" s="211"/>
    </row>
    <row r="41" spans="1:16" s="144" customFormat="1" x14ac:dyDescent="0.2">
      <c r="A41" s="154" t="s">
        <v>51</v>
      </c>
      <c r="B41" s="155" t="s">
        <v>5</v>
      </c>
      <c r="C41" s="155" t="s">
        <v>32</v>
      </c>
      <c r="D41" s="155" t="s">
        <v>33</v>
      </c>
      <c r="E41" s="155">
        <v>58</v>
      </c>
      <c r="F41" s="155">
        <v>58</v>
      </c>
      <c r="G41" s="155">
        <v>64</v>
      </c>
      <c r="H41" s="155">
        <v>87</v>
      </c>
      <c r="I41" s="155">
        <v>80</v>
      </c>
      <c r="J41" s="216">
        <v>78</v>
      </c>
      <c r="K41" s="208">
        <v>78</v>
      </c>
      <c r="L41" s="209">
        <v>78</v>
      </c>
      <c r="M41" s="210"/>
      <c r="N41" s="165"/>
      <c r="O41" s="162"/>
      <c r="P41" s="211"/>
    </row>
    <row r="42" spans="1:16" s="144" customFormat="1" ht="13.5" thickBot="1" x14ac:dyDescent="0.25">
      <c r="A42" s="218" t="s">
        <v>52</v>
      </c>
      <c r="B42" s="219" t="s">
        <v>5</v>
      </c>
      <c r="C42" s="219" t="s">
        <v>32</v>
      </c>
      <c r="D42" s="219" t="s">
        <v>33</v>
      </c>
      <c r="E42" s="219">
        <v>19</v>
      </c>
      <c r="F42" s="219">
        <v>19</v>
      </c>
      <c r="G42" s="219">
        <v>19</v>
      </c>
      <c r="H42" s="219">
        <v>24</v>
      </c>
      <c r="I42" s="219">
        <v>19</v>
      </c>
      <c r="J42" s="220">
        <v>31</v>
      </c>
      <c r="K42" s="221">
        <v>31</v>
      </c>
      <c r="L42" s="222">
        <v>31</v>
      </c>
      <c r="M42" s="197"/>
      <c r="N42" s="198"/>
      <c r="O42" s="223"/>
      <c r="P42" s="211"/>
    </row>
    <row r="43" spans="1:16" x14ac:dyDescent="0.2">
      <c r="L43" s="224"/>
      <c r="M43" s="224"/>
    </row>
  </sheetData>
  <mergeCells count="9">
    <mergeCell ref="A11:O11"/>
    <mergeCell ref="A21:O21"/>
    <mergeCell ref="A1:O1"/>
    <mergeCell ref="A8:A10"/>
    <mergeCell ref="B8:B10"/>
    <mergeCell ref="C8:C10"/>
    <mergeCell ref="D8:D10"/>
    <mergeCell ref="J8:O8"/>
    <mergeCell ref="K9:N9"/>
  </mergeCells>
  <printOptions horizontalCentered="1"/>
  <pageMargins left="0.43307086614173229" right="0.47244094488188981" top="0.47244094488188981" bottom="0.15748031496062992" header="0" footer="0"/>
  <pageSetup paperSize="9" scale="9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6"/>
  <sheetViews>
    <sheetView topLeftCell="A7" workbookViewId="0">
      <selection activeCell="B16" sqref="B16"/>
    </sheetView>
  </sheetViews>
  <sheetFormatPr baseColWidth="10" defaultRowHeight="15" x14ac:dyDescent="0.25"/>
  <cols>
    <col min="1" max="1" width="14.42578125" style="344" customWidth="1"/>
    <col min="2" max="2" width="45.42578125" style="344" customWidth="1"/>
    <col min="3" max="4" width="11.42578125" style="344"/>
    <col min="5" max="5" width="18" style="344" customWidth="1"/>
    <col min="6" max="7" width="18.5703125" style="344" customWidth="1"/>
    <col min="8" max="8" width="17.85546875" style="344" customWidth="1"/>
    <col min="9" max="9" width="15" style="344" customWidth="1"/>
    <col min="10" max="10" width="16.140625" style="344" customWidth="1"/>
    <col min="11" max="11" width="18.5703125" style="344" customWidth="1"/>
    <col min="12" max="12" width="17.28515625" style="344" customWidth="1"/>
    <col min="13" max="13" width="18.28515625" style="344" customWidth="1"/>
    <col min="14" max="14" width="20.140625" style="344" customWidth="1"/>
    <col min="15" max="15" width="11.42578125" style="344" customWidth="1"/>
    <col min="16" max="16384" width="11.42578125" style="344"/>
  </cols>
  <sheetData>
    <row r="1" spans="1:14" ht="15.75" x14ac:dyDescent="0.25">
      <c r="A1" s="515" t="s">
        <v>530</v>
      </c>
      <c r="B1" s="516"/>
      <c r="C1" s="517" t="s">
        <v>4</v>
      </c>
      <c r="D1" s="518"/>
      <c r="E1" s="518"/>
      <c r="F1" s="518"/>
      <c r="G1" s="518"/>
      <c r="H1" s="518"/>
      <c r="I1" s="518"/>
      <c r="J1" s="518"/>
      <c r="K1" s="518"/>
      <c r="L1" s="518"/>
      <c r="M1" s="518"/>
      <c r="N1" s="519"/>
    </row>
    <row r="2" spans="1:14" ht="15.75" x14ac:dyDescent="0.25">
      <c r="A2" s="515" t="s">
        <v>98</v>
      </c>
      <c r="B2" s="516"/>
      <c r="C2" s="520"/>
      <c r="D2" s="521"/>
      <c r="E2" s="521"/>
      <c r="F2" s="521"/>
      <c r="G2" s="521"/>
      <c r="H2" s="521"/>
      <c r="I2" s="521"/>
      <c r="J2" s="521"/>
      <c r="K2" s="521"/>
      <c r="L2" s="521"/>
      <c r="M2" s="521"/>
      <c r="N2" s="522"/>
    </row>
    <row r="3" spans="1:14" ht="15.75" x14ac:dyDescent="0.25">
      <c r="A3" s="515" t="s">
        <v>531</v>
      </c>
      <c r="B3" s="516"/>
      <c r="C3" s="523" t="s">
        <v>99</v>
      </c>
      <c r="D3" s="524"/>
      <c r="E3" s="524"/>
      <c r="F3" s="524"/>
      <c r="G3" s="524"/>
      <c r="H3" s="524"/>
      <c r="I3" s="524"/>
      <c r="J3" s="524"/>
      <c r="K3" s="524"/>
      <c r="L3" s="524"/>
      <c r="M3" s="524"/>
      <c r="N3" s="525"/>
    </row>
    <row r="4" spans="1:14" x14ac:dyDescent="0.25">
      <c r="A4" s="526" t="s">
        <v>100</v>
      </c>
      <c r="B4" s="527"/>
      <c r="C4" s="529" t="s">
        <v>101</v>
      </c>
      <c r="D4" s="529" t="s">
        <v>102</v>
      </c>
      <c r="E4" s="532"/>
      <c r="F4" s="532"/>
      <c r="G4" s="532"/>
      <c r="H4" s="532"/>
      <c r="I4" s="532"/>
      <c r="J4" s="532"/>
      <c r="K4" s="532"/>
      <c r="L4" s="532"/>
      <c r="M4" s="532"/>
      <c r="N4" s="533"/>
    </row>
    <row r="5" spans="1:14" ht="15.75" x14ac:dyDescent="0.25">
      <c r="A5" s="528"/>
      <c r="B5" s="527"/>
      <c r="C5" s="530"/>
      <c r="D5" s="531"/>
      <c r="E5" s="345">
        <v>2014</v>
      </c>
      <c r="F5" s="345">
        <v>2015</v>
      </c>
      <c r="G5" s="345">
        <v>2016</v>
      </c>
      <c r="H5" s="532">
        <v>2016</v>
      </c>
      <c r="I5" s="532"/>
      <c r="J5" s="532"/>
      <c r="K5" s="532"/>
      <c r="L5" s="346">
        <v>2016</v>
      </c>
      <c r="M5" s="345">
        <v>2017</v>
      </c>
      <c r="N5" s="347">
        <v>2018</v>
      </c>
    </row>
    <row r="6" spans="1:14" ht="30" x14ac:dyDescent="0.25">
      <c r="A6" s="528"/>
      <c r="B6" s="527"/>
      <c r="C6" s="530"/>
      <c r="D6" s="531"/>
      <c r="E6" s="348" t="s">
        <v>103</v>
      </c>
      <c r="F6" s="348" t="s">
        <v>103</v>
      </c>
      <c r="G6" s="348" t="s">
        <v>104</v>
      </c>
      <c r="H6" s="348" t="s">
        <v>105</v>
      </c>
      <c r="I6" s="348" t="s">
        <v>106</v>
      </c>
      <c r="J6" s="348" t="s">
        <v>107</v>
      </c>
      <c r="K6" s="348" t="s">
        <v>108</v>
      </c>
      <c r="L6" s="348" t="s">
        <v>103</v>
      </c>
      <c r="M6" s="348" t="s">
        <v>104</v>
      </c>
      <c r="N6" s="349" t="s">
        <v>104</v>
      </c>
    </row>
    <row r="7" spans="1:14" x14ac:dyDescent="0.25">
      <c r="A7" s="511" t="s">
        <v>109</v>
      </c>
      <c r="B7" s="350" t="s">
        <v>110</v>
      </c>
      <c r="C7" s="351" t="s">
        <v>5</v>
      </c>
      <c r="D7" s="351" t="s">
        <v>53</v>
      </c>
      <c r="E7" s="352">
        <v>34422738</v>
      </c>
      <c r="F7" s="352">
        <v>28537924</v>
      </c>
      <c r="G7" s="353">
        <v>34245508.799999997</v>
      </c>
      <c r="H7" s="354">
        <v>6087840</v>
      </c>
      <c r="I7" s="355">
        <v>6317692</v>
      </c>
      <c r="J7" s="352"/>
      <c r="K7" s="352"/>
      <c r="L7" s="352"/>
      <c r="M7" s="353">
        <v>41094610.559999995</v>
      </c>
      <c r="N7" s="353">
        <f t="shared" ref="N7:N15" si="0">+M7*1.2</f>
        <v>49313532.671999991</v>
      </c>
    </row>
    <row r="8" spans="1:14" x14ac:dyDescent="0.25">
      <c r="A8" s="511"/>
      <c r="B8" s="350" t="s">
        <v>111</v>
      </c>
      <c r="C8" s="351" t="s">
        <v>24</v>
      </c>
      <c r="D8" s="351" t="s">
        <v>53</v>
      </c>
      <c r="E8" s="356">
        <v>809077509.5</v>
      </c>
      <c r="F8" s="352">
        <v>1171827973.158</v>
      </c>
      <c r="G8" s="357">
        <v>1406193567.7895999</v>
      </c>
      <c r="H8" s="356">
        <v>316920163.30000001</v>
      </c>
      <c r="I8" s="358">
        <v>339170661.62</v>
      </c>
      <c r="J8" s="359"/>
      <c r="K8" s="360"/>
      <c r="L8" s="352"/>
      <c r="M8" s="357">
        <v>1687432281.3475199</v>
      </c>
      <c r="N8" s="357">
        <f t="shared" si="0"/>
        <v>2024918737.6170237</v>
      </c>
    </row>
    <row r="9" spans="1:14" x14ac:dyDescent="0.25">
      <c r="A9" s="511"/>
      <c r="B9" s="350" t="s">
        <v>112</v>
      </c>
      <c r="C9" s="351" t="s">
        <v>24</v>
      </c>
      <c r="D9" s="351" t="s">
        <v>53</v>
      </c>
      <c r="E9" s="356">
        <v>75541889.799999997</v>
      </c>
      <c r="F9" s="352">
        <v>73637576</v>
      </c>
      <c r="G9" s="357">
        <v>88365091.200000003</v>
      </c>
      <c r="H9" s="361">
        <v>15235931</v>
      </c>
      <c r="I9" s="362">
        <v>18992377</v>
      </c>
      <c r="J9" s="363"/>
      <c r="K9" s="360"/>
      <c r="L9" s="352"/>
      <c r="M9" s="357">
        <v>106038109.44</v>
      </c>
      <c r="N9" s="357">
        <f t="shared" si="0"/>
        <v>127245731.32799999</v>
      </c>
    </row>
    <row r="10" spans="1:14" x14ac:dyDescent="0.25">
      <c r="A10" s="511"/>
      <c r="B10" s="364" t="s">
        <v>113</v>
      </c>
      <c r="C10" s="365" t="s">
        <v>5</v>
      </c>
      <c r="D10" s="365" t="s">
        <v>53</v>
      </c>
      <c r="E10" s="366">
        <v>630</v>
      </c>
      <c r="F10" s="367">
        <v>593</v>
      </c>
      <c r="G10" s="367">
        <v>711.6</v>
      </c>
      <c r="H10" s="368">
        <v>593</v>
      </c>
      <c r="I10" s="369">
        <v>593</v>
      </c>
      <c r="J10" s="367"/>
      <c r="K10" s="367"/>
      <c r="L10" s="367"/>
      <c r="M10" s="367">
        <v>853.92</v>
      </c>
      <c r="N10" s="367">
        <f t="shared" si="0"/>
        <v>1024.704</v>
      </c>
    </row>
    <row r="11" spans="1:14" x14ac:dyDescent="0.25">
      <c r="A11" s="511"/>
      <c r="B11" s="350" t="s">
        <v>114</v>
      </c>
      <c r="C11" s="351" t="s">
        <v>24</v>
      </c>
      <c r="D11" s="351" t="s">
        <v>53</v>
      </c>
      <c r="E11" s="356">
        <v>649435464.61000001</v>
      </c>
      <c r="F11" s="352">
        <v>849681774</v>
      </c>
      <c r="G11" s="356">
        <v>1019618128.8</v>
      </c>
      <c r="H11" s="356">
        <v>173818664</v>
      </c>
      <c r="I11" s="355">
        <v>207232286</v>
      </c>
      <c r="J11" s="352"/>
      <c r="K11" s="352"/>
      <c r="L11" s="352"/>
      <c r="M11" s="356">
        <v>1223541754.5599999</v>
      </c>
      <c r="N11" s="356">
        <f t="shared" si="0"/>
        <v>1468250105.4719999</v>
      </c>
    </row>
    <row r="12" spans="1:14" x14ac:dyDescent="0.25">
      <c r="A12" s="511"/>
      <c r="B12" s="350" t="s">
        <v>115</v>
      </c>
      <c r="C12" s="351" t="s">
        <v>116</v>
      </c>
      <c r="D12" s="351" t="s">
        <v>53</v>
      </c>
      <c r="E12" s="356">
        <v>1109733.95</v>
      </c>
      <c r="F12" s="352">
        <v>1405822.3675203959</v>
      </c>
      <c r="G12" s="356">
        <v>1686986.8410244749</v>
      </c>
      <c r="H12" s="356">
        <f>H11/H10</f>
        <v>293117.47723440133</v>
      </c>
      <c r="I12" s="358">
        <f>I11/I10</f>
        <v>349464.22596964589</v>
      </c>
      <c r="J12" s="363"/>
      <c r="K12" s="363"/>
      <c r="L12" s="352"/>
      <c r="M12" s="356">
        <v>2024384.2092293699</v>
      </c>
      <c r="N12" s="356">
        <f t="shared" si="0"/>
        <v>2429261.0510752439</v>
      </c>
    </row>
    <row r="13" spans="1:14" x14ac:dyDescent="0.25">
      <c r="A13" s="511"/>
      <c r="B13" s="364" t="s">
        <v>117</v>
      </c>
      <c r="C13" s="365" t="s">
        <v>5</v>
      </c>
      <c r="D13" s="365" t="s">
        <v>53</v>
      </c>
      <c r="E13" s="366">
        <v>1720</v>
      </c>
      <c r="F13" s="367">
        <v>1722</v>
      </c>
      <c r="G13" s="367">
        <v>2066.4</v>
      </c>
      <c r="H13" s="370">
        <v>1722</v>
      </c>
      <c r="I13" s="369">
        <v>1722</v>
      </c>
      <c r="J13" s="371"/>
      <c r="K13" s="367"/>
      <c r="L13" s="367"/>
      <c r="M13" s="367">
        <v>2479.6799999999998</v>
      </c>
      <c r="N13" s="367">
        <f t="shared" si="0"/>
        <v>2975.6159999999995</v>
      </c>
    </row>
    <row r="14" spans="1:14" x14ac:dyDescent="0.25">
      <c r="A14" s="511"/>
      <c r="B14" s="350" t="s">
        <v>118</v>
      </c>
      <c r="C14" s="351" t="s">
        <v>24</v>
      </c>
      <c r="D14" s="351" t="s">
        <v>53</v>
      </c>
      <c r="E14" s="356">
        <v>1551547389.6000001</v>
      </c>
      <c r="F14" s="363">
        <v>1847201081</v>
      </c>
      <c r="G14" s="356">
        <v>2216641297.1999998</v>
      </c>
      <c r="H14" s="356">
        <v>479106759</v>
      </c>
      <c r="I14" s="358">
        <v>546325175</v>
      </c>
      <c r="J14" s="363"/>
      <c r="K14" s="363"/>
      <c r="L14" s="363"/>
      <c r="M14" s="356">
        <v>2659969556.6399999</v>
      </c>
      <c r="N14" s="356">
        <f t="shared" si="0"/>
        <v>3191963467.9679999</v>
      </c>
    </row>
    <row r="15" spans="1:14" x14ac:dyDescent="0.25">
      <c r="A15" s="511"/>
      <c r="B15" s="350" t="s">
        <v>119</v>
      </c>
      <c r="C15" s="351" t="s">
        <v>116</v>
      </c>
      <c r="D15" s="351" t="s">
        <v>7</v>
      </c>
      <c r="E15" s="356">
        <v>929627</v>
      </c>
      <c r="F15" s="363">
        <v>484017545.65635592</v>
      </c>
      <c r="G15" s="356">
        <v>580821054.7876271</v>
      </c>
      <c r="H15" s="356">
        <f>H14/H13</f>
        <v>278226.92160278745</v>
      </c>
      <c r="I15" s="355">
        <f>I14/I13</f>
        <v>317262.00638792105</v>
      </c>
      <c r="J15" s="352"/>
      <c r="K15" s="352"/>
      <c r="L15" s="363"/>
      <c r="M15" s="356">
        <v>696985265.74515247</v>
      </c>
      <c r="N15" s="356">
        <f t="shared" si="0"/>
        <v>836382318.89418292</v>
      </c>
    </row>
    <row r="16" spans="1:14" x14ac:dyDescent="0.25">
      <c r="A16" s="511"/>
      <c r="B16" s="350" t="s">
        <v>120</v>
      </c>
      <c r="C16" s="351" t="s">
        <v>5</v>
      </c>
      <c r="D16" s="351" t="s">
        <v>53</v>
      </c>
      <c r="E16" s="356">
        <v>0</v>
      </c>
      <c r="F16" s="363">
        <v>0</v>
      </c>
      <c r="G16" s="352">
        <v>0</v>
      </c>
      <c r="H16" s="357">
        <v>0</v>
      </c>
      <c r="I16" s="355">
        <v>0</v>
      </c>
      <c r="J16" s="352"/>
      <c r="K16" s="352"/>
      <c r="L16" s="363"/>
      <c r="M16" s="352">
        <v>0</v>
      </c>
      <c r="N16" s="352">
        <v>0</v>
      </c>
    </row>
    <row r="17" spans="1:14" x14ac:dyDescent="0.25">
      <c r="A17" s="511"/>
      <c r="B17" s="350" t="s">
        <v>121</v>
      </c>
      <c r="C17" s="351" t="s">
        <v>5</v>
      </c>
      <c r="D17" s="351" t="s">
        <v>53</v>
      </c>
      <c r="E17" s="372">
        <v>22</v>
      </c>
      <c r="F17" s="352">
        <v>21</v>
      </c>
      <c r="G17" s="352">
        <v>22</v>
      </c>
      <c r="H17" s="372">
        <v>4</v>
      </c>
      <c r="I17" s="355">
        <v>4</v>
      </c>
      <c r="J17" s="352"/>
      <c r="K17" s="352"/>
      <c r="L17" s="352"/>
      <c r="M17" s="352">
        <v>22</v>
      </c>
      <c r="N17" s="352">
        <v>22</v>
      </c>
    </row>
    <row r="18" spans="1:14" x14ac:dyDescent="0.25">
      <c r="A18" s="511"/>
      <c r="B18" s="350" t="s">
        <v>122</v>
      </c>
      <c r="C18" s="373" t="s">
        <v>24</v>
      </c>
      <c r="D18" s="373" t="s">
        <v>53</v>
      </c>
      <c r="E18" s="374">
        <v>2092586.4675000003</v>
      </c>
      <c r="F18" s="375">
        <v>2408759.5300000003</v>
      </c>
      <c r="G18" s="374">
        <v>2890511.4360000002</v>
      </c>
      <c r="H18" s="374">
        <v>521378.39</v>
      </c>
      <c r="I18" s="376">
        <f>H18</f>
        <v>521378.39</v>
      </c>
      <c r="J18" s="374"/>
      <c r="K18" s="375"/>
      <c r="L18" s="375"/>
      <c r="M18" s="374">
        <v>3468613.7232000004</v>
      </c>
      <c r="N18" s="374">
        <f>+M18*1.2</f>
        <v>4162336.4678400001</v>
      </c>
    </row>
    <row r="19" spans="1:14" x14ac:dyDescent="0.25">
      <c r="A19" s="511"/>
      <c r="B19" s="350" t="s">
        <v>123</v>
      </c>
      <c r="C19" s="351" t="s">
        <v>5</v>
      </c>
      <c r="D19" s="351" t="s">
        <v>53</v>
      </c>
      <c r="E19" s="372">
        <v>284</v>
      </c>
      <c r="F19" s="352">
        <v>309</v>
      </c>
      <c r="G19" s="352">
        <v>339.90000000000003</v>
      </c>
      <c r="H19" s="372">
        <v>90</v>
      </c>
      <c r="I19" s="355">
        <v>83</v>
      </c>
      <c r="J19" s="352"/>
      <c r="K19" s="352"/>
      <c r="L19" s="352"/>
      <c r="M19" s="352">
        <v>373.89000000000004</v>
      </c>
      <c r="N19" s="352">
        <f>+M19*1.1</f>
        <v>411.27900000000005</v>
      </c>
    </row>
    <row r="20" spans="1:14" x14ac:dyDescent="0.25">
      <c r="A20" s="511"/>
      <c r="B20" s="350" t="s">
        <v>124</v>
      </c>
      <c r="C20" s="351" t="s">
        <v>5</v>
      </c>
      <c r="D20" s="351" t="s">
        <v>53</v>
      </c>
      <c r="E20" s="372">
        <v>304</v>
      </c>
      <c r="F20" s="352">
        <v>328</v>
      </c>
      <c r="G20" s="352">
        <v>360.8</v>
      </c>
      <c r="H20" s="372">
        <v>81</v>
      </c>
      <c r="I20" s="355">
        <v>93</v>
      </c>
      <c r="J20" s="352"/>
      <c r="K20" s="352"/>
      <c r="L20" s="352"/>
      <c r="M20" s="352">
        <v>396.88000000000005</v>
      </c>
      <c r="N20" s="352">
        <f>+M20*1.1</f>
        <v>436.5680000000001</v>
      </c>
    </row>
    <row r="21" spans="1:14" x14ac:dyDescent="0.25">
      <c r="A21" s="512" t="s">
        <v>29</v>
      </c>
      <c r="B21" s="364" t="s">
        <v>125</v>
      </c>
      <c r="C21" s="365"/>
      <c r="D21" s="377"/>
      <c r="E21" s="378">
        <v>0</v>
      </c>
      <c r="F21" s="365"/>
      <c r="G21" s="365"/>
      <c r="H21" s="378"/>
      <c r="I21" s="379"/>
      <c r="J21" s="365"/>
      <c r="K21" s="365"/>
      <c r="L21" s="365"/>
      <c r="M21" s="365"/>
      <c r="N21" s="380"/>
    </row>
    <row r="22" spans="1:14" x14ac:dyDescent="0.25">
      <c r="A22" s="512"/>
      <c r="B22" s="350" t="s">
        <v>126</v>
      </c>
      <c r="C22" s="373" t="s">
        <v>5</v>
      </c>
      <c r="D22" s="373" t="s">
        <v>53</v>
      </c>
      <c r="E22" s="381">
        <v>708</v>
      </c>
      <c r="F22" s="375">
        <v>738</v>
      </c>
      <c r="G22" s="375">
        <v>811.80000000000007</v>
      </c>
      <c r="H22" s="381">
        <v>673</v>
      </c>
      <c r="I22" s="376">
        <v>663</v>
      </c>
      <c r="J22" s="375"/>
      <c r="K22" s="375"/>
      <c r="L22" s="375"/>
      <c r="M22" s="375">
        <v>892.98000000000013</v>
      </c>
      <c r="N22" s="382">
        <f>+M22*1.1</f>
        <v>982.27800000000025</v>
      </c>
    </row>
    <row r="23" spans="1:14" x14ac:dyDescent="0.25">
      <c r="A23" s="512"/>
      <c r="B23" s="350" t="s">
        <v>127</v>
      </c>
      <c r="C23" s="373" t="s">
        <v>5</v>
      </c>
      <c r="D23" s="373" t="s">
        <v>53</v>
      </c>
      <c r="E23" s="381">
        <v>69</v>
      </c>
      <c r="F23" s="375">
        <v>65</v>
      </c>
      <c r="G23" s="375">
        <v>74</v>
      </c>
      <c r="H23" s="381">
        <v>74</v>
      </c>
      <c r="I23" s="376">
        <v>73</v>
      </c>
      <c r="J23" s="375"/>
      <c r="K23" s="375"/>
      <c r="L23" s="375"/>
      <c r="M23" s="375">
        <v>79</v>
      </c>
      <c r="N23" s="382">
        <v>79</v>
      </c>
    </row>
    <row r="24" spans="1:14" x14ac:dyDescent="0.25">
      <c r="A24" s="512"/>
      <c r="B24" s="350" t="s">
        <v>128</v>
      </c>
      <c r="C24" s="373" t="s">
        <v>5</v>
      </c>
      <c r="D24" s="373" t="s">
        <v>53</v>
      </c>
      <c r="E24" s="381">
        <v>130</v>
      </c>
      <c r="F24" s="375">
        <v>119</v>
      </c>
      <c r="G24" s="375">
        <v>138</v>
      </c>
      <c r="H24" s="381">
        <v>118</v>
      </c>
      <c r="I24" s="376">
        <v>115</v>
      </c>
      <c r="J24" s="375"/>
      <c r="K24" s="375"/>
      <c r="L24" s="375"/>
      <c r="M24" s="375">
        <v>146</v>
      </c>
      <c r="N24" s="382">
        <v>146</v>
      </c>
    </row>
    <row r="25" spans="1:14" x14ac:dyDescent="0.25">
      <c r="A25" s="512"/>
      <c r="B25" s="350" t="s">
        <v>129</v>
      </c>
      <c r="C25" s="373" t="s">
        <v>5</v>
      </c>
      <c r="D25" s="373" t="s">
        <v>53</v>
      </c>
      <c r="E25" s="381">
        <v>509</v>
      </c>
      <c r="F25" s="375">
        <v>633</v>
      </c>
      <c r="G25" s="375">
        <v>518</v>
      </c>
      <c r="H25" s="381">
        <v>544</v>
      </c>
      <c r="I25" s="376">
        <v>538</v>
      </c>
      <c r="J25" s="375"/>
      <c r="K25" s="375"/>
      <c r="L25" s="375"/>
      <c r="M25" s="375">
        <v>525</v>
      </c>
      <c r="N25" s="382">
        <v>525</v>
      </c>
    </row>
    <row r="26" spans="1:14" x14ac:dyDescent="0.25">
      <c r="A26" s="512"/>
      <c r="B26" s="350" t="s">
        <v>130</v>
      </c>
      <c r="C26" s="373" t="s">
        <v>5</v>
      </c>
      <c r="D26" s="373" t="s">
        <v>53</v>
      </c>
      <c r="E26" s="381">
        <v>736</v>
      </c>
      <c r="F26" s="375">
        <v>733</v>
      </c>
      <c r="G26" s="375">
        <v>806.30000000000007</v>
      </c>
      <c r="H26" s="381">
        <f>H27+H28+H29+H30+H31+H32</f>
        <v>678</v>
      </c>
      <c r="I26" s="376">
        <f>I27+I28+I29+I30+I31+I32</f>
        <v>671</v>
      </c>
      <c r="J26" s="375"/>
      <c r="K26" s="375"/>
      <c r="L26" s="375"/>
      <c r="M26" s="375">
        <v>886.93000000000018</v>
      </c>
      <c r="N26" s="382">
        <f>+M26*1.1</f>
        <v>975.62300000000027</v>
      </c>
    </row>
    <row r="27" spans="1:14" x14ac:dyDescent="0.25">
      <c r="A27" s="512"/>
      <c r="B27" s="350" t="s">
        <v>131</v>
      </c>
      <c r="C27" s="373" t="s">
        <v>5</v>
      </c>
      <c r="D27" s="373" t="s">
        <v>53</v>
      </c>
      <c r="E27" s="381">
        <v>5</v>
      </c>
      <c r="F27" s="375">
        <v>5</v>
      </c>
      <c r="G27" s="375">
        <v>5</v>
      </c>
      <c r="H27" s="381">
        <v>4</v>
      </c>
      <c r="I27" s="376">
        <v>4</v>
      </c>
      <c r="J27" s="375"/>
      <c r="K27" s="375"/>
      <c r="L27" s="375"/>
      <c r="M27" s="375">
        <v>5</v>
      </c>
      <c r="N27" s="382">
        <v>5</v>
      </c>
    </row>
    <row r="28" spans="1:14" x14ac:dyDescent="0.25">
      <c r="A28" s="512"/>
      <c r="B28" s="350" t="s">
        <v>132</v>
      </c>
      <c r="C28" s="373" t="s">
        <v>5</v>
      </c>
      <c r="D28" s="373" t="s">
        <v>53</v>
      </c>
      <c r="E28" s="381">
        <v>541</v>
      </c>
      <c r="F28" s="375">
        <v>633</v>
      </c>
      <c r="G28" s="375">
        <v>696.30000000000007</v>
      </c>
      <c r="H28" s="381">
        <v>646</v>
      </c>
      <c r="I28" s="376">
        <v>639</v>
      </c>
      <c r="J28" s="375"/>
      <c r="K28" s="375"/>
      <c r="L28" s="375"/>
      <c r="M28" s="375">
        <v>765.93000000000018</v>
      </c>
      <c r="N28" s="382">
        <f>+M28*1.1</f>
        <v>842.52300000000025</v>
      </c>
    </row>
    <row r="29" spans="1:14" x14ac:dyDescent="0.25">
      <c r="A29" s="512"/>
      <c r="B29" s="350" t="s">
        <v>133</v>
      </c>
      <c r="C29" s="373" t="s">
        <v>5</v>
      </c>
      <c r="D29" s="373" t="s">
        <v>53</v>
      </c>
      <c r="E29" s="381">
        <v>98</v>
      </c>
      <c r="F29" s="375">
        <v>84</v>
      </c>
      <c r="G29" s="375">
        <v>92.4</v>
      </c>
      <c r="H29" s="381">
        <v>14</v>
      </c>
      <c r="I29" s="376">
        <v>14</v>
      </c>
      <c r="J29" s="375"/>
      <c r="K29" s="375"/>
      <c r="L29" s="375"/>
      <c r="M29" s="375">
        <v>101.64000000000001</v>
      </c>
      <c r="N29" s="382">
        <f>+M29*1.1</f>
        <v>111.80400000000003</v>
      </c>
    </row>
    <row r="30" spans="1:14" x14ac:dyDescent="0.25">
      <c r="A30" s="512"/>
      <c r="B30" s="350" t="s">
        <v>134</v>
      </c>
      <c r="C30" s="373" t="s">
        <v>5</v>
      </c>
      <c r="D30" s="373" t="s">
        <v>53</v>
      </c>
      <c r="E30" s="381">
        <v>6</v>
      </c>
      <c r="F30" s="375">
        <v>2</v>
      </c>
      <c r="G30" s="375">
        <v>2.2000000000000002</v>
      </c>
      <c r="H30" s="381">
        <v>2</v>
      </c>
      <c r="I30" s="376">
        <v>2</v>
      </c>
      <c r="J30" s="375"/>
      <c r="K30" s="375"/>
      <c r="L30" s="375"/>
      <c r="M30" s="375">
        <v>2.4200000000000004</v>
      </c>
      <c r="N30" s="382">
        <f>+M30*1.1</f>
        <v>2.6620000000000008</v>
      </c>
    </row>
    <row r="31" spans="1:14" x14ac:dyDescent="0.25">
      <c r="A31" s="512"/>
      <c r="B31" s="350" t="s">
        <v>135</v>
      </c>
      <c r="C31" s="373" t="s">
        <v>5</v>
      </c>
      <c r="D31" s="373" t="s">
        <v>53</v>
      </c>
      <c r="E31" s="381">
        <v>88</v>
      </c>
      <c r="F31" s="375">
        <v>18</v>
      </c>
      <c r="G31" s="375">
        <v>19.8</v>
      </c>
      <c r="H31" s="381">
        <v>11</v>
      </c>
      <c r="I31" s="376">
        <v>10</v>
      </c>
      <c r="J31" s="375"/>
      <c r="K31" s="375"/>
      <c r="L31" s="375"/>
      <c r="M31" s="375">
        <v>21.78</v>
      </c>
      <c r="N31" s="382">
        <f>+M31*1.1</f>
        <v>23.958000000000002</v>
      </c>
    </row>
    <row r="32" spans="1:14" x14ac:dyDescent="0.25">
      <c r="A32" s="512"/>
      <c r="B32" s="350" t="s">
        <v>136</v>
      </c>
      <c r="C32" s="373" t="s">
        <v>5</v>
      </c>
      <c r="D32" s="373" t="s">
        <v>53</v>
      </c>
      <c r="E32" s="381">
        <v>3</v>
      </c>
      <c r="F32" s="375">
        <v>4</v>
      </c>
      <c r="G32" s="375">
        <v>4.4000000000000004</v>
      </c>
      <c r="H32" s="381">
        <v>1</v>
      </c>
      <c r="I32" s="376">
        <v>2</v>
      </c>
      <c r="J32" s="375"/>
      <c r="K32" s="375"/>
      <c r="L32" s="375"/>
      <c r="M32" s="375">
        <v>4.8400000000000007</v>
      </c>
      <c r="N32" s="382">
        <f>+M32*1.1</f>
        <v>5.3240000000000016</v>
      </c>
    </row>
    <row r="33" spans="1:14" x14ac:dyDescent="0.25">
      <c r="A33" s="512"/>
      <c r="B33" s="364" t="s">
        <v>137</v>
      </c>
      <c r="C33" s="365"/>
      <c r="D33" s="377"/>
      <c r="E33" s="378">
        <v>0</v>
      </c>
      <c r="F33" s="367"/>
      <c r="G33" s="367"/>
      <c r="H33" s="378"/>
      <c r="I33" s="369"/>
      <c r="J33" s="367"/>
      <c r="K33" s="367"/>
      <c r="L33" s="367"/>
      <c r="M33" s="367"/>
      <c r="N33" s="383"/>
    </row>
    <row r="34" spans="1:14" x14ac:dyDescent="0.25">
      <c r="A34" s="512"/>
      <c r="B34" s="350" t="s">
        <v>138</v>
      </c>
      <c r="C34" s="351" t="s">
        <v>5</v>
      </c>
      <c r="D34" s="351" t="s">
        <v>53</v>
      </c>
      <c r="E34" s="372">
        <v>11</v>
      </c>
      <c r="F34" s="352">
        <v>11</v>
      </c>
      <c r="G34" s="352">
        <v>14</v>
      </c>
      <c r="H34" s="352">
        <f>F34</f>
        <v>11</v>
      </c>
      <c r="I34" s="355">
        <v>11</v>
      </c>
      <c r="J34" s="352"/>
      <c r="K34" s="352"/>
      <c r="L34" s="352"/>
      <c r="M34" s="352">
        <v>14</v>
      </c>
      <c r="N34" s="384">
        <v>14</v>
      </c>
    </row>
    <row r="35" spans="1:14" x14ac:dyDescent="0.25">
      <c r="A35" s="513"/>
      <c r="B35" s="350" t="s">
        <v>139</v>
      </c>
      <c r="C35" s="351" t="s">
        <v>5</v>
      </c>
      <c r="D35" s="351" t="s">
        <v>53</v>
      </c>
      <c r="E35" s="372">
        <v>611</v>
      </c>
      <c r="F35" s="352">
        <v>669</v>
      </c>
      <c r="G35" s="352">
        <f>F35*0.045+F35</f>
        <v>699.10500000000002</v>
      </c>
      <c r="H35" s="352">
        <f>F35</f>
        <v>669</v>
      </c>
      <c r="I35" s="355">
        <f>I36+I37</f>
        <v>671</v>
      </c>
      <c r="J35" s="352"/>
      <c r="K35" s="352"/>
      <c r="L35" s="352"/>
      <c r="M35" s="352">
        <f>G35*0.045+G35</f>
        <v>730.56472500000007</v>
      </c>
      <c r="N35" s="384">
        <f>M35*1.045</f>
        <v>763.44013762500003</v>
      </c>
    </row>
    <row r="36" spans="1:14" x14ac:dyDescent="0.25">
      <c r="A36" s="513"/>
      <c r="B36" s="350" t="s">
        <v>140</v>
      </c>
      <c r="C36" s="351" t="s">
        <v>5</v>
      </c>
      <c r="D36" s="351" t="s">
        <v>53</v>
      </c>
      <c r="E36" s="372">
        <v>447</v>
      </c>
      <c r="F36" s="352">
        <v>492</v>
      </c>
      <c r="G36" s="352">
        <f t="shared" ref="G36:G37" si="1">F36*0.045+F36</f>
        <v>514.14</v>
      </c>
      <c r="H36" s="352">
        <f>F36</f>
        <v>492</v>
      </c>
      <c r="I36" s="355">
        <v>492</v>
      </c>
      <c r="J36" s="352"/>
      <c r="K36" s="352"/>
      <c r="L36" s="352"/>
      <c r="M36" s="352">
        <f t="shared" ref="M36:M37" si="2">G36*0.045+G36</f>
        <v>537.27629999999999</v>
      </c>
      <c r="N36" s="384">
        <f t="shared" ref="N36:N37" si="3">M36*1.045</f>
        <v>561.4537335</v>
      </c>
    </row>
    <row r="37" spans="1:14" x14ac:dyDescent="0.25">
      <c r="A37" s="513"/>
      <c r="B37" s="350" t="s">
        <v>141</v>
      </c>
      <c r="C37" s="351" t="s">
        <v>5</v>
      </c>
      <c r="D37" s="351" t="s">
        <v>53</v>
      </c>
      <c r="E37" s="372">
        <v>164</v>
      </c>
      <c r="F37" s="352">
        <v>177</v>
      </c>
      <c r="G37" s="352">
        <f t="shared" si="1"/>
        <v>184.965</v>
      </c>
      <c r="H37" s="352">
        <f>F37</f>
        <v>177</v>
      </c>
      <c r="I37" s="355">
        <v>179</v>
      </c>
      <c r="J37" s="352"/>
      <c r="K37" s="352"/>
      <c r="L37" s="352"/>
      <c r="M37" s="352">
        <f t="shared" si="2"/>
        <v>193.28842500000002</v>
      </c>
      <c r="N37" s="384">
        <f t="shared" si="3"/>
        <v>201.98640412500001</v>
      </c>
    </row>
    <row r="38" spans="1:14" x14ac:dyDescent="0.25">
      <c r="A38" s="513"/>
      <c r="B38" s="364" t="s">
        <v>142</v>
      </c>
      <c r="C38" s="365"/>
      <c r="D38" s="377"/>
      <c r="E38" s="378">
        <v>0</v>
      </c>
      <c r="F38" s="367"/>
      <c r="G38" s="367"/>
      <c r="H38" s="378"/>
      <c r="I38" s="369"/>
      <c r="J38" s="367"/>
      <c r="K38" s="367"/>
      <c r="L38" s="367"/>
      <c r="M38" s="367"/>
      <c r="N38" s="383"/>
    </row>
    <row r="39" spans="1:14" x14ac:dyDescent="0.25">
      <c r="A39" s="513"/>
      <c r="B39" s="350" t="s">
        <v>143</v>
      </c>
      <c r="C39" s="351" t="s">
        <v>24</v>
      </c>
      <c r="D39" s="351" t="s">
        <v>53</v>
      </c>
      <c r="E39" s="356">
        <v>3032866400</v>
      </c>
      <c r="F39" s="356">
        <v>3091560044.54</v>
      </c>
      <c r="G39" s="352">
        <v>4640806137.2879992</v>
      </c>
      <c r="H39" s="356">
        <v>4670804061</v>
      </c>
      <c r="I39" s="376">
        <v>4670804061</v>
      </c>
      <c r="J39" s="352"/>
      <c r="K39" s="352"/>
      <c r="L39" s="352"/>
      <c r="M39" s="352">
        <v>5568967364.7455988</v>
      </c>
      <c r="N39" s="352">
        <f>+M39*1.2</f>
        <v>6682760837.6947184</v>
      </c>
    </row>
    <row r="40" spans="1:14" x14ac:dyDescent="0.25">
      <c r="A40" s="513"/>
      <c r="B40" s="350" t="s">
        <v>144</v>
      </c>
      <c r="C40" s="351" t="s">
        <v>24</v>
      </c>
      <c r="D40" s="351" t="s">
        <v>53</v>
      </c>
      <c r="E40" s="356">
        <f>E39</f>
        <v>3032866400</v>
      </c>
      <c r="F40" s="356">
        <v>4249930774.8400002</v>
      </c>
      <c r="G40" s="352">
        <v>4640806137.2879992</v>
      </c>
      <c r="H40" s="356">
        <f>H39</f>
        <v>4670804061</v>
      </c>
      <c r="I40" s="355">
        <f>I39</f>
        <v>4670804061</v>
      </c>
      <c r="J40" s="352"/>
      <c r="K40" s="352"/>
      <c r="L40" s="352"/>
      <c r="M40" s="352">
        <v>5568967364.7455988</v>
      </c>
      <c r="N40" s="352">
        <f>+M40*1.2</f>
        <v>6682760837.6947184</v>
      </c>
    </row>
    <row r="41" spans="1:14" x14ac:dyDescent="0.25">
      <c r="A41" s="513"/>
      <c r="B41" s="350" t="s">
        <v>145</v>
      </c>
      <c r="C41" s="351" t="s">
        <v>24</v>
      </c>
      <c r="D41" s="351" t="s">
        <v>53</v>
      </c>
      <c r="E41" s="356">
        <v>2937489267.6700001</v>
      </c>
      <c r="F41" s="363">
        <v>3872155095.4899998</v>
      </c>
      <c r="G41" s="352">
        <v>4640806137.2879992</v>
      </c>
      <c r="H41" s="356">
        <v>874173923.24000001</v>
      </c>
      <c r="I41" s="355">
        <v>1153216291.3099999</v>
      </c>
      <c r="J41" s="352"/>
      <c r="K41" s="352"/>
      <c r="L41" s="352"/>
      <c r="M41" s="352">
        <v>5568967364.7455988</v>
      </c>
      <c r="N41" s="352">
        <f>+M41*1.2</f>
        <v>6682760837.6947184</v>
      </c>
    </row>
    <row r="42" spans="1:14" ht="15.75" thickBot="1" x14ac:dyDescent="0.3">
      <c r="A42" s="514"/>
      <c r="B42" s="350" t="s">
        <v>146</v>
      </c>
      <c r="C42" s="351" t="s">
        <v>6</v>
      </c>
      <c r="D42" s="351" t="s">
        <v>53</v>
      </c>
      <c r="E42" s="385">
        <f>E41/E39</f>
        <v>0.96855214844610371</v>
      </c>
      <c r="F42" s="385">
        <f>F41/F40</f>
        <v>0.91111015699679887</v>
      </c>
      <c r="G42" s="356" t="s">
        <v>151</v>
      </c>
      <c r="H42" s="385">
        <f>H41/H40</f>
        <v>0.18715705300916496</v>
      </c>
      <c r="I42" s="385">
        <f>I41/I40</f>
        <v>0.24689887998921989</v>
      </c>
      <c r="J42" s="386"/>
      <c r="K42" s="385"/>
      <c r="L42" s="385"/>
      <c r="M42" s="352" t="s">
        <v>151</v>
      </c>
      <c r="N42" s="352" t="s">
        <v>151</v>
      </c>
    </row>
    <row r="43" spans="1:14" x14ac:dyDescent="0.25">
      <c r="H43" s="361"/>
      <c r="I43" s="361"/>
    </row>
    <row r="46" spans="1:14" x14ac:dyDescent="0.25">
      <c r="H46" s="361"/>
    </row>
  </sheetData>
  <mergeCells count="12">
    <mergeCell ref="A7:A20"/>
    <mergeCell ref="A21:A42"/>
    <mergeCell ref="A1:B1"/>
    <mergeCell ref="C1:N2"/>
    <mergeCell ref="A2:B2"/>
    <mergeCell ref="A3:B3"/>
    <mergeCell ref="C3:N3"/>
    <mergeCell ref="A4:B6"/>
    <mergeCell ref="C4:C6"/>
    <mergeCell ref="D4:D6"/>
    <mergeCell ref="E4:N4"/>
    <mergeCell ref="H5:K5"/>
  </mergeCells>
  <pageMargins left="0.36" right="0.48" top="0.49" bottom="0.53" header="0.31496062992125984" footer="0.31496062992125984"/>
  <pageSetup paperSize="9" scale="5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</sheetPr>
  <dimension ref="A1:R423"/>
  <sheetViews>
    <sheetView zoomScale="75" zoomScaleNormal="75" workbookViewId="0">
      <selection activeCell="C14" sqref="C14"/>
    </sheetView>
  </sheetViews>
  <sheetFormatPr baseColWidth="10" defaultColWidth="11.5703125" defaultRowHeight="15" customHeight="1" x14ac:dyDescent="0.25"/>
  <cols>
    <col min="1" max="1" width="46.85546875" style="302" customWidth="1"/>
    <col min="2" max="2" width="11.28515625" style="226" customWidth="1"/>
    <col min="3" max="3" width="11.28515625" style="417" customWidth="1"/>
    <col min="4" max="6" width="11.28515625" style="227" customWidth="1"/>
    <col min="7" max="9" width="0" style="227" hidden="1" customWidth="1"/>
    <col min="10" max="10" width="16.7109375" style="228" customWidth="1"/>
    <col min="11" max="256" width="11.5703125" style="229"/>
    <col min="257" max="257" width="46.85546875" style="229" customWidth="1"/>
    <col min="258" max="262" width="11.28515625" style="229" customWidth="1"/>
    <col min="263" max="265" width="0" style="229" hidden="1" customWidth="1"/>
    <col min="266" max="266" width="16.7109375" style="229" customWidth="1"/>
    <col min="267" max="512" width="11.5703125" style="229"/>
    <col min="513" max="513" width="46.85546875" style="229" customWidth="1"/>
    <col min="514" max="518" width="11.28515625" style="229" customWidth="1"/>
    <col min="519" max="521" width="0" style="229" hidden="1" customWidth="1"/>
    <col min="522" max="522" width="16.7109375" style="229" customWidth="1"/>
    <col min="523" max="768" width="11.5703125" style="229"/>
    <col min="769" max="769" width="46.85546875" style="229" customWidth="1"/>
    <col min="770" max="774" width="11.28515625" style="229" customWidth="1"/>
    <col min="775" max="777" width="0" style="229" hidden="1" customWidth="1"/>
    <col min="778" max="778" width="16.7109375" style="229" customWidth="1"/>
    <col min="779" max="1024" width="11.5703125" style="229"/>
    <col min="1025" max="1025" width="46.85546875" style="229" customWidth="1"/>
    <col min="1026" max="1030" width="11.28515625" style="229" customWidth="1"/>
    <col min="1031" max="1033" width="0" style="229" hidden="1" customWidth="1"/>
    <col min="1034" max="1034" width="16.7109375" style="229" customWidth="1"/>
    <col min="1035" max="1280" width="11.5703125" style="229"/>
    <col min="1281" max="1281" width="46.85546875" style="229" customWidth="1"/>
    <col min="1282" max="1286" width="11.28515625" style="229" customWidth="1"/>
    <col min="1287" max="1289" width="0" style="229" hidden="1" customWidth="1"/>
    <col min="1290" max="1290" width="16.7109375" style="229" customWidth="1"/>
    <col min="1291" max="1536" width="11.5703125" style="229"/>
    <col min="1537" max="1537" width="46.85546875" style="229" customWidth="1"/>
    <col min="1538" max="1542" width="11.28515625" style="229" customWidth="1"/>
    <col min="1543" max="1545" width="0" style="229" hidden="1" customWidth="1"/>
    <col min="1546" max="1546" width="16.7109375" style="229" customWidth="1"/>
    <col min="1547" max="1792" width="11.5703125" style="229"/>
    <col min="1793" max="1793" width="46.85546875" style="229" customWidth="1"/>
    <col min="1794" max="1798" width="11.28515625" style="229" customWidth="1"/>
    <col min="1799" max="1801" width="0" style="229" hidden="1" customWidth="1"/>
    <col min="1802" max="1802" width="16.7109375" style="229" customWidth="1"/>
    <col min="1803" max="2048" width="11.5703125" style="229"/>
    <col min="2049" max="2049" width="46.85546875" style="229" customWidth="1"/>
    <col min="2050" max="2054" width="11.28515625" style="229" customWidth="1"/>
    <col min="2055" max="2057" width="0" style="229" hidden="1" customWidth="1"/>
    <col min="2058" max="2058" width="16.7109375" style="229" customWidth="1"/>
    <col min="2059" max="2304" width="11.5703125" style="229"/>
    <col min="2305" max="2305" width="46.85546875" style="229" customWidth="1"/>
    <col min="2306" max="2310" width="11.28515625" style="229" customWidth="1"/>
    <col min="2311" max="2313" width="0" style="229" hidden="1" customWidth="1"/>
    <col min="2314" max="2314" width="16.7109375" style="229" customWidth="1"/>
    <col min="2315" max="2560" width="11.5703125" style="229"/>
    <col min="2561" max="2561" width="46.85546875" style="229" customWidth="1"/>
    <col min="2562" max="2566" width="11.28515625" style="229" customWidth="1"/>
    <col min="2567" max="2569" width="0" style="229" hidden="1" customWidth="1"/>
    <col min="2570" max="2570" width="16.7109375" style="229" customWidth="1"/>
    <col min="2571" max="2816" width="11.5703125" style="229"/>
    <col min="2817" max="2817" width="46.85546875" style="229" customWidth="1"/>
    <col min="2818" max="2822" width="11.28515625" style="229" customWidth="1"/>
    <col min="2823" max="2825" width="0" style="229" hidden="1" customWidth="1"/>
    <col min="2826" max="2826" width="16.7109375" style="229" customWidth="1"/>
    <col min="2827" max="3072" width="11.5703125" style="229"/>
    <col min="3073" max="3073" width="46.85546875" style="229" customWidth="1"/>
    <col min="3074" max="3078" width="11.28515625" style="229" customWidth="1"/>
    <col min="3079" max="3081" width="0" style="229" hidden="1" customWidth="1"/>
    <col min="3082" max="3082" width="16.7109375" style="229" customWidth="1"/>
    <col min="3083" max="3328" width="11.5703125" style="229"/>
    <col min="3329" max="3329" width="46.85546875" style="229" customWidth="1"/>
    <col min="3330" max="3334" width="11.28515625" style="229" customWidth="1"/>
    <col min="3335" max="3337" width="0" style="229" hidden="1" customWidth="1"/>
    <col min="3338" max="3338" width="16.7109375" style="229" customWidth="1"/>
    <col min="3339" max="3584" width="11.5703125" style="229"/>
    <col min="3585" max="3585" width="46.85546875" style="229" customWidth="1"/>
    <col min="3586" max="3590" width="11.28515625" style="229" customWidth="1"/>
    <col min="3591" max="3593" width="0" style="229" hidden="1" customWidth="1"/>
    <col min="3594" max="3594" width="16.7109375" style="229" customWidth="1"/>
    <col min="3595" max="3840" width="11.5703125" style="229"/>
    <col min="3841" max="3841" width="46.85546875" style="229" customWidth="1"/>
    <col min="3842" max="3846" width="11.28515625" style="229" customWidth="1"/>
    <col min="3847" max="3849" width="0" style="229" hidden="1" customWidth="1"/>
    <col min="3850" max="3850" width="16.7109375" style="229" customWidth="1"/>
    <col min="3851" max="4096" width="11.5703125" style="229"/>
    <col min="4097" max="4097" width="46.85546875" style="229" customWidth="1"/>
    <col min="4098" max="4102" width="11.28515625" style="229" customWidth="1"/>
    <col min="4103" max="4105" width="0" style="229" hidden="1" customWidth="1"/>
    <col min="4106" max="4106" width="16.7109375" style="229" customWidth="1"/>
    <col min="4107" max="4352" width="11.5703125" style="229"/>
    <col min="4353" max="4353" width="46.85546875" style="229" customWidth="1"/>
    <col min="4354" max="4358" width="11.28515625" style="229" customWidth="1"/>
    <col min="4359" max="4361" width="0" style="229" hidden="1" customWidth="1"/>
    <col min="4362" max="4362" width="16.7109375" style="229" customWidth="1"/>
    <col min="4363" max="4608" width="11.5703125" style="229"/>
    <col min="4609" max="4609" width="46.85546875" style="229" customWidth="1"/>
    <col min="4610" max="4614" width="11.28515625" style="229" customWidth="1"/>
    <col min="4615" max="4617" width="0" style="229" hidden="1" customWidth="1"/>
    <col min="4618" max="4618" width="16.7109375" style="229" customWidth="1"/>
    <col min="4619" max="4864" width="11.5703125" style="229"/>
    <col min="4865" max="4865" width="46.85546875" style="229" customWidth="1"/>
    <col min="4866" max="4870" width="11.28515625" style="229" customWidth="1"/>
    <col min="4871" max="4873" width="0" style="229" hidden="1" customWidth="1"/>
    <col min="4874" max="4874" width="16.7109375" style="229" customWidth="1"/>
    <col min="4875" max="5120" width="11.5703125" style="229"/>
    <col min="5121" max="5121" width="46.85546875" style="229" customWidth="1"/>
    <col min="5122" max="5126" width="11.28515625" style="229" customWidth="1"/>
    <col min="5127" max="5129" width="0" style="229" hidden="1" customWidth="1"/>
    <col min="5130" max="5130" width="16.7109375" style="229" customWidth="1"/>
    <col min="5131" max="5376" width="11.5703125" style="229"/>
    <col min="5377" max="5377" width="46.85546875" style="229" customWidth="1"/>
    <col min="5378" max="5382" width="11.28515625" style="229" customWidth="1"/>
    <col min="5383" max="5385" width="0" style="229" hidden="1" customWidth="1"/>
    <col min="5386" max="5386" width="16.7109375" style="229" customWidth="1"/>
    <col min="5387" max="5632" width="11.5703125" style="229"/>
    <col min="5633" max="5633" width="46.85546875" style="229" customWidth="1"/>
    <col min="5634" max="5638" width="11.28515625" style="229" customWidth="1"/>
    <col min="5639" max="5641" width="0" style="229" hidden="1" customWidth="1"/>
    <col min="5642" max="5642" width="16.7109375" style="229" customWidth="1"/>
    <col min="5643" max="5888" width="11.5703125" style="229"/>
    <col min="5889" max="5889" width="46.85546875" style="229" customWidth="1"/>
    <col min="5890" max="5894" width="11.28515625" style="229" customWidth="1"/>
    <col min="5895" max="5897" width="0" style="229" hidden="1" customWidth="1"/>
    <col min="5898" max="5898" width="16.7109375" style="229" customWidth="1"/>
    <col min="5899" max="6144" width="11.5703125" style="229"/>
    <col min="6145" max="6145" width="46.85546875" style="229" customWidth="1"/>
    <col min="6146" max="6150" width="11.28515625" style="229" customWidth="1"/>
    <col min="6151" max="6153" width="0" style="229" hidden="1" customWidth="1"/>
    <col min="6154" max="6154" width="16.7109375" style="229" customWidth="1"/>
    <col min="6155" max="6400" width="11.5703125" style="229"/>
    <col min="6401" max="6401" width="46.85546875" style="229" customWidth="1"/>
    <col min="6402" max="6406" width="11.28515625" style="229" customWidth="1"/>
    <col min="6407" max="6409" width="0" style="229" hidden="1" customWidth="1"/>
    <col min="6410" max="6410" width="16.7109375" style="229" customWidth="1"/>
    <col min="6411" max="6656" width="11.5703125" style="229"/>
    <col min="6657" max="6657" width="46.85546875" style="229" customWidth="1"/>
    <col min="6658" max="6662" width="11.28515625" style="229" customWidth="1"/>
    <col min="6663" max="6665" width="0" style="229" hidden="1" customWidth="1"/>
    <col min="6666" max="6666" width="16.7109375" style="229" customWidth="1"/>
    <col min="6667" max="6912" width="11.5703125" style="229"/>
    <col min="6913" max="6913" width="46.85546875" style="229" customWidth="1"/>
    <col min="6914" max="6918" width="11.28515625" style="229" customWidth="1"/>
    <col min="6919" max="6921" width="0" style="229" hidden="1" customWidth="1"/>
    <col min="6922" max="6922" width="16.7109375" style="229" customWidth="1"/>
    <col min="6923" max="7168" width="11.5703125" style="229"/>
    <col min="7169" max="7169" width="46.85546875" style="229" customWidth="1"/>
    <col min="7170" max="7174" width="11.28515625" style="229" customWidth="1"/>
    <col min="7175" max="7177" width="0" style="229" hidden="1" customWidth="1"/>
    <col min="7178" max="7178" width="16.7109375" style="229" customWidth="1"/>
    <col min="7179" max="7424" width="11.5703125" style="229"/>
    <col min="7425" max="7425" width="46.85546875" style="229" customWidth="1"/>
    <col min="7426" max="7430" width="11.28515625" style="229" customWidth="1"/>
    <col min="7431" max="7433" width="0" style="229" hidden="1" customWidth="1"/>
    <col min="7434" max="7434" width="16.7109375" style="229" customWidth="1"/>
    <col min="7435" max="7680" width="11.5703125" style="229"/>
    <col min="7681" max="7681" width="46.85546875" style="229" customWidth="1"/>
    <col min="7682" max="7686" width="11.28515625" style="229" customWidth="1"/>
    <col min="7687" max="7689" width="0" style="229" hidden="1" customWidth="1"/>
    <col min="7690" max="7690" width="16.7109375" style="229" customWidth="1"/>
    <col min="7691" max="7936" width="11.5703125" style="229"/>
    <col min="7937" max="7937" width="46.85546875" style="229" customWidth="1"/>
    <col min="7938" max="7942" width="11.28515625" style="229" customWidth="1"/>
    <col min="7943" max="7945" width="0" style="229" hidden="1" customWidth="1"/>
    <col min="7946" max="7946" width="16.7109375" style="229" customWidth="1"/>
    <col min="7947" max="8192" width="11.5703125" style="229"/>
    <col min="8193" max="8193" width="46.85546875" style="229" customWidth="1"/>
    <col min="8194" max="8198" width="11.28515625" style="229" customWidth="1"/>
    <col min="8199" max="8201" width="0" style="229" hidden="1" customWidth="1"/>
    <col min="8202" max="8202" width="16.7109375" style="229" customWidth="1"/>
    <col min="8203" max="8448" width="11.5703125" style="229"/>
    <col min="8449" max="8449" width="46.85546875" style="229" customWidth="1"/>
    <col min="8450" max="8454" width="11.28515625" style="229" customWidth="1"/>
    <col min="8455" max="8457" width="0" style="229" hidden="1" customWidth="1"/>
    <col min="8458" max="8458" width="16.7109375" style="229" customWidth="1"/>
    <col min="8459" max="8704" width="11.5703125" style="229"/>
    <col min="8705" max="8705" width="46.85546875" style="229" customWidth="1"/>
    <col min="8706" max="8710" width="11.28515625" style="229" customWidth="1"/>
    <col min="8711" max="8713" width="0" style="229" hidden="1" customWidth="1"/>
    <col min="8714" max="8714" width="16.7109375" style="229" customWidth="1"/>
    <col min="8715" max="8960" width="11.5703125" style="229"/>
    <col min="8961" max="8961" width="46.85546875" style="229" customWidth="1"/>
    <col min="8962" max="8966" width="11.28515625" style="229" customWidth="1"/>
    <col min="8967" max="8969" width="0" style="229" hidden="1" customWidth="1"/>
    <col min="8970" max="8970" width="16.7109375" style="229" customWidth="1"/>
    <col min="8971" max="9216" width="11.5703125" style="229"/>
    <col min="9217" max="9217" width="46.85546875" style="229" customWidth="1"/>
    <col min="9218" max="9222" width="11.28515625" style="229" customWidth="1"/>
    <col min="9223" max="9225" width="0" style="229" hidden="1" customWidth="1"/>
    <col min="9226" max="9226" width="16.7109375" style="229" customWidth="1"/>
    <col min="9227" max="9472" width="11.5703125" style="229"/>
    <col min="9473" max="9473" width="46.85546875" style="229" customWidth="1"/>
    <col min="9474" max="9478" width="11.28515625" style="229" customWidth="1"/>
    <col min="9479" max="9481" width="0" style="229" hidden="1" customWidth="1"/>
    <col min="9482" max="9482" width="16.7109375" style="229" customWidth="1"/>
    <col min="9483" max="9728" width="11.5703125" style="229"/>
    <col min="9729" max="9729" width="46.85546875" style="229" customWidth="1"/>
    <col min="9730" max="9734" width="11.28515625" style="229" customWidth="1"/>
    <col min="9735" max="9737" width="0" style="229" hidden="1" customWidth="1"/>
    <col min="9738" max="9738" width="16.7109375" style="229" customWidth="1"/>
    <col min="9739" max="9984" width="11.5703125" style="229"/>
    <col min="9985" max="9985" width="46.85546875" style="229" customWidth="1"/>
    <col min="9986" max="9990" width="11.28515625" style="229" customWidth="1"/>
    <col min="9991" max="9993" width="0" style="229" hidden="1" customWidth="1"/>
    <col min="9994" max="9994" width="16.7109375" style="229" customWidth="1"/>
    <col min="9995" max="10240" width="11.5703125" style="229"/>
    <col min="10241" max="10241" width="46.85546875" style="229" customWidth="1"/>
    <col min="10242" max="10246" width="11.28515625" style="229" customWidth="1"/>
    <col min="10247" max="10249" width="0" style="229" hidden="1" customWidth="1"/>
    <col min="10250" max="10250" width="16.7109375" style="229" customWidth="1"/>
    <col min="10251" max="10496" width="11.5703125" style="229"/>
    <col min="10497" max="10497" width="46.85546875" style="229" customWidth="1"/>
    <col min="10498" max="10502" width="11.28515625" style="229" customWidth="1"/>
    <col min="10503" max="10505" width="0" style="229" hidden="1" customWidth="1"/>
    <col min="10506" max="10506" width="16.7109375" style="229" customWidth="1"/>
    <col min="10507" max="10752" width="11.5703125" style="229"/>
    <col min="10753" max="10753" width="46.85546875" style="229" customWidth="1"/>
    <col min="10754" max="10758" width="11.28515625" style="229" customWidth="1"/>
    <col min="10759" max="10761" width="0" style="229" hidden="1" customWidth="1"/>
    <col min="10762" max="10762" width="16.7109375" style="229" customWidth="1"/>
    <col min="10763" max="11008" width="11.5703125" style="229"/>
    <col min="11009" max="11009" width="46.85546875" style="229" customWidth="1"/>
    <col min="11010" max="11014" width="11.28515625" style="229" customWidth="1"/>
    <col min="11015" max="11017" width="0" style="229" hidden="1" customWidth="1"/>
    <col min="11018" max="11018" width="16.7109375" style="229" customWidth="1"/>
    <col min="11019" max="11264" width="11.5703125" style="229"/>
    <col min="11265" max="11265" width="46.85546875" style="229" customWidth="1"/>
    <col min="11266" max="11270" width="11.28515625" style="229" customWidth="1"/>
    <col min="11271" max="11273" width="0" style="229" hidden="1" customWidth="1"/>
    <col min="11274" max="11274" width="16.7109375" style="229" customWidth="1"/>
    <col min="11275" max="11520" width="11.5703125" style="229"/>
    <col min="11521" max="11521" width="46.85546875" style="229" customWidth="1"/>
    <col min="11522" max="11526" width="11.28515625" style="229" customWidth="1"/>
    <col min="11527" max="11529" width="0" style="229" hidden="1" customWidth="1"/>
    <col min="11530" max="11530" width="16.7109375" style="229" customWidth="1"/>
    <col min="11531" max="11776" width="11.5703125" style="229"/>
    <col min="11777" max="11777" width="46.85546875" style="229" customWidth="1"/>
    <col min="11778" max="11782" width="11.28515625" style="229" customWidth="1"/>
    <col min="11783" max="11785" width="0" style="229" hidden="1" customWidth="1"/>
    <col min="11786" max="11786" width="16.7109375" style="229" customWidth="1"/>
    <col min="11787" max="12032" width="11.5703125" style="229"/>
    <col min="12033" max="12033" width="46.85546875" style="229" customWidth="1"/>
    <col min="12034" max="12038" width="11.28515625" style="229" customWidth="1"/>
    <col min="12039" max="12041" width="0" style="229" hidden="1" customWidth="1"/>
    <col min="12042" max="12042" width="16.7109375" style="229" customWidth="1"/>
    <col min="12043" max="12288" width="11.5703125" style="229"/>
    <col min="12289" max="12289" width="46.85546875" style="229" customWidth="1"/>
    <col min="12290" max="12294" width="11.28515625" style="229" customWidth="1"/>
    <col min="12295" max="12297" width="0" style="229" hidden="1" customWidth="1"/>
    <col min="12298" max="12298" width="16.7109375" style="229" customWidth="1"/>
    <col min="12299" max="12544" width="11.5703125" style="229"/>
    <col min="12545" max="12545" width="46.85546875" style="229" customWidth="1"/>
    <col min="12546" max="12550" width="11.28515625" style="229" customWidth="1"/>
    <col min="12551" max="12553" width="0" style="229" hidden="1" customWidth="1"/>
    <col min="12554" max="12554" width="16.7109375" style="229" customWidth="1"/>
    <col min="12555" max="12800" width="11.5703125" style="229"/>
    <col min="12801" max="12801" width="46.85546875" style="229" customWidth="1"/>
    <col min="12802" max="12806" width="11.28515625" style="229" customWidth="1"/>
    <col min="12807" max="12809" width="0" style="229" hidden="1" customWidth="1"/>
    <col min="12810" max="12810" width="16.7109375" style="229" customWidth="1"/>
    <col min="12811" max="13056" width="11.5703125" style="229"/>
    <col min="13057" max="13057" width="46.85546875" style="229" customWidth="1"/>
    <col min="13058" max="13062" width="11.28515625" style="229" customWidth="1"/>
    <col min="13063" max="13065" width="0" style="229" hidden="1" customWidth="1"/>
    <col min="13066" max="13066" width="16.7109375" style="229" customWidth="1"/>
    <col min="13067" max="13312" width="11.5703125" style="229"/>
    <col min="13313" max="13313" width="46.85546875" style="229" customWidth="1"/>
    <col min="13314" max="13318" width="11.28515625" style="229" customWidth="1"/>
    <col min="13319" max="13321" width="0" style="229" hidden="1" customWidth="1"/>
    <col min="13322" max="13322" width="16.7109375" style="229" customWidth="1"/>
    <col min="13323" max="13568" width="11.5703125" style="229"/>
    <col min="13569" max="13569" width="46.85546875" style="229" customWidth="1"/>
    <col min="13570" max="13574" width="11.28515625" style="229" customWidth="1"/>
    <col min="13575" max="13577" width="0" style="229" hidden="1" customWidth="1"/>
    <col min="13578" max="13578" width="16.7109375" style="229" customWidth="1"/>
    <col min="13579" max="13824" width="11.5703125" style="229"/>
    <col min="13825" max="13825" width="46.85546875" style="229" customWidth="1"/>
    <col min="13826" max="13830" width="11.28515625" style="229" customWidth="1"/>
    <col min="13831" max="13833" width="0" style="229" hidden="1" customWidth="1"/>
    <col min="13834" max="13834" width="16.7109375" style="229" customWidth="1"/>
    <col min="13835" max="14080" width="11.5703125" style="229"/>
    <col min="14081" max="14081" width="46.85546875" style="229" customWidth="1"/>
    <col min="14082" max="14086" width="11.28515625" style="229" customWidth="1"/>
    <col min="14087" max="14089" width="0" style="229" hidden="1" customWidth="1"/>
    <col min="14090" max="14090" width="16.7109375" style="229" customWidth="1"/>
    <col min="14091" max="14336" width="11.5703125" style="229"/>
    <col min="14337" max="14337" width="46.85546875" style="229" customWidth="1"/>
    <col min="14338" max="14342" width="11.28515625" style="229" customWidth="1"/>
    <col min="14343" max="14345" width="0" style="229" hidden="1" customWidth="1"/>
    <col min="14346" max="14346" width="16.7109375" style="229" customWidth="1"/>
    <col min="14347" max="14592" width="11.5703125" style="229"/>
    <col min="14593" max="14593" width="46.85546875" style="229" customWidth="1"/>
    <col min="14594" max="14598" width="11.28515625" style="229" customWidth="1"/>
    <col min="14599" max="14601" width="0" style="229" hidden="1" customWidth="1"/>
    <col min="14602" max="14602" width="16.7109375" style="229" customWidth="1"/>
    <col min="14603" max="14848" width="11.5703125" style="229"/>
    <col min="14849" max="14849" width="46.85546875" style="229" customWidth="1"/>
    <col min="14850" max="14854" width="11.28515625" style="229" customWidth="1"/>
    <col min="14855" max="14857" width="0" style="229" hidden="1" customWidth="1"/>
    <col min="14858" max="14858" width="16.7109375" style="229" customWidth="1"/>
    <col min="14859" max="15104" width="11.5703125" style="229"/>
    <col min="15105" max="15105" width="46.85546875" style="229" customWidth="1"/>
    <col min="15106" max="15110" width="11.28515625" style="229" customWidth="1"/>
    <col min="15111" max="15113" width="0" style="229" hidden="1" customWidth="1"/>
    <col min="15114" max="15114" width="16.7109375" style="229" customWidth="1"/>
    <col min="15115" max="15360" width="11.5703125" style="229"/>
    <col min="15361" max="15361" width="46.85546875" style="229" customWidth="1"/>
    <col min="15362" max="15366" width="11.28515625" style="229" customWidth="1"/>
    <col min="15367" max="15369" width="0" style="229" hidden="1" customWidth="1"/>
    <col min="15370" max="15370" width="16.7109375" style="229" customWidth="1"/>
    <col min="15371" max="15616" width="11.5703125" style="229"/>
    <col min="15617" max="15617" width="46.85546875" style="229" customWidth="1"/>
    <col min="15618" max="15622" width="11.28515625" style="229" customWidth="1"/>
    <col min="15623" max="15625" width="0" style="229" hidden="1" customWidth="1"/>
    <col min="15626" max="15626" width="16.7109375" style="229" customWidth="1"/>
    <col min="15627" max="15872" width="11.5703125" style="229"/>
    <col min="15873" max="15873" width="46.85546875" style="229" customWidth="1"/>
    <col min="15874" max="15878" width="11.28515625" style="229" customWidth="1"/>
    <col min="15879" max="15881" width="0" style="229" hidden="1" customWidth="1"/>
    <col min="15882" max="15882" width="16.7109375" style="229" customWidth="1"/>
    <col min="15883" max="16128" width="11.5703125" style="229"/>
    <col min="16129" max="16129" width="46.85546875" style="229" customWidth="1"/>
    <col min="16130" max="16134" width="11.28515625" style="229" customWidth="1"/>
    <col min="16135" max="16137" width="0" style="229" hidden="1" customWidth="1"/>
    <col min="16138" max="16138" width="16.7109375" style="229" customWidth="1"/>
    <col min="16139" max="16384" width="11.5703125" style="229"/>
  </cols>
  <sheetData>
    <row r="1" spans="1:18" ht="87" customHeight="1" x14ac:dyDescent="0.25"/>
    <row r="2" spans="1:18" ht="78.75" customHeight="1" thickBot="1" x14ac:dyDescent="0.4">
      <c r="A2" s="225" t="s">
        <v>159</v>
      </c>
      <c r="L2" s="418"/>
    </row>
    <row r="3" spans="1:18" ht="60.75" customHeight="1" thickBot="1" x14ac:dyDescent="0.3">
      <c r="A3" s="230" t="s">
        <v>160</v>
      </c>
      <c r="B3" s="231" t="s">
        <v>532</v>
      </c>
      <c r="C3" s="419" t="s">
        <v>533</v>
      </c>
      <c r="D3" s="232" t="s">
        <v>534</v>
      </c>
      <c r="E3" s="232" t="s">
        <v>535</v>
      </c>
      <c r="F3" s="232" t="s">
        <v>536</v>
      </c>
      <c r="G3" s="232" t="s">
        <v>161</v>
      </c>
      <c r="H3" s="232" t="s">
        <v>162</v>
      </c>
      <c r="I3" s="232" t="s">
        <v>163</v>
      </c>
      <c r="J3" s="233" t="s">
        <v>537</v>
      </c>
      <c r="R3" s="420"/>
    </row>
    <row r="4" spans="1:18" ht="15" customHeight="1" x14ac:dyDescent="0.25">
      <c r="A4" s="539"/>
      <c r="B4" s="539"/>
      <c r="C4" s="539"/>
      <c r="D4" s="539"/>
      <c r="E4" s="539"/>
      <c r="F4" s="539"/>
      <c r="G4" s="539"/>
      <c r="H4" s="539"/>
      <c r="I4" s="539"/>
      <c r="J4" s="539"/>
    </row>
    <row r="5" spans="1:18" ht="15" customHeight="1" x14ac:dyDescent="0.25">
      <c r="A5" s="535" t="s">
        <v>164</v>
      </c>
      <c r="B5" s="535"/>
      <c r="C5" s="535"/>
      <c r="D5" s="535"/>
      <c r="E5" s="535"/>
      <c r="F5" s="535"/>
      <c r="G5" s="535"/>
      <c r="H5" s="535"/>
      <c r="I5" s="535"/>
      <c r="J5" s="535"/>
    </row>
    <row r="6" spans="1:18" ht="15" customHeight="1" x14ac:dyDescent="0.25">
      <c r="A6" s="234" t="s">
        <v>165</v>
      </c>
      <c r="B6" s="421">
        <v>0.6</v>
      </c>
      <c r="C6" s="269">
        <v>1.4629000000000001</v>
      </c>
      <c r="D6" s="237">
        <f t="shared" ref="D6:D10" si="0">IF(C6/B6*100&gt;130,130,IF(C6/B6*100&lt;39,0,C6/B6*100))</f>
        <v>130</v>
      </c>
      <c r="E6" s="237"/>
      <c r="F6" s="237"/>
      <c r="G6" s="237"/>
      <c r="H6" s="237"/>
      <c r="I6" s="238"/>
      <c r="J6" s="239"/>
    </row>
    <row r="7" spans="1:18" s="242" customFormat="1" ht="15" customHeight="1" x14ac:dyDescent="0.25">
      <c r="A7" s="240" t="s">
        <v>166</v>
      </c>
      <c r="B7" s="421">
        <v>0.2</v>
      </c>
      <c r="C7" s="269">
        <v>0.86499999999999999</v>
      </c>
      <c r="D7" s="237">
        <f t="shared" si="0"/>
        <v>130</v>
      </c>
      <c r="E7" s="237"/>
      <c r="F7" s="237"/>
      <c r="G7" s="237"/>
      <c r="H7" s="237"/>
      <c r="I7" s="238"/>
      <c r="J7" s="241"/>
    </row>
    <row r="8" spans="1:18" ht="15" customHeight="1" x14ac:dyDescent="0.25">
      <c r="A8" s="234" t="s">
        <v>167</v>
      </c>
      <c r="B8" s="421">
        <v>0.5</v>
      </c>
      <c r="C8" s="269">
        <v>0.86</v>
      </c>
      <c r="D8" s="237">
        <f t="shared" si="0"/>
        <v>130</v>
      </c>
      <c r="E8" s="237"/>
      <c r="F8" s="237"/>
      <c r="G8" s="237"/>
      <c r="H8" s="237"/>
      <c r="I8" s="238"/>
      <c r="J8" s="239"/>
    </row>
    <row r="9" spans="1:18" ht="15" customHeight="1" x14ac:dyDescent="0.25">
      <c r="A9" s="234" t="s">
        <v>168</v>
      </c>
      <c r="B9" s="421">
        <v>0.25</v>
      </c>
      <c r="C9" s="269">
        <v>0.26269999999999999</v>
      </c>
      <c r="D9" s="237">
        <f t="shared" si="0"/>
        <v>105.08</v>
      </c>
      <c r="E9" s="237"/>
      <c r="F9" s="237"/>
      <c r="G9" s="237"/>
      <c r="H9" s="237"/>
      <c r="I9" s="238"/>
      <c r="J9" s="239"/>
    </row>
    <row r="10" spans="1:18" ht="15" customHeight="1" x14ac:dyDescent="0.25">
      <c r="A10" s="234" t="s">
        <v>169</v>
      </c>
      <c r="B10" s="421">
        <v>0.05</v>
      </c>
      <c r="C10" s="269">
        <v>0.1203</v>
      </c>
      <c r="D10" s="237">
        <f t="shared" si="0"/>
        <v>130</v>
      </c>
      <c r="E10" s="237"/>
      <c r="F10" s="237"/>
      <c r="G10" s="237"/>
      <c r="H10" s="237"/>
      <c r="I10" s="238"/>
      <c r="J10" s="239"/>
    </row>
    <row r="11" spans="1:18" s="242" customFormat="1" ht="15" customHeight="1" x14ac:dyDescent="0.25">
      <c r="A11" s="534" t="s">
        <v>170</v>
      </c>
      <c r="B11" s="534"/>
      <c r="C11" s="534"/>
      <c r="D11" s="237">
        <f>AVERAGE(D6:D10)</f>
        <v>125.01599999999999</v>
      </c>
      <c r="E11" s="244">
        <v>124</v>
      </c>
      <c r="F11" s="244">
        <v>125</v>
      </c>
      <c r="G11" s="244">
        <v>130</v>
      </c>
      <c r="H11" s="244">
        <v>130</v>
      </c>
      <c r="I11" s="245">
        <f>'[1]Gral. ENERO 2016'!D16</f>
        <v>126.06666666666665</v>
      </c>
      <c r="J11" s="246">
        <f>AVERAGE(D11:I11)</f>
        <v>126.68044444444443</v>
      </c>
    </row>
    <row r="12" spans="1:18" ht="15" customHeight="1" x14ac:dyDescent="0.25">
      <c r="A12" s="535" t="s">
        <v>171</v>
      </c>
      <c r="B12" s="535"/>
      <c r="C12" s="535"/>
      <c r="D12" s="535"/>
      <c r="E12" s="535"/>
      <c r="F12" s="535"/>
      <c r="G12" s="535"/>
      <c r="H12" s="535"/>
      <c r="I12" s="535"/>
      <c r="J12" s="535"/>
    </row>
    <row r="13" spans="1:18" ht="15" customHeight="1" x14ac:dyDescent="0.25">
      <c r="A13" s="234" t="s">
        <v>165</v>
      </c>
      <c r="B13" s="247">
        <v>0.7</v>
      </c>
      <c r="C13" s="269">
        <v>0.75</v>
      </c>
      <c r="D13" s="237">
        <f t="shared" ref="D13:D16" si="1">IF(C13/B13*100&gt;130,130,IF(C13/B13*100&lt;39,0,C13/B13*100))</f>
        <v>107.14285714285714</v>
      </c>
      <c r="E13" s="237"/>
      <c r="F13" s="237"/>
      <c r="G13" s="237"/>
      <c r="H13" s="237"/>
      <c r="I13" s="237"/>
      <c r="J13" s="239"/>
    </row>
    <row r="14" spans="1:18" ht="15" customHeight="1" x14ac:dyDescent="0.25">
      <c r="A14" s="248" t="s">
        <v>166</v>
      </c>
      <c r="B14" s="247">
        <v>0.2</v>
      </c>
      <c r="C14" s="269">
        <v>0.2049</v>
      </c>
      <c r="D14" s="237">
        <f t="shared" si="1"/>
        <v>102.45</v>
      </c>
      <c r="E14" s="237"/>
      <c r="F14" s="237"/>
      <c r="G14" s="237"/>
      <c r="H14" s="237"/>
      <c r="I14" s="237"/>
      <c r="J14" s="239"/>
    </row>
    <row r="15" spans="1:18" ht="15" customHeight="1" x14ac:dyDescent="0.25">
      <c r="A15" s="234" t="s">
        <v>167</v>
      </c>
      <c r="B15" s="247">
        <v>0.3</v>
      </c>
      <c r="C15" s="269">
        <v>0.34310000000000002</v>
      </c>
      <c r="D15" s="237">
        <f t="shared" si="1"/>
        <v>114.36666666666669</v>
      </c>
      <c r="E15" s="237"/>
      <c r="F15" s="237"/>
      <c r="G15" s="237"/>
      <c r="H15" s="237"/>
      <c r="I15" s="237"/>
      <c r="J15" s="239"/>
    </row>
    <row r="16" spans="1:18" ht="15" customHeight="1" x14ac:dyDescent="0.25">
      <c r="A16" s="234" t="s">
        <v>168</v>
      </c>
      <c r="B16" s="247">
        <v>0.6</v>
      </c>
      <c r="C16" s="269">
        <v>0.71430000000000005</v>
      </c>
      <c r="D16" s="237">
        <f t="shared" si="1"/>
        <v>119.05000000000001</v>
      </c>
      <c r="E16" s="237"/>
      <c r="F16" s="237"/>
      <c r="G16" s="237"/>
      <c r="H16" s="237"/>
      <c r="I16" s="237"/>
      <c r="J16" s="239"/>
    </row>
    <row r="17" spans="1:15" ht="15" customHeight="1" x14ac:dyDescent="0.25">
      <c r="A17" s="534" t="s">
        <v>170</v>
      </c>
      <c r="B17" s="534"/>
      <c r="C17" s="534"/>
      <c r="D17" s="237">
        <f>AVERAGE(D13:D16)</f>
        <v>110.75238095238096</v>
      </c>
      <c r="E17" s="244">
        <v>130</v>
      </c>
      <c r="F17" s="244">
        <v>130</v>
      </c>
      <c r="G17" s="244">
        <v>130</v>
      </c>
      <c r="H17" s="244">
        <v>130</v>
      </c>
      <c r="I17" s="245">
        <f>'[1]Gral. ENERO 2016'!D22</f>
        <v>114.06071428571428</v>
      </c>
      <c r="J17" s="246">
        <f>AVERAGE(D17:I17)</f>
        <v>124.13551587301588</v>
      </c>
    </row>
    <row r="18" spans="1:15" ht="15" customHeight="1" x14ac:dyDescent="0.25">
      <c r="A18" s="535" t="s">
        <v>172</v>
      </c>
      <c r="B18" s="535"/>
      <c r="C18" s="535"/>
      <c r="D18" s="535"/>
      <c r="E18" s="535"/>
      <c r="F18" s="535"/>
      <c r="G18" s="535"/>
      <c r="H18" s="535"/>
      <c r="I18" s="535"/>
      <c r="J18" s="535"/>
    </row>
    <row r="19" spans="1:15" ht="15" customHeight="1" x14ac:dyDescent="0.25">
      <c r="A19" s="249" t="s">
        <v>173</v>
      </c>
      <c r="B19" s="250">
        <v>0.6</v>
      </c>
      <c r="C19" s="269">
        <v>0.63870000000000005</v>
      </c>
      <c r="D19" s="237">
        <f t="shared" ref="D19:D23" si="2">IF(C19/B19*100&gt;130,130,IF(C19/B19*100&lt;39,0,C19/B19*100))</f>
        <v>106.45000000000002</v>
      </c>
      <c r="E19" s="237"/>
      <c r="F19" s="237"/>
      <c r="G19" s="237"/>
      <c r="H19" s="237"/>
      <c r="I19" s="237"/>
      <c r="J19" s="239"/>
    </row>
    <row r="20" spans="1:15" ht="15" customHeight="1" x14ac:dyDescent="0.25">
      <c r="A20" s="248" t="s">
        <v>166</v>
      </c>
      <c r="B20" s="251">
        <v>0.1</v>
      </c>
      <c r="C20" s="269">
        <v>0.2064</v>
      </c>
      <c r="D20" s="237">
        <f t="shared" si="2"/>
        <v>130</v>
      </c>
      <c r="E20" s="237"/>
      <c r="F20" s="237"/>
      <c r="G20" s="237"/>
      <c r="H20" s="237"/>
      <c r="I20" s="237"/>
      <c r="J20" s="239"/>
    </row>
    <row r="21" spans="1:15" ht="15" customHeight="1" x14ac:dyDescent="0.25">
      <c r="A21" s="249" t="s">
        <v>174</v>
      </c>
      <c r="B21" s="251">
        <v>0.3</v>
      </c>
      <c r="C21" s="269">
        <v>0.67330000000000001</v>
      </c>
      <c r="D21" s="237">
        <f t="shared" si="2"/>
        <v>130</v>
      </c>
      <c r="E21" s="237"/>
      <c r="F21" s="237"/>
      <c r="G21" s="237"/>
      <c r="H21" s="237"/>
      <c r="I21" s="237"/>
      <c r="J21" s="239"/>
    </row>
    <row r="22" spans="1:15" ht="15" customHeight="1" x14ac:dyDescent="0.25">
      <c r="A22" s="249" t="s">
        <v>175</v>
      </c>
      <c r="B22" s="251">
        <v>0.4</v>
      </c>
      <c r="C22" s="269">
        <v>0</v>
      </c>
      <c r="D22" s="237">
        <f t="shared" si="2"/>
        <v>0</v>
      </c>
      <c r="E22" s="237"/>
      <c r="F22" s="237"/>
      <c r="G22" s="237"/>
      <c r="H22" s="237"/>
      <c r="I22" s="237"/>
      <c r="J22" s="239"/>
      <c r="O22" s="229" t="s">
        <v>153</v>
      </c>
    </row>
    <row r="23" spans="1:15" ht="15" customHeight="1" x14ac:dyDescent="0.25">
      <c r="A23" s="249" t="s">
        <v>176</v>
      </c>
      <c r="B23" s="250">
        <v>0.05</v>
      </c>
      <c r="C23" s="269">
        <v>0.1004</v>
      </c>
      <c r="D23" s="237">
        <f t="shared" si="2"/>
        <v>130</v>
      </c>
      <c r="E23" s="237"/>
      <c r="F23" s="237"/>
      <c r="G23" s="237"/>
      <c r="H23" s="237"/>
      <c r="I23" s="237"/>
      <c r="J23" s="239"/>
    </row>
    <row r="24" spans="1:15" ht="15" customHeight="1" x14ac:dyDescent="0.25">
      <c r="A24" s="339" t="s">
        <v>177</v>
      </c>
      <c r="B24" s="241"/>
      <c r="C24" s="422"/>
      <c r="D24" s="237">
        <f>AVERAGE(D19:D23)</f>
        <v>99.29</v>
      </c>
      <c r="E24" s="244">
        <v>96</v>
      </c>
      <c r="F24" s="244">
        <v>104</v>
      </c>
      <c r="G24" s="244">
        <v>130</v>
      </c>
      <c r="H24" s="244">
        <v>130</v>
      </c>
      <c r="I24" s="245">
        <f>'[1]Gral. ENERO 2016'!D29</f>
        <v>124.73333333333332</v>
      </c>
      <c r="J24" s="246">
        <f>AVERAGE(D24:I24)</f>
        <v>114.00388888888888</v>
      </c>
    </row>
    <row r="25" spans="1:15" ht="15" customHeight="1" x14ac:dyDescent="0.25">
      <c r="A25" s="535" t="s">
        <v>178</v>
      </c>
      <c r="B25" s="535"/>
      <c r="C25" s="535"/>
      <c r="D25" s="535"/>
      <c r="E25" s="535"/>
      <c r="F25" s="535"/>
      <c r="G25" s="535"/>
      <c r="H25" s="535"/>
      <c r="I25" s="535"/>
      <c r="J25" s="535"/>
    </row>
    <row r="26" spans="1:15" ht="15" customHeight="1" x14ac:dyDescent="0.25">
      <c r="A26" s="252" t="s">
        <v>179</v>
      </c>
      <c r="B26" s="253">
        <v>0.9</v>
      </c>
      <c r="C26" s="269">
        <v>1.1026</v>
      </c>
      <c r="D26" s="237">
        <f t="shared" ref="D26:D30" si="3">IF(C26/B26*100&gt;130,130,IF(C26/B26*100&lt;39,0,C26/B26*100))</f>
        <v>122.51111111111111</v>
      </c>
      <c r="E26" s="237"/>
      <c r="F26" s="237"/>
      <c r="G26" s="237"/>
      <c r="H26" s="237"/>
      <c r="I26" s="237"/>
      <c r="J26" s="239"/>
    </row>
    <row r="27" spans="1:15" ht="15" customHeight="1" x14ac:dyDescent="0.25">
      <c r="A27" s="252" t="s">
        <v>180</v>
      </c>
      <c r="B27" s="254">
        <v>0.9</v>
      </c>
      <c r="C27" s="269">
        <v>1.1778</v>
      </c>
      <c r="D27" s="237">
        <f t="shared" si="3"/>
        <v>130</v>
      </c>
      <c r="E27" s="237"/>
      <c r="F27" s="237"/>
      <c r="G27" s="237"/>
      <c r="H27" s="237"/>
      <c r="I27" s="237"/>
      <c r="J27" s="239"/>
    </row>
    <row r="28" spans="1:15" ht="15" customHeight="1" x14ac:dyDescent="0.25">
      <c r="A28" s="252" t="s">
        <v>181</v>
      </c>
      <c r="B28" s="250">
        <v>0.9</v>
      </c>
      <c r="C28" s="269">
        <v>1.0625</v>
      </c>
      <c r="D28" s="237">
        <f t="shared" si="3"/>
        <v>118.05555555555556</v>
      </c>
      <c r="E28" s="237"/>
      <c r="F28" s="237"/>
      <c r="G28" s="237"/>
      <c r="H28" s="237"/>
      <c r="I28" s="237"/>
      <c r="J28" s="239"/>
    </row>
    <row r="29" spans="1:15" ht="15" customHeight="1" x14ac:dyDescent="0.25">
      <c r="A29" s="252" t="s">
        <v>182</v>
      </c>
      <c r="B29" s="250">
        <v>0.9</v>
      </c>
      <c r="C29" s="269">
        <v>1.016</v>
      </c>
      <c r="D29" s="237">
        <f t="shared" si="3"/>
        <v>112.88888888888889</v>
      </c>
      <c r="E29" s="237"/>
      <c r="F29" s="237"/>
      <c r="G29" s="237"/>
      <c r="H29" s="237"/>
      <c r="I29" s="237"/>
      <c r="J29" s="239"/>
    </row>
    <row r="30" spans="1:15" ht="15" customHeight="1" x14ac:dyDescent="0.25">
      <c r="A30" s="252" t="s">
        <v>183</v>
      </c>
      <c r="B30" s="250">
        <v>0.7</v>
      </c>
      <c r="C30" s="269">
        <v>1.8</v>
      </c>
      <c r="D30" s="237">
        <f t="shared" si="3"/>
        <v>130</v>
      </c>
      <c r="E30" s="237"/>
      <c r="F30" s="237"/>
      <c r="G30" s="237"/>
      <c r="H30" s="237"/>
      <c r="I30" s="237"/>
      <c r="J30" s="239"/>
    </row>
    <row r="31" spans="1:15" ht="15" customHeight="1" x14ac:dyDescent="0.25">
      <c r="A31" s="534" t="s">
        <v>177</v>
      </c>
      <c r="B31" s="534"/>
      <c r="C31" s="534"/>
      <c r="D31" s="237">
        <f>AVERAGE(D26:D30)</f>
        <v>122.6911111111111</v>
      </c>
      <c r="E31" s="244">
        <v>130</v>
      </c>
      <c r="F31" s="244">
        <v>130</v>
      </c>
      <c r="G31" s="244">
        <v>130</v>
      </c>
      <c r="H31" s="244">
        <v>130</v>
      </c>
      <c r="I31" s="245">
        <f>'[1]Gral. ENERO 2016'!D36</f>
        <v>129.03972222222222</v>
      </c>
      <c r="J31" s="246">
        <f>AVERAGE(D31:I31)</f>
        <v>128.62180555555554</v>
      </c>
    </row>
    <row r="32" spans="1:15" ht="15" customHeight="1" x14ac:dyDescent="0.25">
      <c r="A32" s="534" t="s">
        <v>184</v>
      </c>
      <c r="B32" s="534"/>
      <c r="C32" s="534"/>
      <c r="D32" s="534"/>
      <c r="E32" s="534"/>
      <c r="F32" s="534"/>
      <c r="G32" s="534"/>
      <c r="H32" s="534"/>
      <c r="I32" s="534"/>
      <c r="J32" s="534"/>
    </row>
    <row r="33" spans="1:17" ht="15" customHeight="1" x14ac:dyDescent="0.25">
      <c r="A33" s="234" t="s">
        <v>165</v>
      </c>
      <c r="B33" s="250">
        <v>0.55000000000000004</v>
      </c>
      <c r="C33" s="269">
        <v>0.58040000000000003</v>
      </c>
      <c r="D33" s="237">
        <f t="shared" ref="D33:D36" si="4">IF(C33/B33*100&gt;130,130,IF(C33/B33*100&lt;39,0,C33/B33*100))</f>
        <v>105.52727272727272</v>
      </c>
      <c r="E33" s="237"/>
      <c r="F33" s="237"/>
      <c r="G33" s="237"/>
      <c r="H33" s="237"/>
      <c r="I33" s="237"/>
      <c r="J33" s="239"/>
    </row>
    <row r="34" spans="1:17" ht="15" customHeight="1" x14ac:dyDescent="0.25">
      <c r="A34" s="248" t="s">
        <v>166</v>
      </c>
      <c r="B34" s="250">
        <v>0.15</v>
      </c>
      <c r="C34" s="279">
        <v>0.2135</v>
      </c>
      <c r="D34" s="237">
        <f t="shared" si="4"/>
        <v>130</v>
      </c>
      <c r="E34" s="237"/>
      <c r="F34" s="237"/>
      <c r="G34" s="237"/>
      <c r="H34" s="237"/>
      <c r="I34" s="237"/>
      <c r="J34" s="239"/>
    </row>
    <row r="35" spans="1:17" ht="15" customHeight="1" x14ac:dyDescent="0.25">
      <c r="A35" s="234" t="s">
        <v>167</v>
      </c>
      <c r="B35" s="250">
        <v>0.2</v>
      </c>
      <c r="C35" s="279">
        <v>0.23069999999999999</v>
      </c>
      <c r="D35" s="237">
        <f t="shared" si="4"/>
        <v>115.35</v>
      </c>
      <c r="E35" s="237"/>
      <c r="F35" s="237"/>
      <c r="G35" s="237"/>
      <c r="H35" s="237"/>
      <c r="I35" s="237"/>
      <c r="J35" s="239"/>
    </row>
    <row r="36" spans="1:17" ht="15" customHeight="1" x14ac:dyDescent="0.25">
      <c r="A36" s="234" t="s">
        <v>185</v>
      </c>
      <c r="B36" s="250">
        <v>0.4</v>
      </c>
      <c r="C36" s="279">
        <v>0.43569999999999998</v>
      </c>
      <c r="D36" s="237">
        <f t="shared" si="4"/>
        <v>108.92499999999998</v>
      </c>
      <c r="E36" s="237"/>
      <c r="F36" s="237"/>
      <c r="G36" s="237"/>
      <c r="H36" s="237"/>
      <c r="I36" s="237"/>
      <c r="J36" s="239"/>
    </row>
    <row r="37" spans="1:17" ht="15" customHeight="1" x14ac:dyDescent="0.25">
      <c r="A37" s="534" t="s">
        <v>177</v>
      </c>
      <c r="B37" s="534"/>
      <c r="C37" s="534"/>
      <c r="D37" s="237">
        <f>AVERAGE(D33:D36)</f>
        <v>114.95056818181817</v>
      </c>
      <c r="E37" s="244">
        <v>130</v>
      </c>
      <c r="F37" s="244">
        <v>130</v>
      </c>
      <c r="G37" s="244">
        <v>130</v>
      </c>
      <c r="H37" s="244">
        <v>130</v>
      </c>
      <c r="I37" s="245">
        <f>'[1]Gral. ENERO 2016'!D42</f>
        <v>107.92424242424242</v>
      </c>
      <c r="J37" s="246">
        <f>AVERAGE(D37:I37)</f>
        <v>123.81246843434343</v>
      </c>
    </row>
    <row r="38" spans="1:17" ht="15" customHeight="1" x14ac:dyDescent="0.25">
      <c r="A38" s="535" t="s">
        <v>186</v>
      </c>
      <c r="B38" s="535"/>
      <c r="C38" s="535"/>
      <c r="D38" s="535"/>
      <c r="E38" s="535"/>
      <c r="F38" s="535"/>
      <c r="G38" s="535"/>
      <c r="H38" s="535"/>
      <c r="I38" s="535"/>
      <c r="J38" s="535"/>
    </row>
    <row r="39" spans="1:17" ht="15" customHeight="1" x14ac:dyDescent="0.25">
      <c r="A39" s="255" t="s">
        <v>187</v>
      </c>
      <c r="B39" s="256">
        <v>0.3</v>
      </c>
      <c r="C39" s="269">
        <v>1</v>
      </c>
      <c r="D39" s="237">
        <f t="shared" ref="D39:D41" si="5">IF(C39/B39*100&gt;130,130,IF(C39/B39*100&lt;39,0,C39/B39*100))</f>
        <v>130</v>
      </c>
      <c r="E39" s="237"/>
      <c r="F39" s="237"/>
      <c r="G39" s="237"/>
      <c r="H39" s="237"/>
      <c r="I39" s="237"/>
      <c r="J39" s="239"/>
    </row>
    <row r="40" spans="1:17" ht="15" customHeight="1" x14ac:dyDescent="0.25">
      <c r="A40" s="257" t="s">
        <v>188</v>
      </c>
      <c r="B40" s="258">
        <v>0.75</v>
      </c>
      <c r="C40" s="279">
        <v>1</v>
      </c>
      <c r="D40" s="237">
        <f t="shared" si="5"/>
        <v>130</v>
      </c>
      <c r="E40" s="237"/>
      <c r="F40" s="237"/>
      <c r="G40" s="237"/>
      <c r="H40" s="237"/>
      <c r="I40" s="237"/>
      <c r="J40" s="239"/>
      <c r="K40" s="423"/>
      <c r="Q40" s="229" t="s">
        <v>153</v>
      </c>
    </row>
    <row r="41" spans="1:17" ht="15" customHeight="1" x14ac:dyDescent="0.25">
      <c r="A41" s="259" t="s">
        <v>189</v>
      </c>
      <c r="B41" s="258">
        <v>0.1</v>
      </c>
      <c r="C41" s="279">
        <v>0.52929999999999999</v>
      </c>
      <c r="D41" s="237">
        <f t="shared" si="5"/>
        <v>130</v>
      </c>
      <c r="E41" s="237"/>
      <c r="F41" s="237"/>
      <c r="G41" s="237"/>
      <c r="H41" s="237"/>
      <c r="I41" s="237"/>
      <c r="J41" s="239"/>
    </row>
    <row r="42" spans="1:17" ht="15" customHeight="1" x14ac:dyDescent="0.25">
      <c r="A42" s="534" t="s">
        <v>177</v>
      </c>
      <c r="B42" s="534"/>
      <c r="C42" s="534"/>
      <c r="D42" s="237">
        <f>AVERAGE(D39:D41)</f>
        <v>130</v>
      </c>
      <c r="E42" s="244">
        <v>130</v>
      </c>
      <c r="F42" s="244">
        <v>130</v>
      </c>
      <c r="G42" s="244">
        <v>87</v>
      </c>
      <c r="H42" s="244">
        <v>87</v>
      </c>
      <c r="I42" s="245">
        <f>'[1]Gral. ENERO 2016'!D47</f>
        <v>86.666666666666671</v>
      </c>
      <c r="J42" s="246">
        <f>AVERAGE(D42:I42)</f>
        <v>108.44444444444444</v>
      </c>
    </row>
    <row r="43" spans="1:17" ht="15" customHeight="1" x14ac:dyDescent="0.25">
      <c r="A43" s="535" t="s">
        <v>190</v>
      </c>
      <c r="B43" s="535"/>
      <c r="C43" s="535"/>
      <c r="D43" s="535"/>
      <c r="E43" s="535"/>
      <c r="F43" s="535"/>
      <c r="G43" s="535"/>
      <c r="H43" s="535"/>
      <c r="I43" s="535"/>
      <c r="J43" s="535"/>
    </row>
    <row r="44" spans="1:17" ht="15" customHeight="1" x14ac:dyDescent="0.25">
      <c r="A44" s="260" t="s">
        <v>191</v>
      </c>
      <c r="B44" s="261">
        <v>1</v>
      </c>
      <c r="C44" s="269">
        <v>1.014</v>
      </c>
      <c r="D44" s="237">
        <f t="shared" ref="D44:D46" si="6">IF(C44/B44*100&gt;130,130,IF(C44/B44*100&lt;39,0,C44/B44*100))</f>
        <v>101.4</v>
      </c>
      <c r="E44" s="237"/>
      <c r="F44" s="237"/>
      <c r="G44" s="237"/>
      <c r="H44" s="237"/>
      <c r="I44" s="237"/>
      <c r="J44" s="239"/>
    </row>
    <row r="45" spans="1:17" ht="15" customHeight="1" x14ac:dyDescent="0.25">
      <c r="A45" s="260" t="s">
        <v>192</v>
      </c>
      <c r="B45" s="261">
        <v>0.97889999999999999</v>
      </c>
      <c r="C45" s="269">
        <v>1.0017</v>
      </c>
      <c r="D45" s="237">
        <f t="shared" si="6"/>
        <v>102.32914495862704</v>
      </c>
      <c r="E45" s="237"/>
      <c r="F45" s="237"/>
      <c r="G45" s="237"/>
      <c r="H45" s="237"/>
      <c r="I45" s="237"/>
      <c r="J45" s="239"/>
    </row>
    <row r="46" spans="1:17" ht="15" customHeight="1" x14ac:dyDescent="0.25">
      <c r="A46" s="260" t="s">
        <v>193</v>
      </c>
      <c r="B46" s="261">
        <v>0.9879</v>
      </c>
      <c r="C46" s="269">
        <v>1.0006999999999999</v>
      </c>
      <c r="D46" s="237">
        <f t="shared" si="6"/>
        <v>101.29567770017206</v>
      </c>
      <c r="E46" s="237"/>
      <c r="F46" s="237"/>
      <c r="G46" s="237"/>
      <c r="H46" s="237"/>
      <c r="I46" s="237"/>
      <c r="J46" s="239"/>
    </row>
    <row r="47" spans="1:17" ht="15" customHeight="1" x14ac:dyDescent="0.25">
      <c r="A47" s="534" t="s">
        <v>177</v>
      </c>
      <c r="B47" s="534"/>
      <c r="C47" s="534"/>
      <c r="D47" s="237">
        <f>AVERAGE(D44:D46)</f>
        <v>101.67494088626637</v>
      </c>
      <c r="E47" s="244">
        <v>130</v>
      </c>
      <c r="F47" s="244">
        <v>130</v>
      </c>
      <c r="G47" s="244">
        <v>130</v>
      </c>
      <c r="H47" s="244">
        <v>130</v>
      </c>
      <c r="I47" s="245">
        <f>'[1]Gral. ENERO 2016'!D52</f>
        <v>112.54083098439862</v>
      </c>
      <c r="J47" s="246">
        <f>AVERAGE(D47:I47)</f>
        <v>122.36929531177749</v>
      </c>
    </row>
    <row r="48" spans="1:17" ht="15" customHeight="1" x14ac:dyDescent="0.25">
      <c r="A48" s="535" t="s">
        <v>194</v>
      </c>
      <c r="B48" s="535"/>
      <c r="C48" s="535"/>
      <c r="D48" s="535"/>
      <c r="E48" s="535"/>
      <c r="F48" s="535"/>
      <c r="G48" s="535"/>
      <c r="H48" s="535"/>
      <c r="I48" s="535"/>
      <c r="J48" s="535"/>
    </row>
    <row r="49" spans="1:10" ht="15" customHeight="1" x14ac:dyDescent="0.25">
      <c r="A49" s="535" t="s">
        <v>195</v>
      </c>
      <c r="B49" s="535"/>
      <c r="C49" s="535"/>
      <c r="D49" s="535"/>
      <c r="E49" s="535"/>
      <c r="F49" s="535"/>
      <c r="G49" s="535"/>
      <c r="H49" s="535"/>
      <c r="I49" s="535"/>
      <c r="J49" s="535"/>
    </row>
    <row r="50" spans="1:10" ht="15" customHeight="1" x14ac:dyDescent="0.25">
      <c r="A50" s="252" t="s">
        <v>196</v>
      </c>
      <c r="B50" s="262">
        <v>0.4</v>
      </c>
      <c r="C50" s="269">
        <v>0.76190000000000002</v>
      </c>
      <c r="D50" s="237">
        <f t="shared" ref="D50:D52" si="7">IF(C50/B50*100&gt;130,130,IF(C50/B50*100&lt;39,0,C50/B50*100))</f>
        <v>130</v>
      </c>
      <c r="E50" s="237"/>
      <c r="F50" s="237"/>
      <c r="G50" s="237"/>
      <c r="H50" s="237"/>
      <c r="I50" s="237"/>
      <c r="J50" s="239"/>
    </row>
    <row r="51" spans="1:10" ht="15" customHeight="1" x14ac:dyDescent="0.25">
      <c r="A51" s="252" t="s">
        <v>197</v>
      </c>
      <c r="B51" s="262">
        <v>0.3</v>
      </c>
      <c r="C51" s="269">
        <v>3.0300000000000001E-2</v>
      </c>
      <c r="D51" s="237">
        <f t="shared" si="7"/>
        <v>0</v>
      </c>
      <c r="E51" s="237"/>
      <c r="F51" s="237"/>
      <c r="G51" s="237"/>
      <c r="H51" s="237"/>
      <c r="I51" s="237"/>
      <c r="J51" s="239"/>
    </row>
    <row r="52" spans="1:10" ht="15" customHeight="1" x14ac:dyDescent="0.25">
      <c r="A52" s="263" t="s">
        <v>198</v>
      </c>
      <c r="B52" s="262">
        <v>0.3</v>
      </c>
      <c r="C52" s="269">
        <v>1</v>
      </c>
      <c r="D52" s="237">
        <f t="shared" si="7"/>
        <v>130</v>
      </c>
      <c r="E52" s="237"/>
      <c r="F52" s="237"/>
      <c r="G52" s="237"/>
      <c r="H52" s="237"/>
      <c r="I52" s="237"/>
      <c r="J52" s="239"/>
    </row>
    <row r="53" spans="1:10" ht="15" customHeight="1" x14ac:dyDescent="0.25">
      <c r="A53" s="534" t="s">
        <v>177</v>
      </c>
      <c r="B53" s="534"/>
      <c r="C53" s="534"/>
      <c r="D53" s="237">
        <f>AVERAGE(D50:D52)</f>
        <v>86.666666666666671</v>
      </c>
      <c r="E53" s="244">
        <v>130</v>
      </c>
      <c r="F53" s="244">
        <v>87</v>
      </c>
      <c r="G53" s="244">
        <v>130</v>
      </c>
      <c r="H53" s="244">
        <v>130</v>
      </c>
      <c r="I53" s="245">
        <f>'[1]Gral. ENERO 2016'!D58</f>
        <v>118.33333333333333</v>
      </c>
      <c r="J53" s="246">
        <f>AVERAGE(D53:I53)</f>
        <v>113.66666666666669</v>
      </c>
    </row>
    <row r="54" spans="1:10" ht="15" customHeight="1" x14ac:dyDescent="0.25">
      <c r="A54" s="537" t="s">
        <v>199</v>
      </c>
      <c r="B54" s="537"/>
      <c r="C54" s="537"/>
      <c r="D54" s="537"/>
      <c r="E54" s="537"/>
      <c r="F54" s="537"/>
      <c r="G54" s="537"/>
      <c r="H54" s="537"/>
      <c r="I54" s="537"/>
      <c r="J54" s="537"/>
    </row>
    <row r="55" spans="1:10" ht="15" customHeight="1" x14ac:dyDescent="0.25">
      <c r="A55" s="260" t="s">
        <v>200</v>
      </c>
      <c r="B55" s="264">
        <v>0.4</v>
      </c>
      <c r="C55" s="269">
        <v>0.1208</v>
      </c>
      <c r="D55" s="237">
        <f t="shared" ref="D55:D57" si="8">IF(C55/B55*100&gt;130,130,IF(C55/B55*100&lt;39,0,C55/B55*100))</f>
        <v>0</v>
      </c>
      <c r="E55" s="237"/>
      <c r="F55" s="237"/>
      <c r="G55" s="237"/>
      <c r="H55" s="237"/>
      <c r="I55" s="237"/>
      <c r="J55" s="239"/>
    </row>
    <row r="56" spans="1:10" ht="15" customHeight="1" x14ac:dyDescent="0.25">
      <c r="A56" s="260" t="s">
        <v>201</v>
      </c>
      <c r="B56" s="264">
        <v>0.8</v>
      </c>
      <c r="C56" s="279">
        <v>1</v>
      </c>
      <c r="D56" s="237">
        <f t="shared" si="8"/>
        <v>125</v>
      </c>
      <c r="E56" s="237"/>
      <c r="F56" s="237"/>
      <c r="G56" s="237"/>
      <c r="H56" s="237"/>
      <c r="I56" s="237"/>
      <c r="J56" s="239"/>
    </row>
    <row r="57" spans="1:10" ht="15" customHeight="1" x14ac:dyDescent="0.25">
      <c r="A57" s="260" t="s">
        <v>202</v>
      </c>
      <c r="B57" s="264">
        <v>0.7</v>
      </c>
      <c r="C57" s="279">
        <v>1</v>
      </c>
      <c r="D57" s="237">
        <f t="shared" si="8"/>
        <v>130</v>
      </c>
      <c r="E57" s="237"/>
      <c r="F57" s="237"/>
      <c r="G57" s="237"/>
      <c r="H57" s="237"/>
      <c r="I57" s="237"/>
      <c r="J57" s="239"/>
    </row>
    <row r="58" spans="1:10" ht="15" customHeight="1" x14ac:dyDescent="0.25">
      <c r="A58" s="534" t="s">
        <v>177</v>
      </c>
      <c r="B58" s="534"/>
      <c r="C58" s="534"/>
      <c r="D58" s="237">
        <f>AVERAGE(D55:D57)</f>
        <v>85</v>
      </c>
      <c r="E58" s="244">
        <v>128</v>
      </c>
      <c r="F58" s="244">
        <v>85</v>
      </c>
      <c r="G58" s="244">
        <v>85</v>
      </c>
      <c r="H58" s="244">
        <v>92</v>
      </c>
      <c r="I58" s="245">
        <f>'[1]Gral. ENERO 2016'!D63</f>
        <v>99.154166666666654</v>
      </c>
      <c r="J58" s="246">
        <f>AVERAGE(D58:I58)</f>
        <v>95.692361111111111</v>
      </c>
    </row>
    <row r="59" spans="1:10" ht="15" customHeight="1" x14ac:dyDescent="0.25">
      <c r="A59" s="537" t="s">
        <v>203</v>
      </c>
      <c r="B59" s="537"/>
      <c r="C59" s="537"/>
      <c r="D59" s="537"/>
      <c r="E59" s="537"/>
      <c r="F59" s="537"/>
      <c r="G59" s="537"/>
      <c r="H59" s="537"/>
      <c r="I59" s="537"/>
      <c r="J59" s="537"/>
    </row>
    <row r="60" spans="1:10" ht="15" customHeight="1" x14ac:dyDescent="0.25">
      <c r="A60" s="260" t="s">
        <v>200</v>
      </c>
      <c r="B60" s="264">
        <v>0.25</v>
      </c>
      <c r="C60" s="269">
        <v>0.23699999999999999</v>
      </c>
      <c r="D60" s="237">
        <f t="shared" ref="D60:D64" si="9">IF(C60/B60*100&gt;130,130,IF(C60/B60*100&lt;39,0,C60/B60*100))</f>
        <v>94.8</v>
      </c>
      <c r="E60" s="237"/>
      <c r="F60" s="237"/>
      <c r="G60" s="237"/>
      <c r="H60" s="237"/>
      <c r="I60" s="237"/>
      <c r="J60" s="239"/>
    </row>
    <row r="61" spans="1:10" ht="15" customHeight="1" x14ac:dyDescent="0.25">
      <c r="A61" s="260" t="s">
        <v>204</v>
      </c>
      <c r="B61" s="264">
        <v>0.3</v>
      </c>
      <c r="C61" s="269">
        <v>1</v>
      </c>
      <c r="D61" s="237">
        <f t="shared" si="9"/>
        <v>130</v>
      </c>
      <c r="E61" s="237"/>
      <c r="F61" s="237"/>
      <c r="G61" s="237"/>
      <c r="H61" s="237"/>
      <c r="I61" s="237"/>
      <c r="J61" s="239"/>
    </row>
    <row r="62" spans="1:10" ht="15" customHeight="1" x14ac:dyDescent="0.25">
      <c r="A62" s="260" t="s">
        <v>205</v>
      </c>
      <c r="B62" s="264">
        <v>0.75</v>
      </c>
      <c r="C62" s="269">
        <v>0.98909999999999998</v>
      </c>
      <c r="D62" s="237">
        <f t="shared" si="9"/>
        <v>130</v>
      </c>
      <c r="E62" s="237"/>
      <c r="F62" s="237"/>
      <c r="G62" s="237"/>
      <c r="H62" s="237"/>
      <c r="I62" s="237"/>
      <c r="J62" s="239"/>
    </row>
    <row r="63" spans="1:10" ht="15" customHeight="1" x14ac:dyDescent="0.25">
      <c r="A63" s="260" t="s">
        <v>206</v>
      </c>
      <c r="B63" s="264">
        <v>0.75</v>
      </c>
      <c r="C63" s="269">
        <v>1</v>
      </c>
      <c r="D63" s="237">
        <f t="shared" si="9"/>
        <v>130</v>
      </c>
      <c r="E63" s="237"/>
      <c r="F63" s="237"/>
      <c r="G63" s="237"/>
      <c r="H63" s="237"/>
      <c r="I63" s="237"/>
      <c r="J63" s="239"/>
    </row>
    <row r="64" spans="1:10" ht="15" customHeight="1" x14ac:dyDescent="0.25">
      <c r="A64" s="260" t="s">
        <v>207</v>
      </c>
      <c r="B64" s="264">
        <v>0.55000000000000004</v>
      </c>
      <c r="C64" s="269">
        <v>1</v>
      </c>
      <c r="D64" s="237">
        <f t="shared" si="9"/>
        <v>130</v>
      </c>
      <c r="E64" s="237"/>
      <c r="F64" s="237"/>
      <c r="G64" s="237"/>
      <c r="H64" s="237"/>
      <c r="I64" s="237"/>
      <c r="J64" s="239"/>
    </row>
    <row r="65" spans="1:10" ht="15" customHeight="1" x14ac:dyDescent="0.25">
      <c r="A65" s="534" t="s">
        <v>177</v>
      </c>
      <c r="B65" s="534"/>
      <c r="C65" s="534"/>
      <c r="D65" s="237">
        <f>AVERAGE(D60:D64)</f>
        <v>122.96</v>
      </c>
      <c r="E65" s="244">
        <v>68</v>
      </c>
      <c r="F65" s="244">
        <v>68</v>
      </c>
      <c r="G65" s="244">
        <v>78</v>
      </c>
      <c r="H65" s="244">
        <v>78</v>
      </c>
      <c r="I65" s="245">
        <f>'[1]Gral. ENERO 2016'!D70</f>
        <v>75.3</v>
      </c>
      <c r="J65" s="246">
        <f>AVERAGE(D65:I65)</f>
        <v>81.709999999999994</v>
      </c>
    </row>
    <row r="66" spans="1:10" ht="15" customHeight="1" x14ac:dyDescent="0.25">
      <c r="A66" s="535" t="s">
        <v>208</v>
      </c>
      <c r="B66" s="535"/>
      <c r="C66" s="535"/>
      <c r="D66" s="535"/>
      <c r="E66" s="535"/>
      <c r="F66" s="535"/>
      <c r="G66" s="535"/>
      <c r="H66" s="535"/>
      <c r="I66" s="535"/>
      <c r="J66" s="535"/>
    </row>
    <row r="67" spans="1:10" ht="15" customHeight="1" x14ac:dyDescent="0.25">
      <c r="A67" s="535" t="s">
        <v>209</v>
      </c>
      <c r="B67" s="535"/>
      <c r="C67" s="535"/>
      <c r="D67" s="535"/>
      <c r="E67" s="535"/>
      <c r="F67" s="535"/>
      <c r="G67" s="535"/>
      <c r="H67" s="535"/>
      <c r="I67" s="535"/>
      <c r="J67" s="535"/>
    </row>
    <row r="68" spans="1:10" ht="15" customHeight="1" x14ac:dyDescent="0.25">
      <c r="A68" s="266" t="s">
        <v>210</v>
      </c>
      <c r="B68" s="258">
        <v>0.7</v>
      </c>
      <c r="C68" s="261">
        <v>1</v>
      </c>
      <c r="D68" s="424">
        <f t="shared" ref="D68:D70" si="10">IF(C68/B68*100&gt;130,130,IF(C68/B68*100&lt;39,0,C68/B68*100))</f>
        <v>130</v>
      </c>
      <c r="E68" s="424"/>
      <c r="F68" s="237"/>
      <c r="G68" s="237"/>
      <c r="H68" s="237"/>
      <c r="I68" s="237"/>
      <c r="J68" s="239"/>
    </row>
    <row r="69" spans="1:10" ht="15" customHeight="1" x14ac:dyDescent="0.25">
      <c r="A69" s="266" t="s">
        <v>211</v>
      </c>
      <c r="B69" s="258">
        <v>0.1</v>
      </c>
      <c r="C69" s="425">
        <v>19.670000000000002</v>
      </c>
      <c r="D69" s="424">
        <f t="shared" si="10"/>
        <v>130</v>
      </c>
      <c r="E69" s="424"/>
      <c r="F69" s="237"/>
      <c r="G69" s="237"/>
      <c r="H69" s="237"/>
      <c r="I69" s="237"/>
      <c r="J69" s="239"/>
    </row>
    <row r="70" spans="1:10" ht="15.75" customHeight="1" x14ac:dyDescent="0.25">
      <c r="A70" s="266" t="s">
        <v>212</v>
      </c>
      <c r="B70" s="258">
        <v>0.7</v>
      </c>
      <c r="C70" s="426">
        <v>0.74470000000000003</v>
      </c>
      <c r="D70" s="424">
        <f t="shared" si="10"/>
        <v>106.3857142857143</v>
      </c>
      <c r="E70" s="424"/>
      <c r="F70" s="237"/>
      <c r="G70" s="237"/>
      <c r="H70" s="237"/>
      <c r="I70" s="237"/>
      <c r="J70" s="239"/>
    </row>
    <row r="71" spans="1:10" ht="15" customHeight="1" x14ac:dyDescent="0.25">
      <c r="A71" s="534" t="s">
        <v>177</v>
      </c>
      <c r="B71" s="534"/>
      <c r="C71" s="534"/>
      <c r="D71" s="237">
        <f>AVERAGE(D68:D70)</f>
        <v>122.12857142857143</v>
      </c>
      <c r="E71" s="244">
        <v>130</v>
      </c>
      <c r="F71" s="244">
        <v>130</v>
      </c>
      <c r="G71" s="244">
        <v>130</v>
      </c>
      <c r="H71" s="244">
        <v>130</v>
      </c>
      <c r="I71" s="245">
        <f>'[1]Gral. ENERO 2016'!D76</f>
        <v>100.46666666666665</v>
      </c>
      <c r="J71" s="246">
        <f>AVERAGE(D71:I71)</f>
        <v>123.76587301587301</v>
      </c>
    </row>
    <row r="72" spans="1:10" ht="15" customHeight="1" x14ac:dyDescent="0.25">
      <c r="A72" s="537" t="s">
        <v>213</v>
      </c>
      <c r="B72" s="537"/>
      <c r="C72" s="537"/>
      <c r="D72" s="537"/>
      <c r="E72" s="537"/>
      <c r="F72" s="537"/>
      <c r="G72" s="537"/>
      <c r="H72" s="537"/>
      <c r="I72" s="537"/>
      <c r="J72" s="537"/>
    </row>
    <row r="73" spans="1:10" ht="15" customHeight="1" x14ac:dyDescent="0.25">
      <c r="A73" s="252" t="s">
        <v>214</v>
      </c>
      <c r="B73" s="247">
        <v>0.22</v>
      </c>
      <c r="C73" s="269">
        <v>1.92</v>
      </c>
      <c r="D73" s="237">
        <f t="shared" ref="D73:D75" si="11">IF(C73/B73*100&gt;130,130,IF(C73/B73*100&lt;39,0,C73/B73*100))</f>
        <v>130</v>
      </c>
      <c r="E73" s="237"/>
      <c r="F73" s="237"/>
      <c r="G73" s="237"/>
      <c r="H73" s="237"/>
      <c r="I73" s="237"/>
      <c r="J73" s="239"/>
    </row>
    <row r="74" spans="1:10" ht="15" customHeight="1" x14ac:dyDescent="0.25">
      <c r="A74" s="252" t="s">
        <v>215</v>
      </c>
      <c r="B74" s="247">
        <v>0.35</v>
      </c>
      <c r="C74" s="279">
        <v>3.8</v>
      </c>
      <c r="D74" s="237">
        <f t="shared" si="11"/>
        <v>130</v>
      </c>
      <c r="E74" s="237"/>
      <c r="F74" s="237"/>
      <c r="G74" s="237"/>
      <c r="H74" s="237"/>
      <c r="I74" s="237"/>
      <c r="J74" s="239"/>
    </row>
    <row r="75" spans="1:10" ht="15" customHeight="1" x14ac:dyDescent="0.25">
      <c r="A75" s="252" t="s">
        <v>216</v>
      </c>
      <c r="B75" s="247">
        <v>0.8</v>
      </c>
      <c r="C75" s="279">
        <v>2.04</v>
      </c>
      <c r="D75" s="237">
        <f t="shared" si="11"/>
        <v>130</v>
      </c>
      <c r="E75" s="237"/>
      <c r="F75" s="237"/>
      <c r="G75" s="237"/>
      <c r="H75" s="237"/>
      <c r="I75" s="237"/>
      <c r="J75" s="239"/>
    </row>
    <row r="76" spans="1:10" ht="15" customHeight="1" x14ac:dyDescent="0.25">
      <c r="A76" s="534" t="s">
        <v>177</v>
      </c>
      <c r="B76" s="534"/>
      <c r="C76" s="534"/>
      <c r="D76" s="237">
        <f>AVERAGE(D73:D75)</f>
        <v>130</v>
      </c>
      <c r="E76" s="244">
        <v>130</v>
      </c>
      <c r="F76" s="244">
        <v>117</v>
      </c>
      <c r="G76" s="244">
        <v>120</v>
      </c>
      <c r="H76" s="244">
        <v>130</v>
      </c>
      <c r="I76" s="245">
        <f>'[1]Gral. ENERO 2016'!D81</f>
        <v>130</v>
      </c>
      <c r="J76" s="246">
        <f>AVERAGE(D76:I76)</f>
        <v>126.16666666666667</v>
      </c>
    </row>
    <row r="77" spans="1:10" ht="15" customHeight="1" x14ac:dyDescent="0.25">
      <c r="A77" s="537" t="s">
        <v>217</v>
      </c>
      <c r="B77" s="537"/>
      <c r="C77" s="537"/>
      <c r="D77" s="537"/>
      <c r="E77" s="537"/>
      <c r="F77" s="537"/>
      <c r="G77" s="537"/>
      <c r="H77" s="537"/>
      <c r="I77" s="537"/>
      <c r="J77" s="537"/>
    </row>
    <row r="78" spans="1:10" ht="15" customHeight="1" x14ac:dyDescent="0.25">
      <c r="A78" s="252" t="s">
        <v>218</v>
      </c>
      <c r="B78" s="250">
        <v>0.5</v>
      </c>
      <c r="C78" s="269">
        <v>0.89549999999999996</v>
      </c>
      <c r="D78" s="237">
        <f t="shared" ref="D78:D80" si="12">IF(C78/B78*100&gt;130,130,IF(C78/B78*100&lt;39,0,C78/B78*100))</f>
        <v>130</v>
      </c>
      <c r="E78" s="237"/>
      <c r="F78" s="237"/>
      <c r="G78" s="237"/>
      <c r="H78" s="237"/>
      <c r="I78" s="237"/>
      <c r="J78" s="239"/>
    </row>
    <row r="79" spans="1:10" ht="15" customHeight="1" x14ac:dyDescent="0.25">
      <c r="A79" s="252" t="s">
        <v>219</v>
      </c>
      <c r="B79" s="250">
        <v>0.1</v>
      </c>
      <c r="C79" s="269">
        <v>0.19339999999999999</v>
      </c>
      <c r="D79" s="237">
        <f t="shared" si="12"/>
        <v>130</v>
      </c>
      <c r="E79" s="237"/>
      <c r="F79" s="237"/>
      <c r="G79" s="237"/>
      <c r="H79" s="237"/>
      <c r="I79" s="237"/>
      <c r="J79" s="239"/>
    </row>
    <row r="80" spans="1:10" ht="15" customHeight="1" x14ac:dyDescent="0.25">
      <c r="A80" s="252" t="s">
        <v>220</v>
      </c>
      <c r="B80" s="250">
        <v>0.7</v>
      </c>
      <c r="C80" s="269">
        <v>0.98080000000000001</v>
      </c>
      <c r="D80" s="237">
        <f t="shared" si="12"/>
        <v>130</v>
      </c>
      <c r="E80" s="237"/>
      <c r="F80" s="237"/>
      <c r="G80" s="237"/>
      <c r="H80" s="237"/>
      <c r="I80" s="237"/>
      <c r="J80" s="239"/>
    </row>
    <row r="81" spans="1:10" ht="15" customHeight="1" x14ac:dyDescent="0.25">
      <c r="A81" s="534" t="s">
        <v>177</v>
      </c>
      <c r="B81" s="534"/>
      <c r="C81" s="534"/>
      <c r="D81" s="237">
        <f>AVERAGE(D78:D80)</f>
        <v>130</v>
      </c>
      <c r="E81" s="244">
        <v>130</v>
      </c>
      <c r="F81" s="244">
        <v>130</v>
      </c>
      <c r="G81" s="244">
        <v>130</v>
      </c>
      <c r="H81" s="244">
        <v>130</v>
      </c>
      <c r="I81" s="245">
        <f>'[1]Gral. ENERO 2016'!D86</f>
        <v>112.04761904761904</v>
      </c>
      <c r="J81" s="246">
        <f>AVERAGE(D81:I81)</f>
        <v>127.00793650793651</v>
      </c>
    </row>
    <row r="82" spans="1:10" ht="15" customHeight="1" x14ac:dyDescent="0.25">
      <c r="A82" s="538" t="s">
        <v>221</v>
      </c>
      <c r="B82" s="538"/>
      <c r="C82" s="538"/>
      <c r="D82" s="538"/>
      <c r="E82" s="538"/>
      <c r="F82" s="538"/>
      <c r="G82" s="538"/>
      <c r="H82" s="538"/>
      <c r="I82" s="538"/>
      <c r="J82" s="538"/>
    </row>
    <row r="83" spans="1:10" ht="15" customHeight="1" x14ac:dyDescent="0.25">
      <c r="A83" s="234" t="s">
        <v>222</v>
      </c>
      <c r="B83" s="243">
        <v>0.7</v>
      </c>
      <c r="C83" s="269">
        <v>1</v>
      </c>
      <c r="D83" s="237">
        <f t="shared" ref="D83:D87" si="13">IF(C83/B83*100&gt;130,130,IF(C83/B83*100&lt;39,0,C83/B83*100))</f>
        <v>130</v>
      </c>
      <c r="E83" s="237"/>
      <c r="F83" s="237"/>
      <c r="G83" s="237"/>
      <c r="H83" s="237"/>
      <c r="I83" s="237"/>
      <c r="J83" s="239"/>
    </row>
    <row r="84" spans="1:10" ht="15" customHeight="1" x14ac:dyDescent="0.25">
      <c r="A84" s="234" t="s">
        <v>223</v>
      </c>
      <c r="B84" s="243">
        <v>0.7</v>
      </c>
      <c r="C84" s="279">
        <v>1</v>
      </c>
      <c r="D84" s="237">
        <f t="shared" si="13"/>
        <v>130</v>
      </c>
      <c r="E84" s="237"/>
      <c r="F84" s="237"/>
      <c r="G84" s="237"/>
      <c r="H84" s="237"/>
      <c r="I84" s="237"/>
      <c r="J84" s="239"/>
    </row>
    <row r="85" spans="1:10" ht="15" customHeight="1" x14ac:dyDescent="0.25">
      <c r="A85" s="234" t="s">
        <v>224</v>
      </c>
      <c r="B85" s="243">
        <v>0.7</v>
      </c>
      <c r="C85" s="279">
        <v>1</v>
      </c>
      <c r="D85" s="237">
        <f t="shared" si="13"/>
        <v>130</v>
      </c>
      <c r="E85" s="237"/>
      <c r="F85" s="237"/>
      <c r="G85" s="237"/>
      <c r="H85" s="237"/>
      <c r="I85" s="237"/>
      <c r="J85" s="239"/>
    </row>
    <row r="86" spans="1:10" ht="15" customHeight="1" x14ac:dyDescent="0.25">
      <c r="A86" s="234" t="s">
        <v>225</v>
      </c>
      <c r="B86" s="243">
        <v>1</v>
      </c>
      <c r="C86" s="269">
        <v>1</v>
      </c>
      <c r="D86" s="237">
        <f t="shared" si="13"/>
        <v>100</v>
      </c>
      <c r="E86" s="237"/>
      <c r="F86" s="237"/>
      <c r="G86" s="237"/>
      <c r="H86" s="237"/>
      <c r="I86" s="237"/>
      <c r="J86" s="239"/>
    </row>
    <row r="87" spans="1:10" ht="15" customHeight="1" x14ac:dyDescent="0.25">
      <c r="A87" s="265" t="s">
        <v>226</v>
      </c>
      <c r="B87" s="243">
        <v>1</v>
      </c>
      <c r="C87" s="279">
        <v>1</v>
      </c>
      <c r="D87" s="237">
        <f t="shared" si="13"/>
        <v>100</v>
      </c>
      <c r="E87" s="237"/>
      <c r="F87" s="237"/>
      <c r="G87" s="237"/>
      <c r="H87" s="237"/>
      <c r="I87" s="237"/>
      <c r="J87" s="239"/>
    </row>
    <row r="88" spans="1:10" ht="15" customHeight="1" x14ac:dyDescent="0.25">
      <c r="A88" s="534" t="s">
        <v>177</v>
      </c>
      <c r="B88" s="534"/>
      <c r="C88" s="534"/>
      <c r="D88" s="237">
        <f>AVERAGE(D83:D87)</f>
        <v>118</v>
      </c>
      <c r="E88" s="244">
        <v>123</v>
      </c>
      <c r="F88" s="244">
        <v>123</v>
      </c>
      <c r="G88" s="244">
        <v>118</v>
      </c>
      <c r="H88" s="244">
        <v>123</v>
      </c>
      <c r="I88" s="245">
        <f>'[1]Gral. ENERO 2016'!D93</f>
        <v>118</v>
      </c>
      <c r="J88" s="246">
        <f>AVERAGE(D88:I88)</f>
        <v>120.5</v>
      </c>
    </row>
    <row r="89" spans="1:10" ht="15" customHeight="1" x14ac:dyDescent="0.25">
      <c r="A89" s="537" t="s">
        <v>227</v>
      </c>
      <c r="B89" s="537"/>
      <c r="C89" s="537"/>
      <c r="D89" s="537"/>
      <c r="E89" s="537"/>
      <c r="F89" s="537"/>
      <c r="G89" s="537"/>
      <c r="H89" s="537"/>
      <c r="I89" s="537"/>
      <c r="J89" s="537"/>
    </row>
    <row r="90" spans="1:10" ht="15" customHeight="1" x14ac:dyDescent="0.25">
      <c r="A90" s="266" t="s">
        <v>228</v>
      </c>
      <c r="B90" s="250">
        <v>1</v>
      </c>
      <c r="C90" s="269">
        <v>1</v>
      </c>
      <c r="D90" s="237">
        <f t="shared" ref="D90:D93" si="14">IF(C90/B90*100&gt;130,130,IF(C90/B90*100&lt;39,0,C90/B90*100))</f>
        <v>100</v>
      </c>
      <c r="E90" s="237"/>
      <c r="F90" s="237"/>
      <c r="G90" s="237"/>
      <c r="H90" s="237"/>
      <c r="I90" s="237"/>
      <c r="J90" s="239"/>
    </row>
    <row r="91" spans="1:10" ht="15" customHeight="1" x14ac:dyDescent="0.25">
      <c r="A91" s="263" t="s">
        <v>229</v>
      </c>
      <c r="B91" s="250">
        <v>1</v>
      </c>
      <c r="C91" s="269">
        <v>1</v>
      </c>
      <c r="D91" s="237">
        <f t="shared" si="14"/>
        <v>100</v>
      </c>
      <c r="E91" s="237"/>
      <c r="F91" s="237"/>
      <c r="G91" s="237"/>
      <c r="H91" s="237"/>
      <c r="I91" s="237"/>
      <c r="J91" s="239"/>
    </row>
    <row r="92" spans="1:10" ht="15" customHeight="1" x14ac:dyDescent="0.25">
      <c r="A92" s="263" t="s">
        <v>230</v>
      </c>
      <c r="B92" s="250">
        <v>1</v>
      </c>
      <c r="C92" s="269">
        <v>1</v>
      </c>
      <c r="D92" s="237">
        <f t="shared" si="14"/>
        <v>100</v>
      </c>
      <c r="E92" s="237"/>
      <c r="F92" s="237"/>
      <c r="G92" s="237"/>
      <c r="H92" s="237"/>
      <c r="I92" s="237"/>
      <c r="J92" s="239"/>
    </row>
    <row r="93" spans="1:10" ht="15" customHeight="1" x14ac:dyDescent="0.25">
      <c r="A93" s="263" t="s">
        <v>231</v>
      </c>
      <c r="B93" s="250">
        <v>1</v>
      </c>
      <c r="C93" s="269">
        <v>1</v>
      </c>
      <c r="D93" s="237">
        <f t="shared" si="14"/>
        <v>100</v>
      </c>
      <c r="E93" s="237"/>
      <c r="F93" s="237"/>
      <c r="G93" s="237"/>
      <c r="H93" s="237"/>
      <c r="I93" s="237"/>
      <c r="J93" s="239"/>
    </row>
    <row r="94" spans="1:10" ht="15" customHeight="1" x14ac:dyDescent="0.25">
      <c r="A94" s="534" t="s">
        <v>177</v>
      </c>
      <c r="B94" s="534"/>
      <c r="C94" s="534"/>
      <c r="D94" s="237">
        <f>AVERAGE(D90:D93)</f>
        <v>100</v>
      </c>
      <c r="E94" s="244">
        <v>100</v>
      </c>
      <c r="F94" s="244">
        <v>100</v>
      </c>
      <c r="G94" s="244">
        <v>100</v>
      </c>
      <c r="H94" s="244">
        <v>100</v>
      </c>
      <c r="I94" s="245">
        <f>'[1]Gral. ENERO 2016'!D99</f>
        <v>100</v>
      </c>
      <c r="J94" s="246">
        <f>AVERAGE(D94:I94)</f>
        <v>100</v>
      </c>
    </row>
    <row r="95" spans="1:10" ht="15" hidden="1" customHeight="1" x14ac:dyDescent="0.25">
      <c r="A95" s="267" t="s">
        <v>232</v>
      </c>
      <c r="B95" s="268"/>
      <c r="C95" s="269"/>
      <c r="D95" s="237"/>
      <c r="E95" s="237"/>
      <c r="F95" s="237"/>
      <c r="G95" s="237"/>
      <c r="H95" s="237"/>
      <c r="I95" s="237"/>
      <c r="J95" s="239"/>
    </row>
    <row r="96" spans="1:10" ht="15" hidden="1" customHeight="1" x14ac:dyDescent="0.25">
      <c r="A96" s="267" t="s">
        <v>233</v>
      </c>
      <c r="B96" s="270">
        <f>SUM(B97:B104)</f>
        <v>404</v>
      </c>
      <c r="C96" s="269">
        <f>SUM(C97:C104)</f>
        <v>0</v>
      </c>
      <c r="D96" s="237">
        <f>IF(C96/B96*100&gt;130,130,IF(C96/B96*100&lt;39,0,C96/B96*100))</f>
        <v>0</v>
      </c>
      <c r="E96" s="237"/>
      <c r="F96" s="237"/>
      <c r="G96" s="237"/>
      <c r="H96" s="237"/>
      <c r="I96" s="237"/>
      <c r="J96" s="239"/>
    </row>
    <row r="97" spans="1:10" ht="15" hidden="1" customHeight="1" x14ac:dyDescent="0.25">
      <c r="A97" s="271" t="s">
        <v>234</v>
      </c>
      <c r="B97" s="272">
        <v>37</v>
      </c>
      <c r="C97" s="269"/>
      <c r="D97" s="237"/>
      <c r="E97" s="237"/>
      <c r="F97" s="237"/>
      <c r="G97" s="237"/>
      <c r="H97" s="237"/>
      <c r="I97" s="237"/>
      <c r="J97" s="239"/>
    </row>
    <row r="98" spans="1:10" ht="15" hidden="1" customHeight="1" x14ac:dyDescent="0.25">
      <c r="A98" s="271" t="s">
        <v>235</v>
      </c>
      <c r="B98" s="272">
        <v>6</v>
      </c>
      <c r="C98" s="269"/>
      <c r="D98" s="237"/>
      <c r="E98" s="237"/>
      <c r="F98" s="237"/>
      <c r="G98" s="237"/>
      <c r="H98" s="237"/>
      <c r="I98" s="237"/>
      <c r="J98" s="239"/>
    </row>
    <row r="99" spans="1:10" ht="15" hidden="1" customHeight="1" x14ac:dyDescent="0.25">
      <c r="A99" s="271" t="s">
        <v>236</v>
      </c>
      <c r="B99" s="272">
        <v>10</v>
      </c>
      <c r="C99" s="269"/>
      <c r="D99" s="237"/>
      <c r="E99" s="237"/>
      <c r="F99" s="237"/>
      <c r="G99" s="237"/>
      <c r="H99" s="237"/>
      <c r="I99" s="237"/>
      <c r="J99" s="239"/>
    </row>
    <row r="100" spans="1:10" ht="15" hidden="1" customHeight="1" x14ac:dyDescent="0.25">
      <c r="A100" s="271" t="s">
        <v>237</v>
      </c>
      <c r="B100" s="272">
        <v>1</v>
      </c>
      <c r="C100" s="269"/>
      <c r="D100" s="237"/>
      <c r="E100" s="237"/>
      <c r="F100" s="237"/>
      <c r="G100" s="237"/>
      <c r="H100" s="237"/>
      <c r="I100" s="237"/>
      <c r="J100" s="239"/>
    </row>
    <row r="101" spans="1:10" ht="15" hidden="1" customHeight="1" x14ac:dyDescent="0.25">
      <c r="A101" s="271" t="s">
        <v>238</v>
      </c>
      <c r="B101" s="272">
        <v>86</v>
      </c>
      <c r="C101" s="269"/>
      <c r="D101" s="237"/>
      <c r="E101" s="237"/>
      <c r="F101" s="237"/>
      <c r="G101" s="237"/>
      <c r="H101" s="237"/>
      <c r="I101" s="237"/>
      <c r="J101" s="239"/>
    </row>
    <row r="102" spans="1:10" ht="15" hidden="1" customHeight="1" x14ac:dyDescent="0.25">
      <c r="A102" s="271" t="s">
        <v>239</v>
      </c>
      <c r="B102" s="272">
        <v>6</v>
      </c>
      <c r="C102" s="269"/>
      <c r="D102" s="237"/>
      <c r="E102" s="237"/>
      <c r="F102" s="237"/>
      <c r="G102" s="237"/>
      <c r="H102" s="237"/>
      <c r="I102" s="237"/>
      <c r="J102" s="239"/>
    </row>
    <row r="103" spans="1:10" ht="15" hidden="1" customHeight="1" x14ac:dyDescent="0.25">
      <c r="A103" s="271" t="s">
        <v>240</v>
      </c>
      <c r="B103" s="272">
        <v>18</v>
      </c>
      <c r="C103" s="269"/>
      <c r="D103" s="237"/>
      <c r="E103" s="237"/>
      <c r="F103" s="237"/>
      <c r="G103" s="237"/>
      <c r="H103" s="237"/>
      <c r="I103" s="237"/>
      <c r="J103" s="239"/>
    </row>
    <row r="104" spans="1:10" ht="15" hidden="1" customHeight="1" x14ac:dyDescent="0.25">
      <c r="A104" s="271" t="s">
        <v>241</v>
      </c>
      <c r="B104" s="272">
        <v>240</v>
      </c>
      <c r="C104" s="269"/>
      <c r="D104" s="237"/>
      <c r="E104" s="237"/>
      <c r="F104" s="237"/>
      <c r="G104" s="237"/>
      <c r="H104" s="237"/>
      <c r="I104" s="237"/>
      <c r="J104" s="239"/>
    </row>
    <row r="105" spans="1:10" ht="15" hidden="1" customHeight="1" x14ac:dyDescent="0.25">
      <c r="A105" s="267" t="s">
        <v>242</v>
      </c>
      <c r="B105" s="270">
        <f>SUM(B106:B109)</f>
        <v>353</v>
      </c>
      <c r="C105" s="269">
        <f>SUM(C106:C109)</f>
        <v>0</v>
      </c>
      <c r="D105" s="237">
        <f>IF(C105/B105*100&gt;130,130,IF(C105/B105*100&lt;39,0,C105/B105*100))</f>
        <v>0</v>
      </c>
      <c r="E105" s="237"/>
      <c r="F105" s="237"/>
      <c r="G105" s="237"/>
      <c r="H105" s="237"/>
      <c r="I105" s="237"/>
      <c r="J105" s="239"/>
    </row>
    <row r="106" spans="1:10" ht="15" hidden="1" customHeight="1" x14ac:dyDescent="0.25">
      <c r="A106" s="271" t="s">
        <v>243</v>
      </c>
      <c r="B106" s="272">
        <v>256</v>
      </c>
      <c r="C106" s="269"/>
      <c r="D106" s="237"/>
      <c r="E106" s="237"/>
      <c r="F106" s="237"/>
      <c r="G106" s="237"/>
      <c r="H106" s="237"/>
      <c r="I106" s="237"/>
      <c r="J106" s="239"/>
    </row>
    <row r="107" spans="1:10" ht="15" hidden="1" customHeight="1" x14ac:dyDescent="0.25">
      <c r="A107" s="271" t="s">
        <v>244</v>
      </c>
      <c r="B107" s="272">
        <v>92</v>
      </c>
      <c r="C107" s="269"/>
      <c r="D107" s="237"/>
      <c r="E107" s="237"/>
      <c r="F107" s="237"/>
      <c r="G107" s="237"/>
      <c r="H107" s="237"/>
      <c r="I107" s="237"/>
      <c r="J107" s="239"/>
    </row>
    <row r="108" spans="1:10" ht="15" hidden="1" customHeight="1" x14ac:dyDescent="0.25">
      <c r="A108" s="271" t="s">
        <v>245</v>
      </c>
      <c r="B108" s="272">
        <v>3</v>
      </c>
      <c r="C108" s="269"/>
      <c r="D108" s="237"/>
      <c r="E108" s="237"/>
      <c r="F108" s="237"/>
      <c r="G108" s="237"/>
      <c r="H108" s="237"/>
      <c r="I108" s="237"/>
      <c r="J108" s="239"/>
    </row>
    <row r="109" spans="1:10" ht="15" hidden="1" customHeight="1" x14ac:dyDescent="0.25">
      <c r="A109" s="271" t="s">
        <v>240</v>
      </c>
      <c r="B109" s="272">
        <v>2</v>
      </c>
      <c r="C109" s="269"/>
      <c r="D109" s="237"/>
      <c r="E109" s="237"/>
      <c r="F109" s="237"/>
      <c r="G109" s="237"/>
      <c r="H109" s="237"/>
      <c r="I109" s="237"/>
      <c r="J109" s="239"/>
    </row>
    <row r="110" spans="1:10" ht="15" hidden="1" customHeight="1" x14ac:dyDescent="0.25">
      <c r="A110" s="267" t="s">
        <v>246</v>
      </c>
      <c r="B110" s="273">
        <f>SUM(B111:B114)</f>
        <v>18</v>
      </c>
      <c r="C110" s="269">
        <f>SUM(C111:C114)</f>
        <v>0</v>
      </c>
      <c r="D110" s="237">
        <f>IF(C110/B110*100&gt;130,130,IF(C110/B110*100&lt;39,0,C110/B110*100))</f>
        <v>0</v>
      </c>
      <c r="E110" s="237"/>
      <c r="F110" s="237"/>
      <c r="G110" s="237"/>
      <c r="H110" s="237"/>
      <c r="I110" s="237"/>
      <c r="J110" s="239"/>
    </row>
    <row r="111" spans="1:10" ht="15" hidden="1" customHeight="1" x14ac:dyDescent="0.25">
      <c r="A111" s="271" t="s">
        <v>247</v>
      </c>
      <c r="B111" s="272">
        <v>4</v>
      </c>
      <c r="C111" s="269"/>
      <c r="D111" s="237"/>
      <c r="E111" s="237"/>
      <c r="F111" s="237"/>
      <c r="G111" s="237"/>
      <c r="H111" s="237"/>
      <c r="I111" s="237"/>
      <c r="J111" s="239"/>
    </row>
    <row r="112" spans="1:10" ht="15" hidden="1" customHeight="1" x14ac:dyDescent="0.25">
      <c r="A112" s="271" t="s">
        <v>248</v>
      </c>
      <c r="B112" s="272">
        <v>3</v>
      </c>
      <c r="C112" s="269"/>
      <c r="D112" s="237"/>
      <c r="E112" s="237"/>
      <c r="F112" s="237"/>
      <c r="G112" s="237"/>
      <c r="H112" s="237"/>
      <c r="I112" s="237"/>
      <c r="J112" s="239"/>
    </row>
    <row r="113" spans="1:10" ht="15" hidden="1" customHeight="1" x14ac:dyDescent="0.25">
      <c r="A113" s="271" t="s">
        <v>249</v>
      </c>
      <c r="B113" s="272">
        <v>5</v>
      </c>
      <c r="C113" s="269"/>
      <c r="D113" s="237"/>
      <c r="E113" s="237"/>
      <c r="F113" s="237"/>
      <c r="G113" s="237"/>
      <c r="H113" s="237"/>
      <c r="I113" s="237"/>
      <c r="J113" s="239"/>
    </row>
    <row r="114" spans="1:10" ht="15" hidden="1" customHeight="1" x14ac:dyDescent="0.25">
      <c r="A114" s="271" t="s">
        <v>250</v>
      </c>
      <c r="B114" s="272">
        <v>6</v>
      </c>
      <c r="C114" s="269"/>
      <c r="D114" s="237"/>
      <c r="E114" s="237"/>
      <c r="F114" s="237"/>
      <c r="G114" s="237"/>
      <c r="H114" s="237"/>
      <c r="I114" s="237"/>
      <c r="J114" s="239"/>
    </row>
    <row r="115" spans="1:10" ht="15" hidden="1" customHeight="1" x14ac:dyDescent="0.25">
      <c r="A115" s="274" t="s">
        <v>177</v>
      </c>
      <c r="B115" s="241"/>
      <c r="C115" s="269"/>
      <c r="D115" s="237">
        <f>AVERAGE(D96,D105,D110)</f>
        <v>0</v>
      </c>
      <c r="E115" s="237"/>
      <c r="F115" s="237"/>
      <c r="G115" s="237"/>
      <c r="H115" s="237"/>
      <c r="I115" s="237"/>
      <c r="J115" s="275">
        <f>AVERAGE(D115:D115)</f>
        <v>0</v>
      </c>
    </row>
    <row r="116" spans="1:10" ht="15" customHeight="1" x14ac:dyDescent="0.25">
      <c r="A116" s="535" t="s">
        <v>251</v>
      </c>
      <c r="B116" s="535"/>
      <c r="C116" s="535"/>
      <c r="D116" s="535"/>
      <c r="E116" s="535"/>
      <c r="F116" s="535"/>
      <c r="G116" s="535"/>
      <c r="H116" s="535"/>
      <c r="I116" s="535"/>
      <c r="J116" s="535"/>
    </row>
    <row r="117" spans="1:10" ht="15" customHeight="1" x14ac:dyDescent="0.25">
      <c r="A117" s="276" t="s">
        <v>252</v>
      </c>
      <c r="B117" s="262">
        <v>0.9</v>
      </c>
      <c r="C117" s="269">
        <v>1</v>
      </c>
      <c r="D117" s="237">
        <f t="shared" ref="D117:D120" si="15">IF(C117/B117*100&gt;130,130,IF(C117/B117*100&lt;39,0,C117/B117*100))</f>
        <v>111.11111111111111</v>
      </c>
      <c r="E117" s="237"/>
      <c r="F117" s="237"/>
      <c r="G117" s="237"/>
      <c r="H117" s="237"/>
      <c r="I117" s="237"/>
      <c r="J117" s="239"/>
    </row>
    <row r="118" spans="1:10" ht="15" customHeight="1" x14ac:dyDescent="0.25">
      <c r="A118" s="263" t="s">
        <v>253</v>
      </c>
      <c r="B118" s="264">
        <v>1</v>
      </c>
      <c r="C118" s="279">
        <v>1</v>
      </c>
      <c r="D118" s="237">
        <f t="shared" si="15"/>
        <v>100</v>
      </c>
      <c r="E118" s="237"/>
      <c r="F118" s="237"/>
      <c r="G118" s="237"/>
      <c r="H118" s="237"/>
      <c r="I118" s="237"/>
      <c r="J118" s="239"/>
    </row>
    <row r="119" spans="1:10" ht="15" customHeight="1" x14ac:dyDescent="0.25">
      <c r="A119" s="263" t="s">
        <v>254</v>
      </c>
      <c r="B119" s="264">
        <v>1</v>
      </c>
      <c r="C119" s="279">
        <v>1</v>
      </c>
      <c r="D119" s="237">
        <f t="shared" si="15"/>
        <v>100</v>
      </c>
      <c r="E119" s="237"/>
      <c r="F119" s="237"/>
      <c r="G119" s="237"/>
      <c r="H119" s="237"/>
      <c r="I119" s="237"/>
      <c r="J119" s="239"/>
    </row>
    <row r="120" spans="1:10" ht="15" customHeight="1" x14ac:dyDescent="0.25">
      <c r="A120" s="263" t="s">
        <v>255</v>
      </c>
      <c r="B120" s="264">
        <v>1</v>
      </c>
      <c r="C120" s="269">
        <v>1</v>
      </c>
      <c r="D120" s="237">
        <f t="shared" si="15"/>
        <v>100</v>
      </c>
      <c r="E120" s="237"/>
      <c r="F120" s="237"/>
      <c r="G120" s="237"/>
      <c r="H120" s="237"/>
      <c r="I120" s="237"/>
      <c r="J120" s="239"/>
    </row>
    <row r="121" spans="1:10" ht="15" customHeight="1" x14ac:dyDescent="0.25">
      <c r="A121" s="534" t="s">
        <v>177</v>
      </c>
      <c r="B121" s="534"/>
      <c r="C121" s="534"/>
      <c r="D121" s="237">
        <f>AVERAGE(D117:D120)</f>
        <v>102.77777777777777</v>
      </c>
      <c r="E121" s="244">
        <v>108</v>
      </c>
      <c r="F121" s="244">
        <v>100</v>
      </c>
      <c r="G121" s="244">
        <v>108</v>
      </c>
      <c r="H121" s="244">
        <v>108</v>
      </c>
      <c r="I121" s="245">
        <f>'[1]Gral. ENERO 2016'!D126</f>
        <v>101.02631578947368</v>
      </c>
      <c r="J121" s="246">
        <f>AVERAGE(D121:I121)</f>
        <v>104.63401559454191</v>
      </c>
    </row>
    <row r="122" spans="1:10" ht="15" customHeight="1" x14ac:dyDescent="0.25">
      <c r="A122" s="535" t="s">
        <v>256</v>
      </c>
      <c r="B122" s="535"/>
      <c r="C122" s="535"/>
      <c r="D122" s="535"/>
      <c r="E122" s="535"/>
      <c r="F122" s="535"/>
      <c r="G122" s="535"/>
      <c r="H122" s="535"/>
      <c r="I122" s="535"/>
      <c r="J122" s="535"/>
    </row>
    <row r="123" spans="1:10" ht="15" customHeight="1" x14ac:dyDescent="0.25">
      <c r="A123" s="277" t="s">
        <v>257</v>
      </c>
      <c r="B123" s="235">
        <v>0.9</v>
      </c>
      <c r="C123" s="269">
        <v>0.9</v>
      </c>
      <c r="D123" s="237">
        <f t="shared" ref="D123:D130" si="16">IF(C123/B123*100&gt;130,130,IF(C123/B123*100&lt;39,0,C123/B123*100))</f>
        <v>100</v>
      </c>
      <c r="E123" s="237"/>
      <c r="F123" s="237"/>
      <c r="G123" s="237"/>
      <c r="H123" s="237"/>
      <c r="I123" s="237"/>
      <c r="J123" s="239"/>
    </row>
    <row r="124" spans="1:10" ht="15" customHeight="1" x14ac:dyDescent="0.25">
      <c r="A124" s="278" t="s">
        <v>258</v>
      </c>
      <c r="B124" s="235">
        <v>0.9</v>
      </c>
      <c r="C124" s="279">
        <v>0.9</v>
      </c>
      <c r="D124" s="237">
        <f t="shared" si="16"/>
        <v>100</v>
      </c>
      <c r="E124" s="237"/>
      <c r="F124" s="237"/>
      <c r="G124" s="237"/>
      <c r="H124" s="237"/>
      <c r="I124" s="237"/>
      <c r="J124" s="239"/>
    </row>
    <row r="125" spans="1:10" ht="15" customHeight="1" x14ac:dyDescent="0.25">
      <c r="A125" s="278" t="s">
        <v>259</v>
      </c>
      <c r="B125" s="235">
        <v>1</v>
      </c>
      <c r="C125" s="279">
        <v>0.7</v>
      </c>
      <c r="D125" s="237">
        <f t="shared" si="16"/>
        <v>70</v>
      </c>
      <c r="E125" s="237"/>
      <c r="F125" s="237"/>
      <c r="G125" s="237"/>
      <c r="H125" s="237"/>
      <c r="I125" s="237"/>
      <c r="J125" s="239"/>
    </row>
    <row r="126" spans="1:10" ht="15" customHeight="1" x14ac:dyDescent="0.25">
      <c r="A126" s="278" t="s">
        <v>260</v>
      </c>
      <c r="B126" s="235">
        <v>0.8</v>
      </c>
      <c r="C126" s="269">
        <v>0.8</v>
      </c>
      <c r="D126" s="237">
        <f t="shared" si="16"/>
        <v>100</v>
      </c>
      <c r="E126" s="237"/>
      <c r="F126" s="237"/>
      <c r="G126" s="237"/>
      <c r="H126" s="237"/>
      <c r="I126" s="237"/>
      <c r="J126" s="239"/>
    </row>
    <row r="127" spans="1:10" ht="15" customHeight="1" x14ac:dyDescent="0.25">
      <c r="A127" s="278" t="s">
        <v>261</v>
      </c>
      <c r="B127" s="235">
        <v>1</v>
      </c>
      <c r="C127" s="269">
        <v>1</v>
      </c>
      <c r="D127" s="237">
        <f t="shared" si="16"/>
        <v>100</v>
      </c>
      <c r="E127" s="237"/>
      <c r="F127" s="237"/>
      <c r="G127" s="237"/>
      <c r="H127" s="237"/>
      <c r="I127" s="237"/>
      <c r="J127" s="239"/>
    </row>
    <row r="128" spans="1:10" ht="15" customHeight="1" x14ac:dyDescent="0.25">
      <c r="A128" s="278" t="s">
        <v>262</v>
      </c>
      <c r="B128" s="235">
        <v>0.9</v>
      </c>
      <c r="C128" s="279">
        <v>0.9</v>
      </c>
      <c r="D128" s="237">
        <f t="shared" si="16"/>
        <v>100</v>
      </c>
      <c r="E128" s="237"/>
      <c r="F128" s="237"/>
      <c r="G128" s="237"/>
      <c r="H128" s="237"/>
      <c r="I128" s="237"/>
      <c r="J128" s="239"/>
    </row>
    <row r="129" spans="1:11" ht="15" customHeight="1" x14ac:dyDescent="0.25">
      <c r="A129" s="278" t="s">
        <v>263</v>
      </c>
      <c r="B129" s="235">
        <v>1</v>
      </c>
      <c r="C129" s="279">
        <v>1</v>
      </c>
      <c r="D129" s="237">
        <f t="shared" si="16"/>
        <v>100</v>
      </c>
      <c r="E129" s="237"/>
      <c r="F129" s="237"/>
      <c r="G129" s="237"/>
      <c r="H129" s="237"/>
      <c r="I129" s="237"/>
      <c r="J129" s="239"/>
    </row>
    <row r="130" spans="1:11" ht="15" customHeight="1" x14ac:dyDescent="0.25">
      <c r="A130" s="278" t="s">
        <v>264</v>
      </c>
      <c r="B130" s="235">
        <v>0.8</v>
      </c>
      <c r="C130" s="269">
        <v>0.8</v>
      </c>
      <c r="D130" s="237">
        <f t="shared" si="16"/>
        <v>100</v>
      </c>
      <c r="E130" s="237"/>
      <c r="F130" s="237"/>
      <c r="G130" s="237"/>
      <c r="H130" s="237"/>
      <c r="I130" s="237"/>
      <c r="J130" s="239"/>
    </row>
    <row r="131" spans="1:11" ht="15" customHeight="1" x14ac:dyDescent="0.25">
      <c r="A131" s="534" t="s">
        <v>177</v>
      </c>
      <c r="B131" s="534"/>
      <c r="C131" s="534"/>
      <c r="D131" s="237">
        <f>AVERAGE(D123:D130)</f>
        <v>96.25</v>
      </c>
      <c r="E131" s="244">
        <v>100</v>
      </c>
      <c r="F131" s="244">
        <v>100</v>
      </c>
      <c r="G131" s="244">
        <v>100</v>
      </c>
      <c r="H131" s="244">
        <v>100</v>
      </c>
      <c r="I131" s="245">
        <f>'[1]Gral. ENERO 2016'!D136</f>
        <v>100</v>
      </c>
      <c r="J131" s="246">
        <f>AVERAGE(D131:I131)</f>
        <v>99.375</v>
      </c>
    </row>
    <row r="132" spans="1:11" ht="15" customHeight="1" x14ac:dyDescent="0.25">
      <c r="A132" s="535" t="s">
        <v>265</v>
      </c>
      <c r="B132" s="535"/>
      <c r="C132" s="535"/>
      <c r="D132" s="535"/>
      <c r="E132" s="535"/>
      <c r="F132" s="535"/>
      <c r="G132" s="535"/>
      <c r="H132" s="535"/>
      <c r="I132" s="535"/>
      <c r="J132" s="535"/>
    </row>
    <row r="133" spans="1:11" ht="15" customHeight="1" x14ac:dyDescent="0.25">
      <c r="A133" s="263" t="s">
        <v>266</v>
      </c>
      <c r="B133" s="250">
        <v>1</v>
      </c>
      <c r="C133" s="269">
        <v>1</v>
      </c>
      <c r="D133" s="237">
        <f t="shared" ref="D133:D136" si="17">IF(C133/B133*100&gt;130,130,IF(C133/B133*100&lt;39,0,C133/B133*100))</f>
        <v>100</v>
      </c>
      <c r="E133" s="237"/>
      <c r="F133" s="237"/>
      <c r="G133" s="237"/>
      <c r="H133" s="237"/>
      <c r="I133" s="237"/>
      <c r="J133" s="239"/>
    </row>
    <row r="134" spans="1:11" ht="15" customHeight="1" x14ac:dyDescent="0.25">
      <c r="A134" s="263" t="s">
        <v>267</v>
      </c>
      <c r="B134" s="250">
        <v>1</v>
      </c>
      <c r="C134" s="269">
        <v>1</v>
      </c>
      <c r="D134" s="237">
        <f t="shared" si="17"/>
        <v>100</v>
      </c>
      <c r="E134" s="237"/>
      <c r="F134" s="237"/>
      <c r="G134" s="237"/>
      <c r="H134" s="237"/>
      <c r="I134" s="237"/>
      <c r="J134" s="239"/>
    </row>
    <row r="135" spans="1:11" ht="15" customHeight="1" x14ac:dyDescent="0.25">
      <c r="A135" s="263" t="s">
        <v>268</v>
      </c>
      <c r="B135" s="250">
        <v>0.3</v>
      </c>
      <c r="C135" s="269">
        <v>0.22</v>
      </c>
      <c r="D135" s="237">
        <f t="shared" si="17"/>
        <v>73.333333333333343</v>
      </c>
      <c r="E135" s="237"/>
      <c r="F135" s="237"/>
      <c r="G135" s="237"/>
      <c r="H135" s="237"/>
      <c r="I135" s="237"/>
      <c r="J135" s="239"/>
      <c r="K135" s="423"/>
    </row>
    <row r="136" spans="1:11" ht="15" customHeight="1" x14ac:dyDescent="0.25">
      <c r="A136" s="263" t="s">
        <v>269</v>
      </c>
      <c r="B136" s="250">
        <v>0.8</v>
      </c>
      <c r="C136" s="279">
        <v>0.9</v>
      </c>
      <c r="D136" s="237">
        <f t="shared" si="17"/>
        <v>112.5</v>
      </c>
      <c r="E136" s="237"/>
      <c r="F136" s="237"/>
      <c r="G136" s="237"/>
      <c r="H136" s="237"/>
      <c r="I136" s="237"/>
      <c r="J136" s="239"/>
    </row>
    <row r="137" spans="1:11" ht="15" customHeight="1" x14ac:dyDescent="0.25">
      <c r="A137" s="534" t="s">
        <v>177</v>
      </c>
      <c r="B137" s="534"/>
      <c r="C137" s="534"/>
      <c r="D137" s="237">
        <f>AVERAGE(D133:D136)</f>
        <v>96.458333333333343</v>
      </c>
      <c r="E137" s="244">
        <v>96</v>
      </c>
      <c r="F137" s="244">
        <v>130</v>
      </c>
      <c r="G137" s="244">
        <v>130</v>
      </c>
      <c r="H137" s="244">
        <v>115</v>
      </c>
      <c r="I137" s="245">
        <f>'[1]Gral. ENERO 2016'!D142</f>
        <v>113.95625</v>
      </c>
      <c r="J137" s="246">
        <f>AVERAGE(D137:I137)</f>
        <v>113.56909722222223</v>
      </c>
    </row>
    <row r="138" spans="1:11" ht="15" customHeight="1" x14ac:dyDescent="0.25">
      <c r="A138" s="535" t="s">
        <v>270</v>
      </c>
      <c r="B138" s="535"/>
      <c r="C138" s="535"/>
      <c r="D138" s="535"/>
      <c r="E138" s="535"/>
      <c r="F138" s="535"/>
      <c r="G138" s="535"/>
      <c r="H138" s="535"/>
      <c r="I138" s="535"/>
      <c r="J138" s="535"/>
    </row>
    <row r="139" spans="1:11" ht="15" customHeight="1" x14ac:dyDescent="0.25">
      <c r="A139" s="234" t="s">
        <v>271</v>
      </c>
      <c r="B139" s="250">
        <v>1</v>
      </c>
      <c r="C139" s="269">
        <v>0.88870000000000005</v>
      </c>
      <c r="D139" s="237">
        <f t="shared" ref="D139:D146" si="18">IF(C139/B139*100&gt;130,130,IF(C139/B139*100&lt;39,0,C139/B139*100))</f>
        <v>88.87</v>
      </c>
      <c r="E139" s="237"/>
      <c r="F139" s="237"/>
      <c r="G139" s="237"/>
      <c r="H139" s="237"/>
      <c r="I139" s="237"/>
      <c r="J139" s="239"/>
    </row>
    <row r="140" spans="1:11" ht="15" customHeight="1" x14ac:dyDescent="0.25">
      <c r="A140" s="260" t="s">
        <v>272</v>
      </c>
      <c r="B140" s="250">
        <v>1</v>
      </c>
      <c r="C140" s="269">
        <v>3.1</v>
      </c>
      <c r="D140" s="237">
        <f t="shared" si="18"/>
        <v>130</v>
      </c>
      <c r="E140" s="237"/>
      <c r="F140" s="237"/>
      <c r="G140" s="237"/>
      <c r="H140" s="237"/>
      <c r="I140" s="237"/>
      <c r="J140" s="239"/>
    </row>
    <row r="141" spans="1:11" ht="15" customHeight="1" x14ac:dyDescent="0.25">
      <c r="A141" s="260" t="s">
        <v>273</v>
      </c>
      <c r="B141" s="250">
        <v>1</v>
      </c>
      <c r="C141" s="269">
        <v>7.08</v>
      </c>
      <c r="D141" s="237">
        <f t="shared" si="18"/>
        <v>130</v>
      </c>
      <c r="E141" s="237"/>
      <c r="F141" s="237"/>
      <c r="G141" s="237"/>
      <c r="H141" s="237"/>
      <c r="I141" s="237"/>
      <c r="J141" s="239"/>
    </row>
    <row r="142" spans="1:11" ht="15" customHeight="1" x14ac:dyDescent="0.25">
      <c r="A142" s="234" t="s">
        <v>274</v>
      </c>
      <c r="B142" s="250">
        <v>1</v>
      </c>
      <c r="C142" s="269">
        <v>1.6757</v>
      </c>
      <c r="D142" s="237">
        <f t="shared" si="18"/>
        <v>130</v>
      </c>
      <c r="E142" s="237"/>
      <c r="F142" s="237"/>
      <c r="G142" s="237"/>
      <c r="H142" s="237"/>
      <c r="I142" s="237"/>
      <c r="J142" s="239"/>
    </row>
    <row r="143" spans="1:11" ht="15" customHeight="1" x14ac:dyDescent="0.25">
      <c r="A143" s="234" t="s">
        <v>275</v>
      </c>
      <c r="B143" s="250">
        <v>1</v>
      </c>
      <c r="C143" s="269">
        <v>1.0228999999999999</v>
      </c>
      <c r="D143" s="237">
        <f t="shared" si="18"/>
        <v>102.28999999999999</v>
      </c>
      <c r="E143" s="237"/>
      <c r="F143" s="237"/>
      <c r="G143" s="237"/>
      <c r="H143" s="237"/>
      <c r="I143" s="237"/>
      <c r="J143" s="239"/>
    </row>
    <row r="144" spans="1:11" ht="15" customHeight="1" x14ac:dyDescent="0.25">
      <c r="A144" s="234" t="s">
        <v>276</v>
      </c>
      <c r="B144" s="250">
        <v>1</v>
      </c>
      <c r="C144" s="269">
        <v>1.0308999999999999</v>
      </c>
      <c r="D144" s="237">
        <f t="shared" si="18"/>
        <v>103.08999999999999</v>
      </c>
      <c r="E144" s="237"/>
      <c r="F144" s="237"/>
      <c r="G144" s="237"/>
      <c r="H144" s="237"/>
      <c r="I144" s="237"/>
      <c r="J144" s="239"/>
    </row>
    <row r="145" spans="1:10" ht="15" customHeight="1" x14ac:dyDescent="0.25">
      <c r="A145" s="234" t="s">
        <v>277</v>
      </c>
      <c r="B145" s="250">
        <v>1</v>
      </c>
      <c r="C145" s="269">
        <v>0.73129999999999995</v>
      </c>
      <c r="D145" s="237">
        <f t="shared" si="18"/>
        <v>73.13</v>
      </c>
      <c r="E145" s="237"/>
      <c r="F145" s="237"/>
      <c r="G145" s="237"/>
      <c r="H145" s="237"/>
      <c r="I145" s="237"/>
      <c r="J145" s="239"/>
    </row>
    <row r="146" spans="1:10" ht="15" customHeight="1" x14ac:dyDescent="0.25">
      <c r="A146" s="234" t="s">
        <v>278</v>
      </c>
      <c r="B146" s="250">
        <v>1</v>
      </c>
      <c r="C146" s="269">
        <v>0.85870000000000002</v>
      </c>
      <c r="D146" s="237">
        <f t="shared" si="18"/>
        <v>85.87</v>
      </c>
      <c r="E146" s="237"/>
      <c r="F146" s="237"/>
      <c r="G146" s="237"/>
      <c r="H146" s="237"/>
      <c r="I146" s="237"/>
      <c r="J146" s="239"/>
    </row>
    <row r="147" spans="1:10" ht="15" customHeight="1" x14ac:dyDescent="0.25">
      <c r="A147" s="534" t="s">
        <v>177</v>
      </c>
      <c r="B147" s="534"/>
      <c r="C147" s="534"/>
      <c r="D147" s="237">
        <f>AVERAGE(D139:D146)</f>
        <v>105.40625</v>
      </c>
      <c r="E147" s="244">
        <v>108</v>
      </c>
      <c r="F147" s="244">
        <v>100</v>
      </c>
      <c r="G147" s="244">
        <v>130</v>
      </c>
      <c r="H147" s="244">
        <v>123</v>
      </c>
      <c r="I147" s="245">
        <f>'[1]Gral. ENERO 2016'!D152</f>
        <v>114.26375</v>
      </c>
      <c r="J147" s="246">
        <f>AVERAGE(D147:I147)</f>
        <v>113.44499999999999</v>
      </c>
    </row>
    <row r="148" spans="1:10" ht="15" customHeight="1" x14ac:dyDescent="0.25">
      <c r="A148" s="535" t="s">
        <v>279</v>
      </c>
      <c r="B148" s="535"/>
      <c r="C148" s="535"/>
      <c r="D148" s="535"/>
      <c r="E148" s="535"/>
      <c r="F148" s="535"/>
      <c r="G148" s="535"/>
      <c r="H148" s="535"/>
      <c r="I148" s="535"/>
      <c r="J148" s="535"/>
    </row>
    <row r="149" spans="1:10" ht="15" customHeight="1" x14ac:dyDescent="0.25">
      <c r="A149" s="263" t="s">
        <v>280</v>
      </c>
      <c r="B149" s="250">
        <v>1</v>
      </c>
      <c r="C149" s="269">
        <v>1</v>
      </c>
      <c r="D149" s="237">
        <f t="shared" ref="D149:D151" si="19">IF(C149/B149*100&gt;130,130,IF(C149/B149*100&lt;39,0,C149/B149*100))</f>
        <v>100</v>
      </c>
      <c r="E149" s="237"/>
      <c r="F149" s="237"/>
      <c r="G149" s="237"/>
      <c r="H149" s="237"/>
      <c r="I149" s="237"/>
      <c r="J149" s="239"/>
    </row>
    <row r="150" spans="1:10" ht="15" customHeight="1" x14ac:dyDescent="0.25">
      <c r="A150" s="263" t="s">
        <v>281</v>
      </c>
      <c r="B150" s="250">
        <v>1</v>
      </c>
      <c r="C150" s="269">
        <v>1</v>
      </c>
      <c r="D150" s="237">
        <f t="shared" si="19"/>
        <v>100</v>
      </c>
      <c r="E150" s="237"/>
      <c r="F150" s="237"/>
      <c r="G150" s="237"/>
      <c r="H150" s="237"/>
      <c r="I150" s="237"/>
      <c r="J150" s="239"/>
    </row>
    <row r="151" spans="1:10" ht="15" customHeight="1" x14ac:dyDescent="0.25">
      <c r="A151" s="263" t="s">
        <v>282</v>
      </c>
      <c r="B151" s="250">
        <v>1</v>
      </c>
      <c r="C151" s="279">
        <v>1</v>
      </c>
      <c r="D151" s="237">
        <f t="shared" si="19"/>
        <v>100</v>
      </c>
      <c r="E151" s="237"/>
      <c r="F151" s="237"/>
      <c r="G151" s="237"/>
      <c r="H151" s="237"/>
      <c r="I151" s="237"/>
      <c r="J151" s="239"/>
    </row>
    <row r="152" spans="1:10" ht="15" customHeight="1" x14ac:dyDescent="0.25">
      <c r="A152" s="534"/>
      <c r="B152" s="534"/>
      <c r="C152" s="534"/>
      <c r="D152" s="237">
        <f>AVERAGE(D149:D151)</f>
        <v>100</v>
      </c>
      <c r="E152" s="244">
        <v>110</v>
      </c>
      <c r="F152" s="244">
        <v>100</v>
      </c>
      <c r="G152" s="244">
        <v>100</v>
      </c>
      <c r="H152" s="244">
        <v>100</v>
      </c>
      <c r="I152" s="245">
        <f>'[1]Gral. ENERO 2016'!D157</f>
        <v>100</v>
      </c>
      <c r="J152" s="246">
        <f>AVERAGE(D152:I152)</f>
        <v>101.66666666666667</v>
      </c>
    </row>
    <row r="153" spans="1:10" ht="15" customHeight="1" x14ac:dyDescent="0.25">
      <c r="A153" s="535" t="s">
        <v>283</v>
      </c>
      <c r="B153" s="535"/>
      <c r="C153" s="535"/>
      <c r="D153" s="535"/>
      <c r="E153" s="535"/>
      <c r="F153" s="535"/>
      <c r="G153" s="535"/>
      <c r="H153" s="535"/>
      <c r="I153" s="535"/>
      <c r="J153" s="535"/>
    </row>
    <row r="154" spans="1:10" ht="15" customHeight="1" x14ac:dyDescent="0.25">
      <c r="A154" s="263" t="s">
        <v>284</v>
      </c>
      <c r="B154" s="250">
        <v>1</v>
      </c>
      <c r="C154" s="269">
        <v>1</v>
      </c>
      <c r="D154" s="237">
        <f t="shared" ref="D154:D155" si="20">IF(C154/B154*100&gt;130,130,IF(C154/B154*100&lt;39,0,C154/B154*100))</f>
        <v>100</v>
      </c>
      <c r="E154" s="237"/>
      <c r="F154" s="237"/>
      <c r="G154" s="237"/>
      <c r="H154" s="237"/>
      <c r="I154" s="237"/>
      <c r="J154" s="239"/>
    </row>
    <row r="155" spans="1:10" ht="15" customHeight="1" x14ac:dyDescent="0.25">
      <c r="A155" s="263" t="s">
        <v>285</v>
      </c>
      <c r="B155" s="250">
        <v>1</v>
      </c>
      <c r="C155" s="279">
        <v>1</v>
      </c>
      <c r="D155" s="237">
        <f t="shared" si="20"/>
        <v>100</v>
      </c>
      <c r="E155" s="237"/>
      <c r="F155" s="237"/>
      <c r="G155" s="237"/>
      <c r="H155" s="237"/>
      <c r="I155" s="237"/>
      <c r="J155" s="239"/>
    </row>
    <row r="156" spans="1:10" ht="15" customHeight="1" x14ac:dyDescent="0.25">
      <c r="A156" s="534" t="s">
        <v>177</v>
      </c>
      <c r="B156" s="534"/>
      <c r="C156" s="534"/>
      <c r="D156" s="237">
        <f>AVERAGE(D154:D155)</f>
        <v>100</v>
      </c>
      <c r="E156" s="244">
        <v>100</v>
      </c>
      <c r="F156" s="244">
        <v>100</v>
      </c>
      <c r="G156" s="244">
        <v>100</v>
      </c>
      <c r="H156" s="244">
        <v>100</v>
      </c>
      <c r="I156" s="245">
        <f>'[1]Gral. ENERO 2016'!D161</f>
        <v>100</v>
      </c>
      <c r="J156" s="246">
        <f>AVERAGE(D156:I156)</f>
        <v>100</v>
      </c>
    </row>
    <row r="157" spans="1:10" ht="15" customHeight="1" x14ac:dyDescent="0.25">
      <c r="A157" s="535" t="s">
        <v>286</v>
      </c>
      <c r="B157" s="535"/>
      <c r="C157" s="535"/>
      <c r="D157" s="535"/>
      <c r="E157" s="535"/>
      <c r="F157" s="535"/>
      <c r="G157" s="535"/>
      <c r="H157" s="535"/>
      <c r="I157" s="535"/>
      <c r="J157" s="535"/>
    </row>
    <row r="158" spans="1:10" ht="15" customHeight="1" x14ac:dyDescent="0.25">
      <c r="A158" s="252" t="s">
        <v>287</v>
      </c>
      <c r="B158" s="250">
        <v>1</v>
      </c>
      <c r="C158" s="269">
        <v>1</v>
      </c>
      <c r="D158" s="237">
        <f t="shared" ref="D158:D159" si="21">IF(C158/B158*100&gt;130,130,IF(C158/B158*100&lt;39,0,C158/B158*100))</f>
        <v>100</v>
      </c>
      <c r="E158" s="237"/>
      <c r="F158" s="237"/>
      <c r="G158" s="237"/>
      <c r="H158" s="237"/>
      <c r="I158" s="237"/>
      <c r="J158" s="275"/>
    </row>
    <row r="159" spans="1:10" ht="15" customHeight="1" x14ac:dyDescent="0.25">
      <c r="A159" s="252" t="s">
        <v>288</v>
      </c>
      <c r="B159" s="250">
        <v>1</v>
      </c>
      <c r="C159" s="279">
        <v>1</v>
      </c>
      <c r="D159" s="237">
        <f t="shared" si="21"/>
        <v>100</v>
      </c>
      <c r="E159" s="237"/>
      <c r="F159" s="237"/>
      <c r="G159" s="237"/>
      <c r="H159" s="237"/>
      <c r="I159" s="237"/>
      <c r="J159" s="275"/>
    </row>
    <row r="160" spans="1:10" ht="15" customHeight="1" x14ac:dyDescent="0.25">
      <c r="A160" s="534" t="s">
        <v>177</v>
      </c>
      <c r="B160" s="534"/>
      <c r="C160" s="534"/>
      <c r="D160" s="237">
        <f>AVERAGE(D158:D159)</f>
        <v>100</v>
      </c>
      <c r="E160" s="244">
        <v>100</v>
      </c>
      <c r="F160" s="244">
        <v>100</v>
      </c>
      <c r="G160" s="244">
        <v>100</v>
      </c>
      <c r="H160" s="244">
        <v>50</v>
      </c>
      <c r="I160" s="245">
        <f>'[1]Gral. ENERO 2016'!D165</f>
        <v>100</v>
      </c>
      <c r="J160" s="246">
        <f>AVERAGE(D160:I160)</f>
        <v>91.666666666666671</v>
      </c>
    </row>
    <row r="161" spans="1:10" ht="15" customHeight="1" x14ac:dyDescent="0.25">
      <c r="A161" s="535" t="s">
        <v>289</v>
      </c>
      <c r="B161" s="535"/>
      <c r="C161" s="535"/>
      <c r="D161" s="535"/>
      <c r="E161" s="535"/>
      <c r="F161" s="535"/>
      <c r="G161" s="535"/>
      <c r="H161" s="535"/>
      <c r="I161" s="535"/>
      <c r="J161" s="535"/>
    </row>
    <row r="162" spans="1:10" ht="15" customHeight="1" x14ac:dyDescent="0.25">
      <c r="A162" s="260" t="s">
        <v>252</v>
      </c>
      <c r="B162" s="264">
        <v>0.95</v>
      </c>
      <c r="C162" s="269">
        <v>0.95</v>
      </c>
      <c r="D162" s="237">
        <f t="shared" ref="D162:D165" si="22">IF(C162/B162*100&gt;130,130,IF(C162/B162*100&lt;39,0,C162/B162*100))</f>
        <v>100</v>
      </c>
      <c r="E162" s="237"/>
      <c r="F162" s="237"/>
      <c r="G162" s="237"/>
      <c r="H162" s="237"/>
      <c r="I162" s="237"/>
      <c r="J162" s="239"/>
    </row>
    <row r="163" spans="1:10" ht="15" customHeight="1" x14ac:dyDescent="0.25">
      <c r="A163" s="263" t="s">
        <v>285</v>
      </c>
      <c r="B163" s="264">
        <v>1</v>
      </c>
      <c r="C163" s="269">
        <v>1</v>
      </c>
      <c r="D163" s="237">
        <f t="shared" si="22"/>
        <v>100</v>
      </c>
      <c r="E163" s="237"/>
      <c r="F163" s="237"/>
      <c r="G163" s="237"/>
      <c r="H163" s="237"/>
      <c r="I163" s="237"/>
      <c r="J163" s="239"/>
    </row>
    <row r="164" spans="1:10" ht="15" customHeight="1" x14ac:dyDescent="0.25">
      <c r="A164" s="252" t="s">
        <v>254</v>
      </c>
      <c r="B164" s="264">
        <f>B163</f>
        <v>1</v>
      </c>
      <c r="C164" s="269">
        <v>1</v>
      </c>
      <c r="D164" s="237">
        <f t="shared" si="22"/>
        <v>100</v>
      </c>
      <c r="E164" s="237"/>
      <c r="F164" s="237"/>
      <c r="G164" s="237"/>
      <c r="H164" s="237"/>
      <c r="I164" s="237"/>
      <c r="J164" s="239"/>
    </row>
    <row r="165" spans="1:10" ht="15" customHeight="1" x14ac:dyDescent="0.25">
      <c r="A165" s="260" t="s">
        <v>255</v>
      </c>
      <c r="B165" s="264">
        <v>1</v>
      </c>
      <c r="C165" s="279">
        <v>1</v>
      </c>
      <c r="D165" s="237">
        <f t="shared" si="22"/>
        <v>100</v>
      </c>
      <c r="E165" s="237"/>
      <c r="F165" s="237"/>
      <c r="G165" s="237"/>
      <c r="H165" s="237"/>
      <c r="I165" s="237"/>
      <c r="J165" s="239"/>
    </row>
    <row r="166" spans="1:10" ht="15" customHeight="1" x14ac:dyDescent="0.25">
      <c r="A166" s="534" t="s">
        <v>177</v>
      </c>
      <c r="B166" s="534"/>
      <c r="C166" s="534"/>
      <c r="D166" s="237">
        <f>AVERAGE(D164:D165)</f>
        <v>100</v>
      </c>
      <c r="E166" s="244">
        <v>100</v>
      </c>
      <c r="F166" s="244">
        <v>100</v>
      </c>
      <c r="G166" s="244">
        <v>100</v>
      </c>
      <c r="H166" s="244">
        <v>100</v>
      </c>
      <c r="I166" s="244">
        <v>100</v>
      </c>
      <c r="J166" s="246">
        <f>AVERAGE(D166:I166)</f>
        <v>100</v>
      </c>
    </row>
    <row r="167" spans="1:10" ht="15" customHeight="1" x14ac:dyDescent="0.25">
      <c r="A167" s="535" t="s">
        <v>290</v>
      </c>
      <c r="B167" s="535"/>
      <c r="C167" s="535"/>
      <c r="D167" s="535"/>
      <c r="E167" s="535"/>
      <c r="F167" s="535"/>
      <c r="G167" s="535"/>
      <c r="H167" s="535"/>
      <c r="I167" s="535"/>
      <c r="J167" s="535"/>
    </row>
    <row r="168" spans="1:10" ht="15" customHeight="1" x14ac:dyDescent="0.25">
      <c r="A168" s="534" t="s">
        <v>291</v>
      </c>
      <c r="B168" s="534"/>
      <c r="C168" s="534"/>
      <c r="D168" s="534"/>
      <c r="E168" s="534"/>
      <c r="F168" s="534"/>
      <c r="G168" s="534"/>
      <c r="H168" s="534"/>
      <c r="I168" s="534"/>
      <c r="J168" s="534"/>
    </row>
    <row r="169" spans="1:10" ht="27" customHeight="1" x14ac:dyDescent="0.25">
      <c r="A169" s="280" t="s">
        <v>292</v>
      </c>
      <c r="B169" s="281">
        <v>0</v>
      </c>
      <c r="C169" s="427">
        <v>0</v>
      </c>
      <c r="D169" s="237">
        <v>100</v>
      </c>
      <c r="E169" s="237"/>
      <c r="F169" s="237"/>
      <c r="G169" s="428"/>
      <c r="H169" s="428"/>
      <c r="I169" s="428"/>
      <c r="J169" s="429"/>
    </row>
    <row r="170" spans="1:10" ht="15" customHeight="1" x14ac:dyDescent="0.25">
      <c r="A170" s="280" t="s">
        <v>293</v>
      </c>
      <c r="B170" s="281">
        <v>1</v>
      </c>
      <c r="C170" s="269">
        <v>1</v>
      </c>
      <c r="D170" s="237">
        <f t="shared" ref="D170:D172" si="23">IF(C170/B170*100&gt;130,130,IF(C170/B170*100&lt;39,0,C170/B170*100))</f>
        <v>100</v>
      </c>
      <c r="E170" s="237"/>
      <c r="F170" s="237"/>
      <c r="G170" s="428"/>
      <c r="H170" s="428"/>
      <c r="I170" s="428"/>
      <c r="J170" s="429"/>
    </row>
    <row r="171" spans="1:10" ht="15" customHeight="1" x14ac:dyDescent="0.25">
      <c r="A171" s="280" t="s">
        <v>294</v>
      </c>
      <c r="B171" s="281">
        <v>1</v>
      </c>
      <c r="C171" s="269">
        <v>1</v>
      </c>
      <c r="D171" s="237">
        <f t="shared" si="23"/>
        <v>100</v>
      </c>
      <c r="E171" s="237"/>
      <c r="F171" s="237"/>
      <c r="G171" s="428"/>
      <c r="H171" s="428"/>
      <c r="I171" s="428"/>
      <c r="J171" s="429"/>
    </row>
    <row r="172" spans="1:10" ht="15" customHeight="1" x14ac:dyDescent="0.25">
      <c r="A172" s="280" t="s">
        <v>295</v>
      </c>
      <c r="B172" s="281">
        <v>1</v>
      </c>
      <c r="C172" s="279">
        <v>1</v>
      </c>
      <c r="D172" s="237">
        <f t="shared" si="23"/>
        <v>100</v>
      </c>
      <c r="E172" s="237"/>
      <c r="F172" s="237"/>
      <c r="G172" s="428"/>
      <c r="H172" s="428"/>
      <c r="I172" s="428"/>
      <c r="J172" s="429"/>
    </row>
    <row r="173" spans="1:10" ht="15" customHeight="1" x14ac:dyDescent="0.25">
      <c r="A173" s="534" t="s">
        <v>177</v>
      </c>
      <c r="B173" s="534"/>
      <c r="C173" s="534"/>
      <c r="D173" s="237">
        <f>AVERAGE(D169:D172)</f>
        <v>100</v>
      </c>
      <c r="E173" s="244">
        <v>100</v>
      </c>
      <c r="F173" s="244">
        <v>100</v>
      </c>
      <c r="G173" s="244">
        <v>100</v>
      </c>
      <c r="H173" s="244">
        <v>100</v>
      </c>
      <c r="I173" s="244">
        <v>100</v>
      </c>
      <c r="J173" s="246">
        <f>AVERAGE(D173:I173)</f>
        <v>100</v>
      </c>
    </row>
    <row r="174" spans="1:10" ht="15" customHeight="1" x14ac:dyDescent="0.25">
      <c r="A174" s="535" t="s">
        <v>296</v>
      </c>
      <c r="B174" s="535"/>
      <c r="C174" s="535"/>
      <c r="D174" s="535"/>
      <c r="E174" s="535"/>
      <c r="F174" s="535"/>
      <c r="G174" s="535"/>
      <c r="H174" s="535"/>
      <c r="I174" s="535"/>
      <c r="J174" s="535"/>
    </row>
    <row r="175" spans="1:10" ht="15" customHeight="1" x14ac:dyDescent="0.25">
      <c r="A175" s="260" t="s">
        <v>297</v>
      </c>
      <c r="B175" s="282">
        <v>0.67</v>
      </c>
      <c r="C175" s="269">
        <v>0.7</v>
      </c>
      <c r="D175" s="237">
        <f t="shared" ref="D175:D176" si="24">IF(C175/B175*100&gt;130,130,IF(C175/B175*100&lt;39,0,C175/B175*100))</f>
        <v>104.4776119402985</v>
      </c>
      <c r="E175" s="237"/>
      <c r="F175" s="237"/>
      <c r="G175" s="237"/>
      <c r="H175" s="237"/>
      <c r="I175" s="237"/>
      <c r="J175" s="239"/>
    </row>
    <row r="176" spans="1:10" ht="15" customHeight="1" x14ac:dyDescent="0.25">
      <c r="A176" s="260" t="s">
        <v>298</v>
      </c>
      <c r="B176" s="283">
        <v>0.62</v>
      </c>
      <c r="C176" s="269">
        <v>0.64</v>
      </c>
      <c r="D176" s="237">
        <f t="shared" si="24"/>
        <v>103.2258064516129</v>
      </c>
      <c r="E176" s="237"/>
      <c r="F176" s="237"/>
      <c r="G176" s="237"/>
      <c r="H176" s="237"/>
      <c r="I176" s="237"/>
      <c r="J176" s="239"/>
    </row>
    <row r="177" spans="1:10" ht="15" customHeight="1" x14ac:dyDescent="0.25">
      <c r="A177" s="534" t="s">
        <v>177</v>
      </c>
      <c r="B177" s="534"/>
      <c r="C177" s="534"/>
      <c r="D177" s="237">
        <f>AVERAGE(D175:D176)</f>
        <v>103.85170919595569</v>
      </c>
      <c r="E177" s="244">
        <v>106</v>
      </c>
      <c r="F177" s="244">
        <v>119</v>
      </c>
      <c r="G177" s="244">
        <v>100</v>
      </c>
      <c r="H177" s="244">
        <v>112</v>
      </c>
      <c r="I177" s="244">
        <v>120</v>
      </c>
      <c r="J177" s="246">
        <f>AVERAGE(D177:I177)</f>
        <v>110.14195153265928</v>
      </c>
    </row>
    <row r="178" spans="1:10" ht="15" customHeight="1" x14ac:dyDescent="0.25">
      <c r="A178" s="535" t="s">
        <v>299</v>
      </c>
      <c r="B178" s="535"/>
      <c r="C178" s="535"/>
      <c r="D178" s="535"/>
      <c r="E178" s="535"/>
      <c r="F178" s="535"/>
      <c r="G178" s="535"/>
      <c r="H178" s="535"/>
      <c r="I178" s="535"/>
      <c r="J178" s="535"/>
    </row>
    <row r="179" spans="1:10" ht="26.25" customHeight="1" x14ac:dyDescent="0.25">
      <c r="A179" s="263" t="s">
        <v>300</v>
      </c>
      <c r="B179" s="250">
        <v>1</v>
      </c>
      <c r="C179" s="427">
        <v>0.53480000000000005</v>
      </c>
      <c r="D179" s="430">
        <f t="shared" ref="D179:D183" si="25">IF(C179/B179*100&gt;130,130,IF(C179/B179*100&lt;39,0,C179/B179*100))</f>
        <v>53.480000000000004</v>
      </c>
      <c r="E179" s="430"/>
      <c r="F179" s="430"/>
      <c r="G179" s="237"/>
      <c r="H179" s="237"/>
      <c r="I179" s="237"/>
      <c r="J179" s="239"/>
    </row>
    <row r="180" spans="1:10" ht="20.25" customHeight="1" x14ac:dyDescent="0.25">
      <c r="A180" s="252" t="s">
        <v>301</v>
      </c>
      <c r="B180" s="250">
        <v>1</v>
      </c>
      <c r="C180" s="269">
        <v>0</v>
      </c>
      <c r="D180" s="237">
        <f t="shared" si="25"/>
        <v>0</v>
      </c>
      <c r="E180" s="237"/>
      <c r="F180" s="237"/>
      <c r="G180" s="237"/>
      <c r="H180" s="237"/>
      <c r="I180" s="237"/>
      <c r="J180" s="239"/>
    </row>
    <row r="181" spans="1:10" ht="27" customHeight="1" x14ac:dyDescent="0.25">
      <c r="A181" s="263" t="s">
        <v>302</v>
      </c>
      <c r="B181" s="250">
        <v>1</v>
      </c>
      <c r="C181" s="427">
        <v>0</v>
      </c>
      <c r="D181" s="430">
        <f t="shared" si="25"/>
        <v>0</v>
      </c>
      <c r="E181" s="430"/>
      <c r="F181" s="430"/>
      <c r="G181" s="237"/>
      <c r="H181" s="237"/>
      <c r="I181" s="237"/>
      <c r="J181" s="239"/>
    </row>
    <row r="182" spans="1:10" ht="15" customHeight="1" x14ac:dyDescent="0.25">
      <c r="A182" s="252" t="s">
        <v>303</v>
      </c>
      <c r="B182" s="250">
        <v>1</v>
      </c>
      <c r="C182" s="279">
        <v>1.38</v>
      </c>
      <c r="D182" s="430">
        <f t="shared" si="25"/>
        <v>130</v>
      </c>
      <c r="E182" s="430"/>
      <c r="F182" s="237"/>
      <c r="G182" s="237"/>
      <c r="H182" s="237"/>
      <c r="I182" s="237"/>
      <c r="J182" s="239"/>
    </row>
    <row r="183" spans="1:10" ht="15" customHeight="1" x14ac:dyDescent="0.25">
      <c r="A183" s="252" t="s">
        <v>304</v>
      </c>
      <c r="B183" s="250">
        <v>1</v>
      </c>
      <c r="C183" s="269">
        <v>1.2</v>
      </c>
      <c r="D183" s="237">
        <f t="shared" si="25"/>
        <v>120</v>
      </c>
      <c r="E183" s="237"/>
      <c r="F183" s="237"/>
      <c r="G183" s="237"/>
      <c r="H183" s="237"/>
      <c r="I183" s="237"/>
      <c r="J183" s="239"/>
    </row>
    <row r="184" spans="1:10" ht="15" customHeight="1" x14ac:dyDescent="0.25">
      <c r="A184" s="534" t="s">
        <v>177</v>
      </c>
      <c r="B184" s="534"/>
      <c r="C184" s="534"/>
      <c r="D184" s="237">
        <f>AVERAGE(D179:D183)</f>
        <v>60.696000000000005</v>
      </c>
      <c r="E184" s="244">
        <v>92</v>
      </c>
      <c r="F184" s="244">
        <v>92</v>
      </c>
      <c r="G184" s="244">
        <v>80</v>
      </c>
      <c r="H184" s="244">
        <v>80</v>
      </c>
      <c r="I184" s="244">
        <v>80</v>
      </c>
      <c r="J184" s="246">
        <f>AVERAGE(D184:I184)</f>
        <v>80.782666666666671</v>
      </c>
    </row>
    <row r="185" spans="1:10" ht="15" customHeight="1" x14ac:dyDescent="0.25">
      <c r="A185" s="535" t="s">
        <v>305</v>
      </c>
      <c r="B185" s="535"/>
      <c r="C185" s="535"/>
      <c r="D185" s="535"/>
      <c r="E185" s="535"/>
      <c r="F185" s="535"/>
      <c r="G185" s="535"/>
      <c r="H185" s="535"/>
      <c r="I185" s="535"/>
      <c r="J185" s="535"/>
    </row>
    <row r="186" spans="1:10" ht="15" customHeight="1" x14ac:dyDescent="0.25">
      <c r="A186" s="535" t="s">
        <v>306</v>
      </c>
      <c r="B186" s="535"/>
      <c r="C186" s="535"/>
      <c r="D186" s="535"/>
      <c r="E186" s="535"/>
      <c r="F186" s="535"/>
      <c r="G186" s="535"/>
      <c r="H186" s="535"/>
      <c r="I186" s="535"/>
      <c r="J186" s="535"/>
    </row>
    <row r="187" spans="1:10" ht="15" customHeight="1" x14ac:dyDescent="0.25">
      <c r="A187" s="535" t="s">
        <v>307</v>
      </c>
      <c r="B187" s="535"/>
      <c r="C187" s="535"/>
      <c r="D187" s="535"/>
      <c r="E187" s="535"/>
      <c r="F187" s="535"/>
      <c r="G187" s="535"/>
      <c r="H187" s="535"/>
      <c r="I187" s="535"/>
      <c r="J187" s="535"/>
    </row>
    <row r="188" spans="1:10" ht="33" customHeight="1" x14ac:dyDescent="0.25">
      <c r="A188" s="284" t="s">
        <v>308</v>
      </c>
      <c r="B188" s="264">
        <v>0.8</v>
      </c>
      <c r="C188" s="269">
        <v>0.81</v>
      </c>
      <c r="D188" s="237">
        <f t="shared" ref="D188:D189" si="26">IF(C188/B188*100&gt;130,130,IF(C188/B188*100&lt;39,0,C188/B188*100))</f>
        <v>101.25</v>
      </c>
      <c r="E188" s="237"/>
      <c r="F188" s="237"/>
      <c r="G188" s="237"/>
      <c r="H188" s="237"/>
      <c r="I188" s="237"/>
      <c r="J188" s="239"/>
    </row>
    <row r="189" spans="1:10" ht="27" customHeight="1" x14ac:dyDescent="0.25">
      <c r="A189" s="285" t="s">
        <v>309</v>
      </c>
      <c r="B189" s="262">
        <v>0.8</v>
      </c>
      <c r="C189" s="427">
        <v>0.86</v>
      </c>
      <c r="D189" s="430">
        <f t="shared" si="26"/>
        <v>107.5</v>
      </c>
      <c r="E189" s="430"/>
      <c r="F189" s="430"/>
      <c r="G189" s="237"/>
      <c r="H189" s="237"/>
      <c r="I189" s="237"/>
      <c r="J189" s="239"/>
    </row>
    <row r="190" spans="1:10" ht="15" customHeight="1" x14ac:dyDescent="0.25">
      <c r="A190" s="534" t="s">
        <v>177</v>
      </c>
      <c r="B190" s="534"/>
      <c r="C190" s="534"/>
      <c r="D190" s="237">
        <f>AVERAGE(D188:D189)</f>
        <v>104.375</v>
      </c>
      <c r="E190" s="244">
        <v>102</v>
      </c>
      <c r="F190" s="244">
        <v>101</v>
      </c>
      <c r="G190" s="244">
        <v>103</v>
      </c>
      <c r="H190" s="244">
        <v>112</v>
      </c>
      <c r="I190" s="244">
        <v>107</v>
      </c>
      <c r="J190" s="246">
        <f>AVERAGE(D190:I190)</f>
        <v>104.89583333333333</v>
      </c>
    </row>
    <row r="191" spans="1:10" ht="15" customHeight="1" x14ac:dyDescent="0.25">
      <c r="A191" s="535" t="s">
        <v>310</v>
      </c>
      <c r="B191" s="535"/>
      <c r="C191" s="535"/>
      <c r="D191" s="535"/>
      <c r="E191" s="535"/>
      <c r="F191" s="535"/>
      <c r="G191" s="535"/>
      <c r="H191" s="535"/>
      <c r="I191" s="535"/>
      <c r="J191" s="535"/>
    </row>
    <row r="192" spans="1:10" ht="15" customHeight="1" x14ac:dyDescent="0.25">
      <c r="A192" s="286" t="s">
        <v>311</v>
      </c>
      <c r="B192" s="262">
        <v>0.65</v>
      </c>
      <c r="C192" s="269">
        <v>0.78</v>
      </c>
      <c r="D192" s="237">
        <f t="shared" ref="D192:D194" si="27">IF(C192/B192*100&gt;130,130,IF(C192/B192*100&lt;39,0,C192/B192*100))</f>
        <v>120</v>
      </c>
      <c r="E192" s="237"/>
      <c r="F192" s="237"/>
      <c r="G192" s="237"/>
      <c r="H192" s="237"/>
      <c r="I192" s="237"/>
      <c r="J192" s="239"/>
    </row>
    <row r="193" spans="1:10" ht="15" customHeight="1" x14ac:dyDescent="0.25">
      <c r="A193" s="287" t="s">
        <v>312</v>
      </c>
      <c r="B193" s="262">
        <v>0.65</v>
      </c>
      <c r="C193" s="269">
        <v>0.9</v>
      </c>
      <c r="D193" s="237">
        <f t="shared" si="27"/>
        <v>130</v>
      </c>
      <c r="E193" s="237"/>
      <c r="F193" s="237"/>
      <c r="G193" s="237"/>
      <c r="H193" s="237"/>
      <c r="I193" s="237"/>
      <c r="J193" s="239"/>
    </row>
    <row r="194" spans="1:10" ht="15" customHeight="1" x14ac:dyDescent="0.25">
      <c r="A194" s="287" t="s">
        <v>313</v>
      </c>
      <c r="B194" s="262">
        <v>0.7</v>
      </c>
      <c r="C194" s="269">
        <v>0.85</v>
      </c>
      <c r="D194" s="237">
        <f t="shared" si="27"/>
        <v>121.42857142857144</v>
      </c>
      <c r="E194" s="237"/>
      <c r="F194" s="237"/>
      <c r="G194" s="237"/>
      <c r="H194" s="237"/>
      <c r="I194" s="237"/>
      <c r="J194" s="239"/>
    </row>
    <row r="195" spans="1:10" ht="15" customHeight="1" x14ac:dyDescent="0.25">
      <c r="A195" s="534" t="s">
        <v>314</v>
      </c>
      <c r="B195" s="534"/>
      <c r="C195" s="534"/>
      <c r="D195" s="534"/>
      <c r="E195" s="534"/>
      <c r="F195" s="534"/>
      <c r="G195" s="534"/>
      <c r="H195" s="534"/>
      <c r="I195" s="534"/>
      <c r="J195" s="534"/>
    </row>
    <row r="196" spans="1:10" ht="15" customHeight="1" x14ac:dyDescent="0.25">
      <c r="A196" s="287" t="s">
        <v>315</v>
      </c>
      <c r="B196" s="250">
        <v>0.8</v>
      </c>
      <c r="C196" s="269">
        <v>0.88</v>
      </c>
      <c r="D196" s="237">
        <f t="shared" ref="D196:D197" si="28">IF(C196/B196*100&gt;130,130,IF(C196/B196*100&lt;39,0,C196/B196*100))</f>
        <v>109.99999999999999</v>
      </c>
      <c r="E196" s="237"/>
      <c r="F196" s="237"/>
      <c r="G196" s="237"/>
      <c r="H196" s="237"/>
      <c r="I196" s="237"/>
      <c r="J196" s="239"/>
    </row>
    <row r="197" spans="1:10" ht="15" customHeight="1" x14ac:dyDescent="0.25">
      <c r="A197" s="287" t="s">
        <v>316</v>
      </c>
      <c r="B197" s="250">
        <v>0.8</v>
      </c>
      <c r="C197" s="269">
        <v>0.85</v>
      </c>
      <c r="D197" s="237">
        <f t="shared" si="28"/>
        <v>106.25</v>
      </c>
      <c r="E197" s="237"/>
      <c r="F197" s="237"/>
      <c r="G197" s="237"/>
      <c r="H197" s="237"/>
      <c r="I197" s="237"/>
      <c r="J197" s="239"/>
    </row>
    <row r="198" spans="1:10" ht="15" customHeight="1" x14ac:dyDescent="0.25">
      <c r="A198" s="534" t="s">
        <v>177</v>
      </c>
      <c r="B198" s="534"/>
      <c r="C198" s="534"/>
      <c r="D198" s="237">
        <f>AVERAGE(D192:D197)</f>
        <v>117.53571428571429</v>
      </c>
      <c r="E198" s="237">
        <v>118</v>
      </c>
      <c r="F198" s="244">
        <v>116</v>
      </c>
      <c r="G198" s="244">
        <v>115</v>
      </c>
      <c r="H198" s="244">
        <v>115</v>
      </c>
      <c r="I198" s="244">
        <v>109</v>
      </c>
      <c r="J198" s="246">
        <f>AVERAGE(D198:I198)</f>
        <v>115.08928571428571</v>
      </c>
    </row>
    <row r="199" spans="1:10" ht="15" customHeight="1" x14ac:dyDescent="0.25">
      <c r="A199" s="535" t="s">
        <v>317</v>
      </c>
      <c r="B199" s="535"/>
      <c r="C199" s="535"/>
      <c r="D199" s="535"/>
      <c r="E199" s="535"/>
      <c r="F199" s="535"/>
      <c r="G199" s="535"/>
      <c r="H199" s="535"/>
      <c r="I199" s="535"/>
      <c r="J199" s="535"/>
    </row>
    <row r="200" spans="1:10" ht="15" customHeight="1" x14ac:dyDescent="0.25">
      <c r="A200" s="431" t="s">
        <v>318</v>
      </c>
      <c r="B200" s="288">
        <v>0.85</v>
      </c>
      <c r="C200" s="269">
        <v>0.97640000000000005</v>
      </c>
      <c r="D200" s="237">
        <f t="shared" ref="D200:D205" si="29">IF(C200/B200*100&gt;130,130,IF(C200/B200*100&lt;39,0,C200/B200*100))</f>
        <v>114.87058823529412</v>
      </c>
      <c r="E200" s="237"/>
      <c r="F200" s="237"/>
      <c r="G200" s="237"/>
      <c r="H200" s="237"/>
      <c r="I200" s="237"/>
      <c r="J200" s="239"/>
    </row>
    <row r="201" spans="1:10" ht="15" customHeight="1" x14ac:dyDescent="0.25">
      <c r="A201" s="431" t="s">
        <v>319</v>
      </c>
      <c r="B201" s="288">
        <v>0.75</v>
      </c>
      <c r="C201" s="269">
        <v>1</v>
      </c>
      <c r="D201" s="237">
        <f t="shared" si="29"/>
        <v>130</v>
      </c>
      <c r="E201" s="237"/>
      <c r="F201" s="237"/>
      <c r="G201" s="237"/>
      <c r="H201" s="237"/>
      <c r="I201" s="237"/>
      <c r="J201" s="239"/>
    </row>
    <row r="202" spans="1:10" ht="15" customHeight="1" x14ac:dyDescent="0.25">
      <c r="A202" s="431" t="s">
        <v>320</v>
      </c>
      <c r="B202" s="288">
        <v>0.85</v>
      </c>
      <c r="C202" s="269">
        <v>1</v>
      </c>
      <c r="D202" s="237">
        <f t="shared" si="29"/>
        <v>117.64705882352942</v>
      </c>
      <c r="E202" s="237"/>
      <c r="F202" s="237"/>
      <c r="G202" s="237"/>
      <c r="H202" s="237"/>
      <c r="I202" s="237"/>
      <c r="J202" s="239"/>
    </row>
    <row r="203" spans="1:10" ht="15" customHeight="1" x14ac:dyDescent="0.25">
      <c r="A203" s="431" t="s">
        <v>321</v>
      </c>
      <c r="B203" s="288">
        <v>0.85</v>
      </c>
      <c r="C203" s="269">
        <v>1</v>
      </c>
      <c r="D203" s="237">
        <f t="shared" si="29"/>
        <v>117.64705882352942</v>
      </c>
      <c r="E203" s="237"/>
      <c r="F203" s="237"/>
      <c r="G203" s="237"/>
      <c r="H203" s="237"/>
      <c r="I203" s="237"/>
      <c r="J203" s="239"/>
    </row>
    <row r="204" spans="1:10" ht="15" customHeight="1" x14ac:dyDescent="0.25">
      <c r="A204" s="431" t="s">
        <v>322</v>
      </c>
      <c r="B204" s="288">
        <v>0.85</v>
      </c>
      <c r="C204" s="269">
        <v>0.84370000000000001</v>
      </c>
      <c r="D204" s="237">
        <f t="shared" si="29"/>
        <v>99.258823529411771</v>
      </c>
      <c r="E204" s="237"/>
      <c r="F204" s="237"/>
      <c r="G204" s="237"/>
      <c r="H204" s="237"/>
      <c r="I204" s="237"/>
      <c r="J204" s="239"/>
    </row>
    <row r="205" spans="1:10" ht="15" customHeight="1" x14ac:dyDescent="0.25">
      <c r="A205" s="431" t="s">
        <v>323</v>
      </c>
      <c r="B205" s="288">
        <v>0.95</v>
      </c>
      <c r="C205" s="269">
        <v>1.2222</v>
      </c>
      <c r="D205" s="237">
        <f t="shared" si="29"/>
        <v>128.65263157894736</v>
      </c>
      <c r="E205" s="237"/>
      <c r="F205" s="237"/>
      <c r="G205" s="237"/>
      <c r="H205" s="237"/>
      <c r="I205" s="237"/>
      <c r="J205" s="239"/>
    </row>
    <row r="206" spans="1:10" ht="15" customHeight="1" x14ac:dyDescent="0.25">
      <c r="A206" s="534" t="s">
        <v>177</v>
      </c>
      <c r="B206" s="534"/>
      <c r="C206" s="534"/>
      <c r="D206" s="237">
        <f>AVERAGE(D200:D205)</f>
        <v>118.01269349845199</v>
      </c>
      <c r="E206" s="237">
        <v>114</v>
      </c>
      <c r="F206" s="244">
        <v>114</v>
      </c>
      <c r="G206" s="244">
        <v>110</v>
      </c>
      <c r="H206" s="244">
        <v>103</v>
      </c>
      <c r="I206" s="244">
        <v>122</v>
      </c>
      <c r="J206" s="246">
        <f>AVERAGE(D206:I206)</f>
        <v>113.50211558307534</v>
      </c>
    </row>
    <row r="207" spans="1:10" ht="15" customHeight="1" x14ac:dyDescent="0.25">
      <c r="A207" s="535" t="s">
        <v>324</v>
      </c>
      <c r="B207" s="535"/>
      <c r="C207" s="535"/>
      <c r="D207" s="535"/>
      <c r="E207" s="535"/>
      <c r="F207" s="535"/>
      <c r="G207" s="535"/>
      <c r="H207" s="535"/>
      <c r="I207" s="535"/>
      <c r="J207" s="535"/>
    </row>
    <row r="208" spans="1:10" ht="15" customHeight="1" x14ac:dyDescent="0.25">
      <c r="A208" s="535" t="s">
        <v>164</v>
      </c>
      <c r="B208" s="535"/>
      <c r="C208" s="535"/>
      <c r="D208" s="535"/>
      <c r="E208" s="535"/>
      <c r="F208" s="535"/>
      <c r="G208" s="535"/>
      <c r="H208" s="535"/>
      <c r="I208" s="535"/>
      <c r="J208" s="535"/>
    </row>
    <row r="209" spans="1:10" ht="15" customHeight="1" x14ac:dyDescent="0.25">
      <c r="A209" s="289" t="s">
        <v>325</v>
      </c>
      <c r="B209" s="432">
        <v>0.85</v>
      </c>
      <c r="C209" s="269">
        <v>0.72</v>
      </c>
      <c r="D209" s="237">
        <f t="shared" ref="D209:D222" si="30">IF(C209/B209*100&gt;130,130,IF(C209/B209*100&lt;39,0,C209/B209*100))</f>
        <v>84.705882352941174</v>
      </c>
      <c r="E209" s="237"/>
      <c r="F209" s="237"/>
      <c r="G209" s="237"/>
      <c r="H209" s="237"/>
      <c r="I209" s="237"/>
      <c r="J209" s="239"/>
    </row>
    <row r="210" spans="1:10" ht="15" customHeight="1" x14ac:dyDescent="0.25">
      <c r="A210" s="289" t="s">
        <v>326</v>
      </c>
      <c r="B210" s="433">
        <v>0.87</v>
      </c>
      <c r="C210" s="269">
        <v>0.86</v>
      </c>
      <c r="D210" s="237">
        <f t="shared" si="30"/>
        <v>98.850574712643677</v>
      </c>
      <c r="E210" s="237"/>
      <c r="F210" s="237"/>
      <c r="G210" s="237"/>
      <c r="H210" s="237"/>
      <c r="I210" s="237"/>
      <c r="J210" s="239"/>
    </row>
    <row r="211" spans="1:10" ht="15" customHeight="1" x14ac:dyDescent="0.25">
      <c r="A211" s="289" t="s">
        <v>327</v>
      </c>
      <c r="B211" s="433">
        <v>0.6</v>
      </c>
      <c r="C211" s="269">
        <v>0.6</v>
      </c>
      <c r="D211" s="237">
        <f t="shared" si="30"/>
        <v>100</v>
      </c>
      <c r="E211" s="237"/>
      <c r="F211" s="237"/>
      <c r="G211" s="237"/>
      <c r="H211" s="237"/>
      <c r="I211" s="237"/>
      <c r="J211" s="239"/>
    </row>
    <row r="212" spans="1:10" ht="15" customHeight="1" x14ac:dyDescent="0.25">
      <c r="A212" s="289" t="s">
        <v>328</v>
      </c>
      <c r="B212" s="433">
        <v>0.85</v>
      </c>
      <c r="C212" s="269">
        <v>1.28</v>
      </c>
      <c r="D212" s="237">
        <f t="shared" si="30"/>
        <v>130</v>
      </c>
      <c r="E212" s="237"/>
      <c r="F212" s="237"/>
      <c r="G212" s="237"/>
      <c r="H212" s="237"/>
      <c r="I212" s="237"/>
      <c r="J212" s="239"/>
    </row>
    <row r="213" spans="1:10" ht="15" customHeight="1" x14ac:dyDescent="0.25">
      <c r="A213" s="289" t="s">
        <v>329</v>
      </c>
      <c r="B213" s="433">
        <v>0.8</v>
      </c>
      <c r="C213" s="269">
        <v>0.9</v>
      </c>
      <c r="D213" s="237">
        <f t="shared" si="30"/>
        <v>112.5</v>
      </c>
      <c r="E213" s="237"/>
      <c r="F213" s="237"/>
      <c r="G213" s="237"/>
      <c r="H213" s="237"/>
      <c r="I213" s="237"/>
      <c r="J213" s="239"/>
    </row>
    <row r="214" spans="1:10" ht="15" customHeight="1" x14ac:dyDescent="0.25">
      <c r="A214" s="289" t="s">
        <v>330</v>
      </c>
      <c r="B214" s="433">
        <v>0.85</v>
      </c>
      <c r="C214" s="269">
        <v>0.9</v>
      </c>
      <c r="D214" s="237">
        <f t="shared" si="30"/>
        <v>105.88235294117648</v>
      </c>
      <c r="E214" s="237"/>
      <c r="F214" s="237"/>
      <c r="G214" s="237"/>
      <c r="H214" s="237"/>
      <c r="I214" s="237"/>
      <c r="J214" s="239"/>
    </row>
    <row r="215" spans="1:10" ht="15" customHeight="1" x14ac:dyDescent="0.25">
      <c r="A215" s="289" t="s">
        <v>331</v>
      </c>
      <c r="B215" s="433">
        <v>0.8</v>
      </c>
      <c r="C215" s="269">
        <v>0.51</v>
      </c>
      <c r="D215" s="237">
        <f t="shared" si="30"/>
        <v>63.749999999999993</v>
      </c>
      <c r="E215" s="237"/>
      <c r="F215" s="237"/>
      <c r="G215" s="237"/>
      <c r="H215" s="237"/>
      <c r="I215" s="237"/>
      <c r="J215" s="239"/>
    </row>
    <row r="216" spans="1:10" ht="15" customHeight="1" x14ac:dyDescent="0.25">
      <c r="A216" s="289" t="s">
        <v>332</v>
      </c>
      <c r="B216" s="433">
        <v>0.85</v>
      </c>
      <c r="C216" s="269">
        <v>0.9</v>
      </c>
      <c r="D216" s="237">
        <f t="shared" si="30"/>
        <v>105.88235294117648</v>
      </c>
      <c r="E216" s="237"/>
      <c r="F216" s="237"/>
      <c r="G216" s="237"/>
      <c r="H216" s="237"/>
      <c r="I216" s="237"/>
      <c r="J216" s="239"/>
    </row>
    <row r="217" spans="1:10" ht="15" customHeight="1" x14ac:dyDescent="0.25">
      <c r="A217" s="289" t="s">
        <v>333</v>
      </c>
      <c r="B217" s="433">
        <v>0.87</v>
      </c>
      <c r="C217" s="269">
        <v>0.91</v>
      </c>
      <c r="D217" s="237">
        <f t="shared" si="30"/>
        <v>104.59770114942528</v>
      </c>
      <c r="E217" s="237"/>
      <c r="F217" s="237"/>
      <c r="G217" s="237"/>
      <c r="H217" s="237"/>
      <c r="I217" s="237"/>
      <c r="J217" s="239"/>
    </row>
    <row r="218" spans="1:10" ht="15" customHeight="1" x14ac:dyDescent="0.25">
      <c r="A218" s="266" t="s">
        <v>334</v>
      </c>
      <c r="B218" s="433">
        <v>0.9</v>
      </c>
      <c r="C218" s="269">
        <v>1.23</v>
      </c>
      <c r="D218" s="237">
        <f t="shared" si="30"/>
        <v>130</v>
      </c>
      <c r="E218" s="237"/>
      <c r="F218" s="237"/>
      <c r="G218" s="237"/>
      <c r="H218" s="237"/>
      <c r="I218" s="237"/>
      <c r="J218" s="239"/>
    </row>
    <row r="219" spans="1:10" ht="15" customHeight="1" x14ac:dyDescent="0.25">
      <c r="A219" s="266" t="s">
        <v>335</v>
      </c>
      <c r="B219" s="433">
        <v>0.9</v>
      </c>
      <c r="C219" s="269">
        <v>0.33</v>
      </c>
      <c r="D219" s="237">
        <f t="shared" si="30"/>
        <v>0</v>
      </c>
      <c r="E219" s="237"/>
      <c r="F219" s="237"/>
      <c r="G219" s="237"/>
      <c r="H219" s="237"/>
      <c r="I219" s="237"/>
      <c r="J219" s="239"/>
    </row>
    <row r="220" spans="1:10" ht="15" customHeight="1" x14ac:dyDescent="0.25">
      <c r="A220" s="266" t="s">
        <v>336</v>
      </c>
      <c r="B220" s="433">
        <v>0.75</v>
      </c>
      <c r="C220" s="269">
        <v>1.66</v>
      </c>
      <c r="D220" s="237">
        <f t="shared" si="30"/>
        <v>130</v>
      </c>
      <c r="E220" s="237"/>
      <c r="F220" s="237"/>
      <c r="G220" s="237"/>
      <c r="H220" s="237"/>
      <c r="I220" s="237"/>
      <c r="J220" s="239"/>
    </row>
    <row r="221" spans="1:10" ht="15" customHeight="1" x14ac:dyDescent="0.25">
      <c r="A221" s="266" t="s">
        <v>337</v>
      </c>
      <c r="B221" s="433">
        <v>0.65</v>
      </c>
      <c r="C221" s="269">
        <v>1</v>
      </c>
      <c r="D221" s="237">
        <f t="shared" si="30"/>
        <v>130</v>
      </c>
      <c r="E221" s="237"/>
      <c r="F221" s="237"/>
      <c r="G221" s="237"/>
      <c r="H221" s="237"/>
      <c r="I221" s="237"/>
      <c r="J221" s="239"/>
    </row>
    <row r="222" spans="1:10" ht="15" customHeight="1" x14ac:dyDescent="0.25">
      <c r="A222" s="266" t="s">
        <v>338</v>
      </c>
      <c r="B222" s="433">
        <v>0.45</v>
      </c>
      <c r="C222" s="269">
        <v>1.9</v>
      </c>
      <c r="D222" s="237">
        <f t="shared" si="30"/>
        <v>130</v>
      </c>
      <c r="E222" s="237"/>
      <c r="F222" s="237"/>
      <c r="G222" s="237"/>
      <c r="H222" s="237"/>
      <c r="I222" s="237"/>
      <c r="J222" s="239"/>
    </row>
    <row r="223" spans="1:10" ht="15" customHeight="1" x14ac:dyDescent="0.25">
      <c r="A223" s="534" t="s">
        <v>177</v>
      </c>
      <c r="B223" s="534"/>
      <c r="C223" s="534"/>
      <c r="D223" s="237">
        <f>AVERAGE(D209:D222)</f>
        <v>101.86920457838308</v>
      </c>
      <c r="E223" s="237">
        <v>110</v>
      </c>
      <c r="F223" s="244">
        <v>113</v>
      </c>
      <c r="G223" s="244">
        <v>120</v>
      </c>
      <c r="H223" s="244">
        <v>115</v>
      </c>
      <c r="I223" s="244">
        <v>120</v>
      </c>
      <c r="J223" s="246">
        <f>AVERAGE(D223:I223)</f>
        <v>113.31153409639717</v>
      </c>
    </row>
    <row r="224" spans="1:10" ht="15" customHeight="1" x14ac:dyDescent="0.25">
      <c r="A224" s="535" t="s">
        <v>339</v>
      </c>
      <c r="B224" s="535"/>
      <c r="C224" s="535"/>
      <c r="D224" s="535"/>
      <c r="E224" s="535"/>
      <c r="F224" s="535"/>
      <c r="G224" s="535"/>
      <c r="H224" s="535"/>
      <c r="I224" s="535"/>
      <c r="J224" s="535"/>
    </row>
    <row r="225" spans="1:10" ht="15" customHeight="1" x14ac:dyDescent="0.25">
      <c r="A225" s="289" t="s">
        <v>325</v>
      </c>
      <c r="B225" s="258">
        <v>0.52</v>
      </c>
      <c r="C225" s="269">
        <v>0.82</v>
      </c>
      <c r="D225" s="237">
        <f t="shared" ref="D225:D233" si="31">IF(C225/B225*100&gt;130,130,IF(C225/B225*100&lt;39,0,C225/B225*100))</f>
        <v>130</v>
      </c>
      <c r="E225" s="237"/>
      <c r="F225" s="237"/>
      <c r="G225" s="237"/>
      <c r="H225" s="237"/>
      <c r="I225" s="237"/>
      <c r="J225" s="239"/>
    </row>
    <row r="226" spans="1:10" ht="15" customHeight="1" x14ac:dyDescent="0.25">
      <c r="A226" s="289" t="s">
        <v>326</v>
      </c>
      <c r="B226" s="258">
        <v>0.64</v>
      </c>
      <c r="C226" s="269">
        <v>0.71</v>
      </c>
      <c r="D226" s="237">
        <f t="shared" si="31"/>
        <v>110.9375</v>
      </c>
      <c r="E226" s="237"/>
      <c r="F226" s="237"/>
      <c r="G226" s="237"/>
      <c r="H226" s="237"/>
      <c r="I226" s="237"/>
      <c r="J226" s="239"/>
    </row>
    <row r="227" spans="1:10" ht="15" customHeight="1" x14ac:dyDescent="0.25">
      <c r="A227" s="289" t="s">
        <v>327</v>
      </c>
      <c r="B227" s="258">
        <v>0.8</v>
      </c>
      <c r="C227" s="269">
        <v>0.75</v>
      </c>
      <c r="D227" s="237">
        <f t="shared" si="31"/>
        <v>93.75</v>
      </c>
      <c r="E227" s="237"/>
      <c r="F227" s="237"/>
      <c r="G227" s="237"/>
      <c r="H227" s="237"/>
      <c r="I227" s="237"/>
      <c r="J227" s="239"/>
    </row>
    <row r="228" spans="1:10" ht="15" customHeight="1" x14ac:dyDescent="0.25">
      <c r="A228" s="289" t="s">
        <v>328</v>
      </c>
      <c r="B228" s="258">
        <v>0.6</v>
      </c>
      <c r="C228" s="269">
        <v>0.9</v>
      </c>
      <c r="D228" s="237">
        <f t="shared" si="31"/>
        <v>130</v>
      </c>
      <c r="E228" s="237"/>
      <c r="F228" s="237"/>
      <c r="G228" s="237"/>
      <c r="H228" s="237"/>
      <c r="I228" s="237"/>
      <c r="J228" s="239"/>
    </row>
    <row r="229" spans="1:10" ht="15" customHeight="1" x14ac:dyDescent="0.25">
      <c r="A229" s="289" t="s">
        <v>329</v>
      </c>
      <c r="B229" s="258">
        <v>0.66</v>
      </c>
      <c r="C229" s="269">
        <v>0.85</v>
      </c>
      <c r="D229" s="237">
        <f t="shared" si="31"/>
        <v>128.78787878787878</v>
      </c>
      <c r="E229" s="237"/>
      <c r="F229" s="237"/>
      <c r="G229" s="237"/>
      <c r="H229" s="237"/>
      <c r="I229" s="237"/>
      <c r="J229" s="239"/>
    </row>
    <row r="230" spans="1:10" ht="15" customHeight="1" x14ac:dyDescent="0.25">
      <c r="A230" s="289" t="s">
        <v>330</v>
      </c>
      <c r="B230" s="258">
        <v>0.69</v>
      </c>
      <c r="C230" s="269">
        <v>0.9</v>
      </c>
      <c r="D230" s="237">
        <f t="shared" si="31"/>
        <v>130</v>
      </c>
      <c r="E230" s="237"/>
      <c r="F230" s="237"/>
      <c r="G230" s="237"/>
      <c r="H230" s="237"/>
      <c r="I230" s="237"/>
      <c r="J230" s="239"/>
    </row>
    <row r="231" spans="1:10" ht="15" customHeight="1" x14ac:dyDescent="0.25">
      <c r="A231" s="289" t="s">
        <v>340</v>
      </c>
      <c r="B231" s="258">
        <v>0.68</v>
      </c>
      <c r="C231" s="269">
        <v>0.97</v>
      </c>
      <c r="D231" s="237">
        <f t="shared" si="31"/>
        <v>130</v>
      </c>
      <c r="E231" s="237"/>
      <c r="F231" s="237"/>
      <c r="G231" s="237"/>
      <c r="H231" s="237"/>
      <c r="I231" s="237"/>
      <c r="J231" s="239"/>
    </row>
    <row r="232" spans="1:10" ht="15" customHeight="1" x14ac:dyDescent="0.25">
      <c r="A232" s="289" t="s">
        <v>332</v>
      </c>
      <c r="B232" s="258">
        <v>0.56999999999999995</v>
      </c>
      <c r="C232" s="269">
        <v>0.63</v>
      </c>
      <c r="D232" s="237">
        <f t="shared" si="31"/>
        <v>110.5263157894737</v>
      </c>
      <c r="E232" s="237"/>
      <c r="F232" s="237"/>
      <c r="G232" s="237"/>
      <c r="H232" s="237"/>
      <c r="I232" s="237"/>
      <c r="J232" s="239"/>
    </row>
    <row r="233" spans="1:10" ht="15" customHeight="1" x14ac:dyDescent="0.25">
      <c r="A233" s="289" t="s">
        <v>341</v>
      </c>
      <c r="B233" s="258">
        <v>0.64</v>
      </c>
      <c r="C233" s="269">
        <v>0</v>
      </c>
      <c r="D233" s="237">
        <f t="shared" si="31"/>
        <v>0</v>
      </c>
      <c r="E233" s="237"/>
      <c r="F233" s="237"/>
      <c r="G233" s="237"/>
      <c r="H233" s="237"/>
      <c r="I233" s="237"/>
      <c r="J233" s="239"/>
    </row>
    <row r="234" spans="1:10" ht="15" customHeight="1" x14ac:dyDescent="0.25">
      <c r="A234" s="534" t="s">
        <v>177</v>
      </c>
      <c r="B234" s="534"/>
      <c r="C234" s="534"/>
      <c r="D234" s="237">
        <f>AVERAGE(D225:D233)</f>
        <v>107.11129939748361</v>
      </c>
      <c r="E234" s="237">
        <v>110</v>
      </c>
      <c r="F234" s="244">
        <v>102</v>
      </c>
      <c r="G234" s="244">
        <v>100</v>
      </c>
      <c r="H234" s="244">
        <v>110</v>
      </c>
      <c r="I234" s="244">
        <v>110</v>
      </c>
      <c r="J234" s="246">
        <f>AVERAGE(D234:I234)</f>
        <v>106.51854989958061</v>
      </c>
    </row>
    <row r="235" spans="1:10" ht="15" customHeight="1" x14ac:dyDescent="0.25">
      <c r="A235" s="535" t="s">
        <v>342</v>
      </c>
      <c r="B235" s="535"/>
      <c r="C235" s="535"/>
      <c r="D235" s="535"/>
      <c r="E235" s="535"/>
      <c r="F235" s="535"/>
      <c r="G235" s="535"/>
      <c r="H235" s="535"/>
      <c r="I235" s="535"/>
      <c r="J235" s="535"/>
    </row>
    <row r="236" spans="1:10" ht="18" customHeight="1" x14ac:dyDescent="0.25">
      <c r="A236" s="290" t="s">
        <v>343</v>
      </c>
      <c r="B236" s="262">
        <v>0.7</v>
      </c>
      <c r="C236" s="269">
        <v>1</v>
      </c>
      <c r="D236" s="237">
        <f t="shared" ref="D236:D237" si="32">IF(C236/B236*100&gt;130,130,IF(C236/B236*100&lt;39,0,C236/B236*100))</f>
        <v>130</v>
      </c>
      <c r="E236" s="237"/>
      <c r="F236" s="237"/>
      <c r="G236" s="237"/>
      <c r="H236" s="237"/>
      <c r="I236" s="237"/>
      <c r="J236" s="239"/>
    </row>
    <row r="237" spans="1:10" ht="25.5" customHeight="1" x14ac:dyDescent="0.25">
      <c r="A237" s="280" t="s">
        <v>344</v>
      </c>
      <c r="B237" s="262">
        <v>0.7</v>
      </c>
      <c r="C237" s="427">
        <v>1</v>
      </c>
      <c r="D237" s="237">
        <f t="shared" si="32"/>
        <v>130</v>
      </c>
      <c r="E237" s="237"/>
      <c r="F237" s="237"/>
      <c r="G237" s="237"/>
      <c r="H237" s="237"/>
      <c r="I237" s="237"/>
      <c r="J237" s="239"/>
    </row>
    <row r="238" spans="1:10" ht="15" customHeight="1" x14ac:dyDescent="0.25">
      <c r="A238" s="534" t="s">
        <v>177</v>
      </c>
      <c r="B238" s="534"/>
      <c r="C238" s="534"/>
      <c r="D238" s="237">
        <f>AVERAGE(D236:D237)</f>
        <v>130</v>
      </c>
      <c r="E238" s="237">
        <v>130</v>
      </c>
      <c r="F238" s="244">
        <v>130</v>
      </c>
      <c r="G238" s="244">
        <v>130</v>
      </c>
      <c r="H238" s="244">
        <v>130</v>
      </c>
      <c r="I238" s="244">
        <v>122</v>
      </c>
      <c r="J238" s="246">
        <f>AVERAGE(D238:I238)</f>
        <v>128.66666666666666</v>
      </c>
    </row>
    <row r="239" spans="1:10" ht="15" customHeight="1" x14ac:dyDescent="0.25">
      <c r="A239" s="535" t="s">
        <v>345</v>
      </c>
      <c r="B239" s="535"/>
      <c r="C239" s="535"/>
      <c r="D239" s="535"/>
      <c r="E239" s="535"/>
      <c r="F239" s="535"/>
      <c r="G239" s="535"/>
      <c r="H239" s="535"/>
      <c r="I239" s="535"/>
      <c r="J239" s="535"/>
    </row>
    <row r="240" spans="1:10" ht="15" customHeight="1" x14ac:dyDescent="0.25">
      <c r="A240" s="266" t="s">
        <v>346</v>
      </c>
      <c r="B240" s="262">
        <v>0.9</v>
      </c>
      <c r="C240" s="269">
        <v>1</v>
      </c>
      <c r="D240" s="237">
        <f t="shared" ref="D240:D248" si="33">IF(C240/B240*100&gt;130,130,IF(C240/B240*100&lt;39,0,C240/B240*100))</f>
        <v>111.11111111111111</v>
      </c>
      <c r="E240" s="237"/>
      <c r="F240" s="237"/>
      <c r="G240" s="237"/>
      <c r="H240" s="237"/>
      <c r="I240" s="237"/>
      <c r="J240" s="239"/>
    </row>
    <row r="241" spans="1:10" ht="15" customHeight="1" x14ac:dyDescent="0.25">
      <c r="A241" s="266" t="s">
        <v>347</v>
      </c>
      <c r="B241" s="262">
        <v>0.85</v>
      </c>
      <c r="C241" s="269">
        <v>1</v>
      </c>
      <c r="D241" s="237">
        <f t="shared" si="33"/>
        <v>117.64705882352942</v>
      </c>
      <c r="E241" s="237"/>
      <c r="F241" s="237"/>
      <c r="G241" s="237"/>
      <c r="H241" s="237"/>
      <c r="I241" s="237"/>
      <c r="J241" s="239"/>
    </row>
    <row r="242" spans="1:10" ht="18" customHeight="1" x14ac:dyDescent="0.25">
      <c r="A242" s="266" t="s">
        <v>348</v>
      </c>
      <c r="B242" s="262">
        <v>0.9</v>
      </c>
      <c r="C242" s="269">
        <v>1</v>
      </c>
      <c r="D242" s="237">
        <f t="shared" si="33"/>
        <v>111.11111111111111</v>
      </c>
      <c r="E242" s="237"/>
      <c r="F242" s="237"/>
      <c r="G242" s="237"/>
      <c r="H242" s="237"/>
      <c r="I242" s="237"/>
      <c r="J242" s="239"/>
    </row>
    <row r="243" spans="1:10" ht="15" customHeight="1" x14ac:dyDescent="0.25">
      <c r="A243" s="266" t="s">
        <v>349</v>
      </c>
      <c r="B243" s="262">
        <v>0.85</v>
      </c>
      <c r="C243" s="269">
        <v>1</v>
      </c>
      <c r="D243" s="237">
        <f t="shared" si="33"/>
        <v>117.64705882352942</v>
      </c>
      <c r="E243" s="237"/>
      <c r="F243" s="237"/>
      <c r="G243" s="237"/>
      <c r="H243" s="237"/>
      <c r="I243" s="237"/>
      <c r="J243" s="239"/>
    </row>
    <row r="244" spans="1:10" ht="15" customHeight="1" x14ac:dyDescent="0.25">
      <c r="A244" s="266" t="s">
        <v>350</v>
      </c>
      <c r="B244" s="262">
        <v>0.9</v>
      </c>
      <c r="C244" s="269">
        <v>1</v>
      </c>
      <c r="D244" s="237">
        <f t="shared" si="33"/>
        <v>111.11111111111111</v>
      </c>
      <c r="E244" s="237"/>
      <c r="F244" s="237"/>
      <c r="G244" s="237"/>
      <c r="H244" s="237"/>
      <c r="I244" s="237"/>
      <c r="J244" s="239"/>
    </row>
    <row r="245" spans="1:10" ht="15" customHeight="1" x14ac:dyDescent="0.25">
      <c r="A245" s="266" t="s">
        <v>351</v>
      </c>
      <c r="B245" s="262">
        <v>0.9</v>
      </c>
      <c r="C245" s="269">
        <v>1</v>
      </c>
      <c r="D245" s="237">
        <f t="shared" si="33"/>
        <v>111.11111111111111</v>
      </c>
      <c r="E245" s="237"/>
      <c r="F245" s="237"/>
      <c r="G245" s="237"/>
      <c r="H245" s="237"/>
      <c r="I245" s="237"/>
      <c r="J245" s="239"/>
    </row>
    <row r="246" spans="1:10" ht="15" customHeight="1" x14ac:dyDescent="0.25">
      <c r="A246" s="266" t="s">
        <v>352</v>
      </c>
      <c r="B246" s="262">
        <v>0.9</v>
      </c>
      <c r="C246" s="269">
        <v>1</v>
      </c>
      <c r="D246" s="237">
        <f t="shared" si="33"/>
        <v>111.11111111111111</v>
      </c>
      <c r="E246" s="237"/>
      <c r="F246" s="237"/>
      <c r="G246" s="237"/>
      <c r="H246" s="237"/>
      <c r="I246" s="237"/>
      <c r="J246" s="239"/>
    </row>
    <row r="247" spans="1:10" ht="15" customHeight="1" x14ac:dyDescent="0.25">
      <c r="A247" s="266" t="s">
        <v>353</v>
      </c>
      <c r="B247" s="262">
        <v>0.75</v>
      </c>
      <c r="C247" s="269">
        <v>1</v>
      </c>
      <c r="D247" s="237">
        <f t="shared" si="33"/>
        <v>130</v>
      </c>
      <c r="E247" s="237"/>
      <c r="F247" s="237"/>
      <c r="G247" s="237"/>
      <c r="H247" s="237"/>
      <c r="I247" s="237"/>
      <c r="J247" s="239"/>
    </row>
    <row r="248" spans="1:10" ht="15" customHeight="1" x14ac:dyDescent="0.25">
      <c r="A248" s="266" t="s">
        <v>354</v>
      </c>
      <c r="B248" s="262">
        <v>0.9</v>
      </c>
      <c r="C248" s="269">
        <v>1</v>
      </c>
      <c r="D248" s="237">
        <f t="shared" si="33"/>
        <v>111.11111111111111</v>
      </c>
      <c r="E248" s="237"/>
      <c r="F248" s="237"/>
      <c r="G248" s="237"/>
      <c r="H248" s="237"/>
      <c r="I248" s="237"/>
      <c r="J248" s="239"/>
    </row>
    <row r="249" spans="1:10" ht="15" customHeight="1" x14ac:dyDescent="0.25">
      <c r="A249" s="534" t="s">
        <v>177</v>
      </c>
      <c r="B249" s="534"/>
      <c r="C249" s="534"/>
      <c r="D249" s="237">
        <f>AVERAGE(D240:D248)</f>
        <v>114.66230936819173</v>
      </c>
      <c r="E249" s="237">
        <v>130</v>
      </c>
      <c r="F249" s="237">
        <v>130</v>
      </c>
      <c r="G249" s="237">
        <v>130</v>
      </c>
      <c r="H249" s="237">
        <v>130</v>
      </c>
      <c r="I249" s="237">
        <v>120</v>
      </c>
      <c r="J249" s="275">
        <f>AVERAGE(D249:I249)</f>
        <v>125.77705156136528</v>
      </c>
    </row>
    <row r="250" spans="1:10" ht="15" customHeight="1" x14ac:dyDescent="0.25">
      <c r="A250" s="534" t="s">
        <v>355</v>
      </c>
      <c r="B250" s="534"/>
      <c r="C250" s="534"/>
      <c r="D250" s="534"/>
      <c r="E250" s="534"/>
      <c r="F250" s="534"/>
      <c r="G250" s="534"/>
      <c r="H250" s="534"/>
      <c r="I250" s="534"/>
      <c r="J250" s="534"/>
    </row>
    <row r="251" spans="1:10" ht="15" customHeight="1" x14ac:dyDescent="0.25">
      <c r="A251" s="535" t="s">
        <v>356</v>
      </c>
      <c r="B251" s="535"/>
      <c r="C251" s="535"/>
      <c r="D251" s="535"/>
      <c r="E251" s="535"/>
      <c r="F251" s="535"/>
      <c r="G251" s="535"/>
      <c r="H251" s="535"/>
      <c r="I251" s="535"/>
      <c r="J251" s="535"/>
    </row>
    <row r="252" spans="1:10" ht="15" customHeight="1" x14ac:dyDescent="0.25">
      <c r="A252" s="290" t="s">
        <v>357</v>
      </c>
      <c r="B252" s="250">
        <v>0.9</v>
      </c>
      <c r="C252" s="269">
        <v>1.05</v>
      </c>
      <c r="D252" s="237">
        <f t="shared" ref="D252:D256" si="34">IF(C252/B252*100&gt;130,130,IF(C252/B252*100&lt;39,0,C252/B252*100))</f>
        <v>116.66666666666667</v>
      </c>
      <c r="E252" s="237"/>
      <c r="F252" s="237"/>
      <c r="G252" s="237"/>
      <c r="H252" s="237"/>
      <c r="I252" s="237"/>
      <c r="J252" s="239"/>
    </row>
    <row r="253" spans="1:10" ht="15" customHeight="1" x14ac:dyDescent="0.25">
      <c r="A253" s="290" t="s">
        <v>358</v>
      </c>
      <c r="B253" s="250">
        <v>0.75</v>
      </c>
      <c r="C253" s="269">
        <v>1</v>
      </c>
      <c r="D253" s="237">
        <f t="shared" si="34"/>
        <v>130</v>
      </c>
      <c r="E253" s="237"/>
      <c r="F253" s="237"/>
      <c r="G253" s="237"/>
      <c r="H253" s="237"/>
      <c r="I253" s="237"/>
      <c r="J253" s="239"/>
    </row>
    <row r="254" spans="1:10" ht="15" customHeight="1" x14ac:dyDescent="0.25">
      <c r="A254" s="290" t="s">
        <v>359</v>
      </c>
      <c r="B254" s="250">
        <v>0.67</v>
      </c>
      <c r="C254" s="269">
        <v>1</v>
      </c>
      <c r="D254" s="237">
        <f t="shared" si="34"/>
        <v>130</v>
      </c>
      <c r="E254" s="237"/>
      <c r="F254" s="237"/>
      <c r="G254" s="237"/>
      <c r="H254" s="237"/>
      <c r="I254" s="237"/>
      <c r="J254" s="239"/>
    </row>
    <row r="255" spans="1:10" ht="15" customHeight="1" x14ac:dyDescent="0.25">
      <c r="A255" s="290" t="s">
        <v>360</v>
      </c>
      <c r="B255" s="250">
        <v>0.8</v>
      </c>
      <c r="C255" s="269">
        <v>0.998</v>
      </c>
      <c r="D255" s="237">
        <f t="shared" si="34"/>
        <v>124.74999999999999</v>
      </c>
      <c r="E255" s="237"/>
      <c r="F255" s="237"/>
      <c r="G255" s="237"/>
      <c r="H255" s="237"/>
      <c r="I255" s="237"/>
      <c r="J255" s="239"/>
    </row>
    <row r="256" spans="1:10" ht="15" customHeight="1" x14ac:dyDescent="0.25">
      <c r="A256" s="290" t="s">
        <v>361</v>
      </c>
      <c r="B256" s="250">
        <v>0.5</v>
      </c>
      <c r="C256" s="269">
        <v>0.98399999999999999</v>
      </c>
      <c r="D256" s="237">
        <f t="shared" si="34"/>
        <v>130</v>
      </c>
      <c r="E256" s="237"/>
      <c r="F256" s="237"/>
      <c r="G256" s="237"/>
      <c r="H256" s="237"/>
      <c r="I256" s="237"/>
      <c r="J256" s="239"/>
    </row>
    <row r="257" spans="1:10" ht="15" customHeight="1" x14ac:dyDescent="0.25">
      <c r="A257" s="534" t="s">
        <v>177</v>
      </c>
      <c r="B257" s="534"/>
      <c r="C257" s="534"/>
      <c r="D257" s="237">
        <f>AVERAGE(D252:D256)</f>
        <v>126.28333333333335</v>
      </c>
      <c r="E257" s="237">
        <v>128</v>
      </c>
      <c r="F257" s="244">
        <v>105</v>
      </c>
      <c r="G257" s="244">
        <v>104</v>
      </c>
      <c r="H257" s="244">
        <v>103</v>
      </c>
      <c r="I257" s="244">
        <v>112</v>
      </c>
      <c r="J257" s="246">
        <f>AVERAGE(D257:I257)</f>
        <v>113.04722222222222</v>
      </c>
    </row>
    <row r="258" spans="1:10" ht="15" customHeight="1" x14ac:dyDescent="0.25">
      <c r="A258" s="535" t="s">
        <v>362</v>
      </c>
      <c r="B258" s="535"/>
      <c r="C258" s="535"/>
      <c r="D258" s="535"/>
      <c r="E258" s="535"/>
      <c r="F258" s="535"/>
      <c r="G258" s="535"/>
      <c r="H258" s="535"/>
      <c r="I258" s="535"/>
      <c r="J258" s="535"/>
    </row>
    <row r="259" spans="1:10" ht="15" customHeight="1" x14ac:dyDescent="0.25">
      <c r="A259" s="248" t="s">
        <v>363</v>
      </c>
      <c r="B259" s="264">
        <v>0.5</v>
      </c>
      <c r="C259" s="269">
        <v>1</v>
      </c>
      <c r="D259" s="237">
        <f t="shared" ref="D259:D260" si="35">IF(C259/B259*100&gt;130,130,IF(C259/B259*100&lt;39,0,C259/B259*100))</f>
        <v>130</v>
      </c>
      <c r="E259" s="237"/>
      <c r="F259" s="237"/>
      <c r="G259" s="237"/>
      <c r="H259" s="237"/>
      <c r="I259" s="237"/>
      <c r="J259" s="239"/>
    </row>
    <row r="260" spans="1:10" ht="15" customHeight="1" x14ac:dyDescent="0.25">
      <c r="A260" s="248" t="s">
        <v>364</v>
      </c>
      <c r="B260" s="264">
        <v>0.5</v>
      </c>
      <c r="C260" s="269">
        <v>1</v>
      </c>
      <c r="D260" s="237">
        <f t="shared" si="35"/>
        <v>130</v>
      </c>
      <c r="E260" s="237"/>
      <c r="F260" s="237"/>
      <c r="G260" s="237"/>
      <c r="H260" s="237"/>
      <c r="I260" s="237"/>
      <c r="J260" s="239"/>
    </row>
    <row r="261" spans="1:10" ht="15" customHeight="1" x14ac:dyDescent="0.25">
      <c r="A261" s="534" t="s">
        <v>177</v>
      </c>
      <c r="B261" s="534"/>
      <c r="C261" s="534"/>
      <c r="D261" s="237">
        <f>AVERAGE(D259:D260)</f>
        <v>130</v>
      </c>
      <c r="E261" s="237">
        <v>130</v>
      </c>
      <c r="F261" s="244">
        <v>130</v>
      </c>
      <c r="G261" s="244">
        <v>130</v>
      </c>
      <c r="H261" s="244">
        <v>130</v>
      </c>
      <c r="I261" s="244">
        <v>130</v>
      </c>
      <c r="J261" s="246">
        <f>AVERAGE(D261:I261)</f>
        <v>130</v>
      </c>
    </row>
    <row r="262" spans="1:10" ht="15" customHeight="1" x14ac:dyDescent="0.25">
      <c r="A262" s="535" t="s">
        <v>365</v>
      </c>
      <c r="B262" s="535"/>
      <c r="C262" s="535"/>
      <c r="D262" s="535"/>
      <c r="E262" s="535"/>
      <c r="F262" s="535"/>
      <c r="G262" s="535"/>
      <c r="H262" s="535"/>
      <c r="I262" s="535"/>
      <c r="J262" s="535"/>
    </row>
    <row r="263" spans="1:10" ht="15" customHeight="1" x14ac:dyDescent="0.25">
      <c r="A263" s="536" t="s">
        <v>366</v>
      </c>
      <c r="B263" s="536"/>
      <c r="C263" s="536"/>
      <c r="D263" s="536"/>
      <c r="E263" s="536"/>
      <c r="F263" s="536"/>
      <c r="G263" s="536"/>
      <c r="H263" s="536"/>
      <c r="I263" s="536"/>
      <c r="J263" s="536"/>
    </row>
    <row r="264" spans="1:10" ht="17.25" customHeight="1" x14ac:dyDescent="0.25">
      <c r="A264" s="535" t="s">
        <v>367</v>
      </c>
      <c r="B264" s="535"/>
      <c r="C264" s="535"/>
      <c r="D264" s="535"/>
      <c r="E264" s="535"/>
      <c r="F264" s="535"/>
      <c r="G264" s="535"/>
      <c r="H264" s="535"/>
      <c r="I264" s="535"/>
      <c r="J264" s="535"/>
    </row>
    <row r="265" spans="1:10" ht="15" customHeight="1" x14ac:dyDescent="0.25">
      <c r="A265" s="535" t="s">
        <v>368</v>
      </c>
      <c r="B265" s="535"/>
      <c r="C265" s="535"/>
      <c r="D265" s="535"/>
      <c r="E265" s="535"/>
      <c r="F265" s="535"/>
      <c r="G265" s="535"/>
      <c r="H265" s="535"/>
      <c r="I265" s="535"/>
      <c r="J265" s="535"/>
    </row>
    <row r="266" spans="1:10" ht="15" customHeight="1" x14ac:dyDescent="0.25">
      <c r="A266" s="535" t="s">
        <v>369</v>
      </c>
      <c r="B266" s="535"/>
      <c r="C266" s="535"/>
      <c r="D266" s="535"/>
      <c r="E266" s="535"/>
      <c r="F266" s="535"/>
      <c r="G266" s="535"/>
      <c r="H266" s="535"/>
      <c r="I266" s="535"/>
      <c r="J266" s="535"/>
    </row>
    <row r="267" spans="1:10" ht="15" customHeight="1" x14ac:dyDescent="0.25">
      <c r="A267" s="252" t="s">
        <v>370</v>
      </c>
      <c r="B267" s="262">
        <v>0.8</v>
      </c>
      <c r="C267" s="269">
        <v>0.81</v>
      </c>
      <c r="D267" s="237">
        <f t="shared" ref="D267:D271" si="36">IF(C267/B267*100&gt;130,130,IF(C267/B267*100&lt;39,0,C267/B267*100))</f>
        <v>101.25</v>
      </c>
      <c r="E267" s="237"/>
      <c r="F267" s="237"/>
      <c r="G267" s="237"/>
      <c r="H267" s="237"/>
      <c r="I267" s="237"/>
      <c r="J267" s="239"/>
    </row>
    <row r="268" spans="1:10" ht="15" customHeight="1" x14ac:dyDescent="0.25">
      <c r="A268" s="252" t="s">
        <v>371</v>
      </c>
      <c r="B268" s="262">
        <v>0.9</v>
      </c>
      <c r="C268" s="269">
        <v>0.95099999999999996</v>
      </c>
      <c r="D268" s="237">
        <f t="shared" si="36"/>
        <v>105.66666666666666</v>
      </c>
      <c r="E268" s="237"/>
      <c r="F268" s="237"/>
      <c r="G268" s="237"/>
      <c r="H268" s="237"/>
      <c r="I268" s="237"/>
      <c r="J268" s="239"/>
    </row>
    <row r="269" spans="1:10" ht="15" customHeight="1" x14ac:dyDescent="0.25">
      <c r="A269" s="252" t="s">
        <v>372</v>
      </c>
      <c r="B269" s="262">
        <v>0.95</v>
      </c>
      <c r="C269" s="269">
        <v>1</v>
      </c>
      <c r="D269" s="237">
        <f t="shared" si="36"/>
        <v>105.26315789473684</v>
      </c>
      <c r="E269" s="237"/>
      <c r="F269" s="237"/>
      <c r="G269" s="237"/>
      <c r="H269" s="237"/>
      <c r="I269" s="237"/>
      <c r="J269" s="239"/>
    </row>
    <row r="270" spans="1:10" ht="15" customHeight="1" x14ac:dyDescent="0.25">
      <c r="A270" s="252" t="s">
        <v>373</v>
      </c>
      <c r="B270" s="262">
        <v>1</v>
      </c>
      <c r="C270" s="269">
        <v>0.6</v>
      </c>
      <c r="D270" s="237">
        <f t="shared" si="36"/>
        <v>60</v>
      </c>
      <c r="E270" s="237"/>
      <c r="F270" s="237"/>
      <c r="G270" s="237"/>
      <c r="H270" s="237"/>
      <c r="I270" s="237"/>
      <c r="J270" s="239"/>
    </row>
    <row r="271" spans="1:10" ht="15" customHeight="1" x14ac:dyDescent="0.25">
      <c r="A271" s="252" t="s">
        <v>374</v>
      </c>
      <c r="B271" s="262">
        <v>0.98</v>
      </c>
      <c r="C271" s="269">
        <v>0.996</v>
      </c>
      <c r="D271" s="237">
        <f t="shared" si="36"/>
        <v>101.63265306122449</v>
      </c>
      <c r="E271" s="237"/>
      <c r="F271" s="237"/>
      <c r="G271" s="237"/>
      <c r="H271" s="237"/>
      <c r="I271" s="237"/>
      <c r="J271" s="239"/>
    </row>
    <row r="272" spans="1:10" ht="15" customHeight="1" x14ac:dyDescent="0.25">
      <c r="A272" s="534" t="s">
        <v>177</v>
      </c>
      <c r="B272" s="534"/>
      <c r="C272" s="534"/>
      <c r="D272" s="237">
        <f>AVERAGE(D267:D271)</f>
        <v>94.76249552452559</v>
      </c>
      <c r="E272" s="237">
        <v>118</v>
      </c>
      <c r="F272" s="244">
        <v>119</v>
      </c>
      <c r="G272" s="244">
        <v>114</v>
      </c>
      <c r="H272" s="244">
        <v>113</v>
      </c>
      <c r="I272" s="244">
        <v>108</v>
      </c>
      <c r="J272" s="246">
        <f>AVERAGE(D272:I272)</f>
        <v>111.12708258742093</v>
      </c>
    </row>
    <row r="273" spans="1:10" ht="15" customHeight="1" x14ac:dyDescent="0.25">
      <c r="A273" s="535" t="s">
        <v>375</v>
      </c>
      <c r="B273" s="535"/>
      <c r="C273" s="535"/>
      <c r="D273" s="535"/>
      <c r="E273" s="535"/>
      <c r="F273" s="535"/>
      <c r="G273" s="535"/>
      <c r="H273" s="535"/>
      <c r="I273" s="535"/>
      <c r="J273" s="535"/>
    </row>
    <row r="274" spans="1:10" ht="15" customHeight="1" x14ac:dyDescent="0.25">
      <c r="A274" s="252" t="s">
        <v>376</v>
      </c>
      <c r="B274" s="250">
        <v>1</v>
      </c>
      <c r="C274" s="269">
        <v>1</v>
      </c>
      <c r="D274" s="237">
        <f t="shared" ref="D274:D276" si="37">IF(C274/B274*100&gt;130,130,IF(C274/B274*100&lt;39,0,C274/B274*100))</f>
        <v>100</v>
      </c>
      <c r="E274" s="237"/>
      <c r="F274" s="237"/>
      <c r="G274" s="237"/>
      <c r="H274" s="237"/>
      <c r="I274" s="237"/>
      <c r="J274" s="239"/>
    </row>
    <row r="275" spans="1:10" ht="15" customHeight="1" x14ac:dyDescent="0.25">
      <c r="A275" s="252" t="s">
        <v>377</v>
      </c>
      <c r="B275" s="262">
        <v>0.89</v>
      </c>
      <c r="C275" s="269">
        <v>0.89</v>
      </c>
      <c r="D275" s="237">
        <f t="shared" si="37"/>
        <v>100</v>
      </c>
      <c r="E275" s="237"/>
      <c r="F275" s="237"/>
      <c r="G275" s="237"/>
      <c r="H275" s="237"/>
      <c r="I275" s="237"/>
      <c r="J275" s="239"/>
    </row>
    <row r="276" spans="1:10" ht="15" customHeight="1" x14ac:dyDescent="0.25">
      <c r="A276" s="252" t="s">
        <v>378</v>
      </c>
      <c r="B276" s="262">
        <v>1</v>
      </c>
      <c r="C276" s="269">
        <v>1</v>
      </c>
      <c r="D276" s="237">
        <f t="shared" si="37"/>
        <v>100</v>
      </c>
      <c r="E276" s="237"/>
      <c r="F276" s="237"/>
      <c r="G276" s="237"/>
      <c r="H276" s="237"/>
      <c r="I276" s="237"/>
      <c r="J276" s="239"/>
    </row>
    <row r="277" spans="1:10" ht="15" customHeight="1" x14ac:dyDescent="0.25">
      <c r="A277" s="252" t="s">
        <v>379</v>
      </c>
      <c r="B277" s="262">
        <v>0</v>
      </c>
      <c r="C277" s="269">
        <v>0</v>
      </c>
      <c r="D277" s="237">
        <v>0</v>
      </c>
      <c r="E277" s="237"/>
      <c r="F277" s="237"/>
      <c r="G277" s="237"/>
      <c r="H277" s="237"/>
      <c r="I277" s="237"/>
      <c r="J277" s="239"/>
    </row>
    <row r="278" spans="1:10" ht="15" customHeight="1" x14ac:dyDescent="0.25">
      <c r="A278" s="534" t="s">
        <v>177</v>
      </c>
      <c r="B278" s="534"/>
      <c r="C278" s="534"/>
      <c r="D278" s="237">
        <v>100</v>
      </c>
      <c r="E278" s="237">
        <v>101</v>
      </c>
      <c r="F278" s="244">
        <v>100</v>
      </c>
      <c r="G278" s="244">
        <v>101</v>
      </c>
      <c r="H278" s="244">
        <v>100</v>
      </c>
      <c r="I278" s="244">
        <v>100</v>
      </c>
      <c r="J278" s="246">
        <f>AVERAGE(D278:I278)</f>
        <v>100.33333333333333</v>
      </c>
    </row>
    <row r="279" spans="1:10" ht="15" customHeight="1" x14ac:dyDescent="0.25">
      <c r="A279" s="535" t="s">
        <v>380</v>
      </c>
      <c r="B279" s="535"/>
      <c r="C279" s="535"/>
      <c r="D279" s="535"/>
      <c r="E279" s="535"/>
      <c r="F279" s="535"/>
      <c r="G279" s="535"/>
      <c r="H279" s="535"/>
      <c r="I279" s="535"/>
      <c r="J279" s="535"/>
    </row>
    <row r="280" spans="1:10" ht="15" customHeight="1" x14ac:dyDescent="0.25">
      <c r="A280" s="535" t="s">
        <v>381</v>
      </c>
      <c r="B280" s="535"/>
      <c r="C280" s="535"/>
      <c r="D280" s="535"/>
      <c r="E280" s="535"/>
      <c r="F280" s="535"/>
      <c r="G280" s="535"/>
      <c r="H280" s="535"/>
      <c r="I280" s="535"/>
      <c r="J280" s="535"/>
    </row>
    <row r="281" spans="1:10" ht="15" customHeight="1" x14ac:dyDescent="0.25">
      <c r="A281" s="249" t="s">
        <v>382</v>
      </c>
      <c r="B281" s="250">
        <v>0.05</v>
      </c>
      <c r="C281" s="269">
        <v>1</v>
      </c>
      <c r="D281" s="237">
        <f t="shared" ref="D281:D282" si="38">IF(C281/B281*100&gt;130,130,IF(C281/B281*100&lt;39,0,C281/B281*100))</f>
        <v>130</v>
      </c>
      <c r="E281" s="237"/>
      <c r="F281" s="237"/>
      <c r="G281" s="237"/>
      <c r="H281" s="237"/>
      <c r="I281" s="237"/>
      <c r="J281" s="239"/>
    </row>
    <row r="282" spans="1:10" ht="15" customHeight="1" x14ac:dyDescent="0.25">
      <c r="A282" s="249" t="s">
        <v>383</v>
      </c>
      <c r="B282" s="250">
        <v>0.3</v>
      </c>
      <c r="C282" s="269">
        <v>1</v>
      </c>
      <c r="D282" s="237">
        <f t="shared" si="38"/>
        <v>130</v>
      </c>
      <c r="E282" s="237"/>
      <c r="F282" s="237"/>
      <c r="G282" s="237"/>
      <c r="H282" s="237"/>
      <c r="I282" s="237"/>
      <c r="J282" s="239"/>
    </row>
    <row r="283" spans="1:10" ht="15" customHeight="1" x14ac:dyDescent="0.25">
      <c r="A283" s="534" t="s">
        <v>177</v>
      </c>
      <c r="B283" s="534"/>
      <c r="C283" s="534"/>
      <c r="D283" s="237">
        <f>AVERAGE(D281:D282)</f>
        <v>130</v>
      </c>
      <c r="E283" s="237">
        <v>130</v>
      </c>
      <c r="F283" s="244">
        <v>130</v>
      </c>
      <c r="G283" s="244">
        <v>115</v>
      </c>
      <c r="H283" s="244">
        <v>115</v>
      </c>
      <c r="I283" s="244">
        <v>115</v>
      </c>
      <c r="J283" s="246">
        <f>AVERAGE(D283:I283)</f>
        <v>122.5</v>
      </c>
    </row>
    <row r="284" spans="1:10" ht="15" customHeight="1" x14ac:dyDescent="0.25">
      <c r="A284" s="535" t="s">
        <v>384</v>
      </c>
      <c r="B284" s="535"/>
      <c r="C284" s="535"/>
      <c r="D284" s="535"/>
      <c r="E284" s="535"/>
      <c r="F284" s="535"/>
      <c r="G284" s="535"/>
      <c r="H284" s="535"/>
      <c r="I284" s="535"/>
      <c r="J284" s="535"/>
    </row>
    <row r="285" spans="1:10" ht="15" customHeight="1" x14ac:dyDescent="0.25">
      <c r="A285" s="252" t="s">
        <v>385</v>
      </c>
      <c r="B285" s="247">
        <v>0.8</v>
      </c>
      <c r="C285" s="269">
        <v>1</v>
      </c>
      <c r="D285" s="237">
        <f t="shared" ref="D285:D286" si="39">IF(C285/B285*100&gt;130,130,IF(C285/B285*100&lt;39,0,C285/B285*100))</f>
        <v>125</v>
      </c>
      <c r="E285" s="237"/>
      <c r="F285" s="237"/>
      <c r="G285" s="292"/>
      <c r="H285" s="292"/>
      <c r="I285" s="292"/>
      <c r="J285" s="293"/>
    </row>
    <row r="286" spans="1:10" ht="15" customHeight="1" x14ac:dyDescent="0.25">
      <c r="A286" s="252" t="s">
        <v>386</v>
      </c>
      <c r="B286" s="247">
        <v>0.9</v>
      </c>
      <c r="C286" s="269">
        <v>0.92500000000000004</v>
      </c>
      <c r="D286" s="237">
        <f t="shared" si="39"/>
        <v>102.77777777777779</v>
      </c>
      <c r="E286" s="237"/>
      <c r="F286" s="237"/>
      <c r="G286" s="292"/>
      <c r="H286" s="292"/>
      <c r="I286" s="292"/>
      <c r="J286" s="293"/>
    </row>
    <row r="287" spans="1:10" ht="15" customHeight="1" x14ac:dyDescent="0.25">
      <c r="A287" s="534" t="s">
        <v>177</v>
      </c>
      <c r="B287" s="534"/>
      <c r="C287" s="534"/>
      <c r="D287" s="237">
        <f>AVERAGE(D285:D286)</f>
        <v>113.88888888888889</v>
      </c>
      <c r="E287" s="237">
        <v>115</v>
      </c>
      <c r="F287" s="244">
        <v>115</v>
      </c>
      <c r="G287" s="244">
        <v>115</v>
      </c>
      <c r="H287" s="244">
        <v>100</v>
      </c>
      <c r="I287" s="244">
        <v>116</v>
      </c>
      <c r="J287" s="246">
        <f>AVERAGE(D287:I287)</f>
        <v>112.48148148148148</v>
      </c>
    </row>
    <row r="288" spans="1:10" ht="15" customHeight="1" x14ac:dyDescent="0.25">
      <c r="A288" s="337" t="s">
        <v>387</v>
      </c>
      <c r="B288" s="337"/>
      <c r="C288" s="434"/>
      <c r="D288" s="337"/>
      <c r="E288" s="337"/>
      <c r="F288" s="337"/>
      <c r="G288" s="435"/>
      <c r="H288" s="435"/>
      <c r="I288" s="435"/>
      <c r="J288" s="436"/>
    </row>
    <row r="289" spans="1:12" ht="20.25" customHeight="1" x14ac:dyDescent="0.25">
      <c r="A289" s="260" t="s">
        <v>388</v>
      </c>
      <c r="B289" s="264">
        <v>1</v>
      </c>
      <c r="C289" s="269">
        <v>1.25</v>
      </c>
      <c r="D289" s="237">
        <f t="shared" ref="D289:D290" si="40">IF(C289/B289*100&gt;130,130,IF(C289/B289*100&lt;39,0,C289/B289*100))</f>
        <v>125</v>
      </c>
      <c r="E289" s="237"/>
      <c r="F289" s="237"/>
      <c r="G289" s="237"/>
      <c r="H289" s="237"/>
      <c r="I289" s="237"/>
      <c r="J289" s="239"/>
    </row>
    <row r="290" spans="1:12" ht="15" customHeight="1" x14ac:dyDescent="0.25">
      <c r="A290" s="260" t="s">
        <v>389</v>
      </c>
      <c r="B290" s="264">
        <v>1</v>
      </c>
      <c r="C290" s="269">
        <v>1</v>
      </c>
      <c r="D290" s="237">
        <f t="shared" si="40"/>
        <v>100</v>
      </c>
      <c r="E290" s="237"/>
      <c r="F290" s="237"/>
      <c r="G290" s="237"/>
      <c r="H290" s="237"/>
      <c r="I290" s="237"/>
      <c r="J290" s="239"/>
    </row>
    <row r="291" spans="1:12" ht="15" customHeight="1" x14ac:dyDescent="0.25">
      <c r="A291" s="534" t="s">
        <v>177</v>
      </c>
      <c r="B291" s="534"/>
      <c r="C291" s="534"/>
      <c r="D291" s="237">
        <f>AVERAGE(D289:D290)</f>
        <v>112.5</v>
      </c>
      <c r="E291" s="237">
        <v>113</v>
      </c>
      <c r="F291" s="244">
        <v>113</v>
      </c>
      <c r="G291" s="244">
        <v>115</v>
      </c>
      <c r="H291" s="244">
        <v>100</v>
      </c>
      <c r="I291" s="244">
        <v>116</v>
      </c>
      <c r="J291" s="437">
        <v>110</v>
      </c>
    </row>
    <row r="292" spans="1:12" ht="15" customHeight="1" x14ac:dyDescent="0.25">
      <c r="A292" s="337" t="s">
        <v>390</v>
      </c>
      <c r="B292" s="337"/>
      <c r="C292" s="434"/>
      <c r="D292" s="337"/>
      <c r="E292" s="337"/>
      <c r="F292" s="337"/>
      <c r="G292" s="435"/>
      <c r="H292" s="435"/>
      <c r="I292" s="435"/>
      <c r="J292" s="438"/>
    </row>
    <row r="293" spans="1:12" ht="15" customHeight="1" x14ac:dyDescent="0.25">
      <c r="A293" s="266" t="s">
        <v>391</v>
      </c>
      <c r="B293" s="250">
        <v>0.85</v>
      </c>
      <c r="C293" s="269">
        <v>0.90200000000000002</v>
      </c>
      <c r="D293" s="237">
        <f t="shared" ref="D293:D294" si="41">IF(C293/B293*100&gt;130,130,IF(C293/B293*100&lt;39,0,C293/B293*100))</f>
        <v>106.11764705882354</v>
      </c>
      <c r="E293" s="237"/>
      <c r="F293" s="237"/>
      <c r="G293" s="339"/>
      <c r="H293" s="339"/>
      <c r="I293" s="339"/>
      <c r="J293" s="339"/>
      <c r="L293" s="439"/>
    </row>
    <row r="294" spans="1:12" ht="15" customHeight="1" x14ac:dyDescent="0.25">
      <c r="A294" s="266" t="s">
        <v>392</v>
      </c>
      <c r="B294" s="250">
        <v>0.8</v>
      </c>
      <c r="C294" s="269">
        <v>1</v>
      </c>
      <c r="D294" s="237">
        <f t="shared" si="41"/>
        <v>125</v>
      </c>
      <c r="E294" s="237"/>
      <c r="F294" s="237"/>
      <c r="G294" s="237"/>
      <c r="H294" s="237"/>
      <c r="I294" s="237"/>
      <c r="J294" s="239"/>
    </row>
    <row r="295" spans="1:12" ht="15" customHeight="1" x14ac:dyDescent="0.25">
      <c r="A295" s="534" t="s">
        <v>177</v>
      </c>
      <c r="B295" s="534"/>
      <c r="C295" s="534"/>
      <c r="D295" s="237">
        <f>AVERAGE(D294:D294)</f>
        <v>125</v>
      </c>
      <c r="E295" s="237">
        <v>130</v>
      </c>
      <c r="F295" s="244">
        <v>115</v>
      </c>
      <c r="G295" s="244">
        <v>100</v>
      </c>
      <c r="H295" s="244">
        <v>75</v>
      </c>
      <c r="I295" s="244">
        <v>100</v>
      </c>
      <c r="J295" s="246">
        <f>AVERAGE(D295:I295)</f>
        <v>107.5</v>
      </c>
    </row>
    <row r="296" spans="1:12" ht="15" customHeight="1" x14ac:dyDescent="0.25">
      <c r="A296" s="339" t="s">
        <v>393</v>
      </c>
      <c r="B296" s="339"/>
      <c r="C296" s="440"/>
      <c r="D296" s="229"/>
      <c r="E296" s="229"/>
      <c r="F296" s="229"/>
      <c r="G296" s="237"/>
      <c r="H296" s="237"/>
      <c r="I296" s="237"/>
      <c r="J296" s="275"/>
    </row>
    <row r="297" spans="1:12" ht="15" customHeight="1" x14ac:dyDescent="0.25">
      <c r="A297" s="260" t="s">
        <v>394</v>
      </c>
      <c r="B297" s="282">
        <v>0.65</v>
      </c>
      <c r="C297" s="269">
        <v>1</v>
      </c>
      <c r="D297" s="237">
        <f t="shared" ref="D297:D298" si="42">IF(C297/B297*100&gt;130,130,IF(C297/B297*100&lt;39,0,C297/B297*100))</f>
        <v>130</v>
      </c>
      <c r="E297" s="237"/>
      <c r="F297" s="237"/>
      <c r="G297" s="339"/>
      <c r="H297" s="339"/>
      <c r="I297" s="339"/>
      <c r="J297" s="339"/>
    </row>
    <row r="298" spans="1:12" ht="15" customHeight="1" x14ac:dyDescent="0.25">
      <c r="A298" s="260" t="s">
        <v>395</v>
      </c>
      <c r="B298" s="282">
        <v>0.65</v>
      </c>
      <c r="C298" s="269">
        <v>0.91600000000000004</v>
      </c>
      <c r="D298" s="237">
        <f t="shared" si="42"/>
        <v>130</v>
      </c>
      <c r="E298" s="237"/>
      <c r="F298" s="237"/>
      <c r="G298" s="237"/>
      <c r="H298" s="237"/>
      <c r="I298" s="237"/>
      <c r="J298" s="239"/>
    </row>
    <row r="299" spans="1:12" ht="15" customHeight="1" x14ac:dyDescent="0.25">
      <c r="A299" s="534" t="s">
        <v>177</v>
      </c>
      <c r="B299" s="534"/>
      <c r="C299" s="534"/>
      <c r="D299" s="237">
        <f>D297</f>
        <v>130</v>
      </c>
      <c r="E299" s="237">
        <v>130</v>
      </c>
      <c r="F299" s="244">
        <v>130</v>
      </c>
      <c r="G299" s="244">
        <v>128</v>
      </c>
      <c r="H299" s="244">
        <v>130</v>
      </c>
      <c r="I299" s="244">
        <v>126</v>
      </c>
      <c r="J299" s="437">
        <v>128</v>
      </c>
    </row>
    <row r="300" spans="1:12" ht="15" customHeight="1" x14ac:dyDescent="0.25">
      <c r="A300" s="337" t="s">
        <v>396</v>
      </c>
      <c r="B300" s="337"/>
      <c r="C300" s="434"/>
      <c r="D300" s="337"/>
      <c r="E300" s="337"/>
      <c r="F300" s="337"/>
      <c r="G300" s="435"/>
      <c r="H300" s="435"/>
      <c r="I300" s="435"/>
      <c r="J300" s="438"/>
    </row>
    <row r="301" spans="1:12" ht="15" customHeight="1" x14ac:dyDescent="0.25">
      <c r="A301" s="337" t="s">
        <v>397</v>
      </c>
      <c r="B301" s="337"/>
      <c r="C301" s="434"/>
      <c r="D301" s="337"/>
      <c r="E301" s="337"/>
      <c r="F301" s="337"/>
      <c r="G301" s="337"/>
      <c r="H301" s="337"/>
      <c r="I301" s="337"/>
      <c r="J301" s="337"/>
    </row>
    <row r="302" spans="1:12" ht="15" customHeight="1" x14ac:dyDescent="0.25">
      <c r="A302" s="337" t="s">
        <v>398</v>
      </c>
      <c r="B302" s="337"/>
      <c r="C302" s="434"/>
      <c r="D302" s="337"/>
      <c r="E302" s="337"/>
      <c r="F302" s="337"/>
      <c r="G302" s="435"/>
      <c r="H302" s="435"/>
      <c r="I302" s="435"/>
      <c r="J302" s="436"/>
    </row>
    <row r="303" spans="1:12" ht="15" customHeight="1" x14ac:dyDescent="0.25">
      <c r="A303" s="252" t="s">
        <v>399</v>
      </c>
      <c r="B303" s="250">
        <v>1</v>
      </c>
      <c r="C303" s="269">
        <v>1</v>
      </c>
      <c r="D303" s="237">
        <f>IF(C303/B303*100&gt;130,130,IF(C303/B303*100&lt;39,0,C303/B303*100))</f>
        <v>100</v>
      </c>
      <c r="E303" s="237"/>
      <c r="F303" s="237"/>
      <c r="G303" s="237"/>
      <c r="H303" s="237"/>
      <c r="I303" s="237"/>
      <c r="J303" s="239"/>
    </row>
    <row r="304" spans="1:12" ht="15" customHeight="1" x14ac:dyDescent="0.25">
      <c r="A304" s="534" t="s">
        <v>177</v>
      </c>
      <c r="B304" s="534"/>
      <c r="C304" s="534"/>
      <c r="D304" s="237">
        <f>AVERAGE(D303:D303)</f>
        <v>100</v>
      </c>
      <c r="E304" s="237">
        <v>100</v>
      </c>
      <c r="F304" s="244">
        <v>100</v>
      </c>
      <c r="G304" s="244">
        <v>130</v>
      </c>
      <c r="H304" s="244">
        <v>130</v>
      </c>
      <c r="I304" s="244">
        <v>60</v>
      </c>
      <c r="J304" s="246">
        <f>AVERAGE(D304:I304)</f>
        <v>103.33333333333333</v>
      </c>
    </row>
    <row r="305" spans="1:10" ht="15" customHeight="1" x14ac:dyDescent="0.25">
      <c r="A305" s="337" t="s">
        <v>400</v>
      </c>
      <c r="B305" s="337"/>
      <c r="C305" s="434"/>
      <c r="D305" s="337"/>
      <c r="E305" s="337"/>
      <c r="F305" s="337"/>
      <c r="G305" s="337"/>
      <c r="H305" s="337"/>
      <c r="I305" s="337"/>
      <c r="J305" s="337"/>
    </row>
    <row r="306" spans="1:10" ht="15" customHeight="1" x14ac:dyDescent="0.25">
      <c r="A306" s="249" t="s">
        <v>401</v>
      </c>
      <c r="B306" s="262">
        <v>0.8</v>
      </c>
      <c r="C306" s="269">
        <v>0.8</v>
      </c>
      <c r="D306" s="237">
        <f t="shared" ref="D306:D309" si="43">IF(C306/B306*100&gt;130,130,IF(C306/B306*100&lt;39,0,C306/B306*100))</f>
        <v>100</v>
      </c>
      <c r="E306" s="237"/>
      <c r="F306" s="237"/>
      <c r="G306" s="339"/>
      <c r="H306" s="339"/>
      <c r="I306" s="339"/>
      <c r="J306" s="339"/>
    </row>
    <row r="307" spans="1:10" ht="15" customHeight="1" x14ac:dyDescent="0.25">
      <c r="A307" s="249" t="s">
        <v>402</v>
      </c>
      <c r="B307" s="294">
        <v>0.7</v>
      </c>
      <c r="C307" s="269">
        <v>1</v>
      </c>
      <c r="D307" s="237">
        <f t="shared" si="43"/>
        <v>130</v>
      </c>
      <c r="E307" s="237"/>
      <c r="F307" s="237"/>
      <c r="G307" s="339"/>
      <c r="H307" s="339"/>
      <c r="I307" s="339"/>
      <c r="J307" s="339"/>
    </row>
    <row r="308" spans="1:10" ht="15" customHeight="1" x14ac:dyDescent="0.25">
      <c r="A308" s="249" t="s">
        <v>403</v>
      </c>
      <c r="B308" s="262">
        <v>0.6</v>
      </c>
      <c r="C308" s="269">
        <v>1</v>
      </c>
      <c r="D308" s="237">
        <f t="shared" si="43"/>
        <v>130</v>
      </c>
      <c r="E308" s="237"/>
      <c r="F308" s="237"/>
      <c r="G308" s="237"/>
      <c r="H308" s="237"/>
      <c r="I308" s="237"/>
      <c r="J308" s="239"/>
    </row>
    <row r="309" spans="1:10" ht="12" customHeight="1" x14ac:dyDescent="0.25">
      <c r="A309" s="249" t="s">
        <v>404</v>
      </c>
      <c r="B309" s="262">
        <v>0.7</v>
      </c>
      <c r="C309" s="269">
        <v>1</v>
      </c>
      <c r="D309" s="237">
        <f t="shared" si="43"/>
        <v>130</v>
      </c>
      <c r="E309" s="237"/>
      <c r="F309" s="237"/>
      <c r="G309" s="237"/>
      <c r="H309" s="237"/>
      <c r="I309" s="237"/>
      <c r="J309" s="275"/>
    </row>
    <row r="310" spans="1:10" ht="16.5" customHeight="1" x14ac:dyDescent="0.25">
      <c r="A310" s="534" t="s">
        <v>177</v>
      </c>
      <c r="B310" s="534"/>
      <c r="C310" s="534"/>
      <c r="D310" s="237">
        <f>AVERAGE(D306:D309)</f>
        <v>122.5</v>
      </c>
      <c r="E310" s="237">
        <v>123</v>
      </c>
      <c r="F310" s="244">
        <v>128</v>
      </c>
      <c r="G310" s="244">
        <v>100</v>
      </c>
      <c r="H310" s="244">
        <v>100</v>
      </c>
      <c r="I310" s="244">
        <v>100</v>
      </c>
      <c r="J310" s="246">
        <f>AVERAGE(D310:I310)</f>
        <v>112.25</v>
      </c>
    </row>
    <row r="311" spans="1:10" ht="15" customHeight="1" x14ac:dyDescent="0.25">
      <c r="A311" s="337" t="s">
        <v>405</v>
      </c>
      <c r="B311" s="337"/>
      <c r="C311" s="434"/>
      <c r="D311" s="337"/>
      <c r="E311" s="337"/>
      <c r="F311" s="337"/>
      <c r="G311" s="435"/>
      <c r="H311" s="435"/>
      <c r="I311" s="435"/>
      <c r="J311" s="436"/>
    </row>
    <row r="312" spans="1:10" ht="15" customHeight="1" x14ac:dyDescent="0.25">
      <c r="A312" s="252" t="s">
        <v>406</v>
      </c>
      <c r="B312" s="250">
        <v>1</v>
      </c>
      <c r="C312" s="269">
        <v>2.3199999999999998</v>
      </c>
      <c r="D312" s="237">
        <f t="shared" ref="D312:D315" si="44">IF(C312/B312*100&gt;130,130,IF(C312/B312*100&lt;39,0,C312/B312*100))</f>
        <v>130</v>
      </c>
      <c r="E312" s="237"/>
      <c r="F312" s="237"/>
      <c r="G312" s="237"/>
      <c r="H312" s="237"/>
      <c r="I312" s="237"/>
      <c r="J312" s="239"/>
    </row>
    <row r="313" spans="1:10" ht="15" customHeight="1" x14ac:dyDescent="0.25">
      <c r="A313" s="252" t="s">
        <v>407</v>
      </c>
      <c r="B313" s="250">
        <v>0.6</v>
      </c>
      <c r="C313" s="269">
        <v>0.94</v>
      </c>
      <c r="D313" s="237">
        <f t="shared" si="44"/>
        <v>130</v>
      </c>
      <c r="E313" s="237"/>
      <c r="F313" s="237"/>
      <c r="G313" s="237"/>
      <c r="H313" s="237"/>
      <c r="I313" s="237"/>
      <c r="J313" s="239"/>
    </row>
    <row r="314" spans="1:10" ht="15" customHeight="1" x14ac:dyDescent="0.25">
      <c r="A314" s="252" t="s">
        <v>181</v>
      </c>
      <c r="B314" s="250">
        <v>1</v>
      </c>
      <c r="C314" s="269">
        <v>1</v>
      </c>
      <c r="D314" s="237">
        <f t="shared" si="44"/>
        <v>100</v>
      </c>
      <c r="E314" s="237"/>
      <c r="F314" s="237"/>
      <c r="G314" s="237"/>
      <c r="H314" s="237"/>
      <c r="I314" s="237"/>
      <c r="J314" s="239"/>
    </row>
    <row r="315" spans="1:10" ht="15" customHeight="1" x14ac:dyDescent="0.25">
      <c r="A315" s="252" t="s">
        <v>408</v>
      </c>
      <c r="B315" s="250">
        <v>0.05</v>
      </c>
      <c r="C315" s="269">
        <v>0.18</v>
      </c>
      <c r="D315" s="237">
        <f t="shared" si="44"/>
        <v>130</v>
      </c>
      <c r="E315" s="237"/>
      <c r="F315" s="237"/>
      <c r="G315" s="237"/>
      <c r="H315" s="237"/>
      <c r="I315" s="237"/>
      <c r="J315" s="275"/>
    </row>
    <row r="316" spans="1:10" ht="15" customHeight="1" x14ac:dyDescent="0.25">
      <c r="A316" s="534" t="s">
        <v>177</v>
      </c>
      <c r="B316" s="534"/>
      <c r="C316" s="534"/>
      <c r="D316" s="237">
        <f>AVERAGE(D312:D315)</f>
        <v>122.5</v>
      </c>
      <c r="E316" s="237">
        <v>123</v>
      </c>
      <c r="F316" s="244">
        <v>130</v>
      </c>
      <c r="G316" s="338">
        <v>126</v>
      </c>
      <c r="H316" s="338">
        <v>129</v>
      </c>
      <c r="I316" s="338">
        <v>108</v>
      </c>
      <c r="J316" s="441">
        <v>123</v>
      </c>
    </row>
    <row r="317" spans="1:10" ht="15" customHeight="1" x14ac:dyDescent="0.25">
      <c r="A317" s="337" t="s">
        <v>409</v>
      </c>
      <c r="B317" s="337"/>
      <c r="C317" s="434"/>
      <c r="D317" s="337"/>
      <c r="E317" s="337"/>
      <c r="F317" s="337"/>
      <c r="G317" s="435"/>
      <c r="H317" s="435"/>
      <c r="I317" s="435"/>
      <c r="J317" s="442"/>
    </row>
    <row r="318" spans="1:10" ht="15" customHeight="1" x14ac:dyDescent="0.25">
      <c r="A318" s="337" t="s">
        <v>410</v>
      </c>
      <c r="B318" s="337"/>
      <c r="C318" s="434"/>
      <c r="D318" s="337"/>
      <c r="E318" s="337"/>
      <c r="F318" s="337"/>
      <c r="G318" s="435"/>
      <c r="H318" s="435"/>
      <c r="I318" s="435"/>
      <c r="J318" s="442"/>
    </row>
    <row r="319" spans="1:10" ht="15" customHeight="1" x14ac:dyDescent="0.25">
      <c r="A319" s="337" t="s">
        <v>411</v>
      </c>
      <c r="B319" s="337"/>
      <c r="C319" s="434"/>
      <c r="D319" s="337"/>
      <c r="E319" s="337"/>
      <c r="F319" s="337"/>
      <c r="G319" s="435"/>
      <c r="H319" s="435"/>
      <c r="I319" s="435"/>
      <c r="J319" s="442"/>
    </row>
    <row r="320" spans="1:10" ht="15" customHeight="1" x14ac:dyDescent="0.25">
      <c r="A320" s="295" t="s">
        <v>412</v>
      </c>
      <c r="B320" s="296">
        <v>1</v>
      </c>
      <c r="C320" s="269">
        <v>1</v>
      </c>
      <c r="D320" s="237">
        <f t="shared" ref="D320:D325" si="45">IF(C320/B320*100&gt;130,130,IF(C320/B320*100&lt;39,0,C320/B320*100))</f>
        <v>100</v>
      </c>
      <c r="E320" s="237"/>
      <c r="F320" s="237"/>
      <c r="G320" s="237"/>
      <c r="H320" s="237"/>
      <c r="I320" s="237"/>
      <c r="J320" s="241"/>
    </row>
    <row r="321" spans="1:10" ht="15" customHeight="1" x14ac:dyDescent="0.25">
      <c r="A321" s="295" t="s">
        <v>413</v>
      </c>
      <c r="B321" s="296">
        <v>1</v>
      </c>
      <c r="C321" s="269">
        <v>1</v>
      </c>
      <c r="D321" s="237">
        <f t="shared" si="45"/>
        <v>100</v>
      </c>
      <c r="E321" s="237"/>
      <c r="F321" s="237"/>
      <c r="G321" s="237"/>
      <c r="H321" s="237"/>
      <c r="I321" s="237"/>
      <c r="J321" s="275"/>
    </row>
    <row r="322" spans="1:10" ht="15" customHeight="1" x14ac:dyDescent="0.25">
      <c r="A322" s="295" t="s">
        <v>414</v>
      </c>
      <c r="B322" s="296">
        <v>1</v>
      </c>
      <c r="C322" s="269">
        <v>1</v>
      </c>
      <c r="D322" s="237">
        <f t="shared" si="45"/>
        <v>100</v>
      </c>
      <c r="E322" s="237"/>
      <c r="F322" s="237"/>
      <c r="G322" s="339"/>
      <c r="H322" s="339"/>
      <c r="I322" s="339"/>
      <c r="J322" s="339"/>
    </row>
    <row r="323" spans="1:10" ht="15" customHeight="1" x14ac:dyDescent="0.25">
      <c r="A323" s="295" t="s">
        <v>415</v>
      </c>
      <c r="B323" s="296">
        <v>0.99</v>
      </c>
      <c r="C323" s="269">
        <v>0.995</v>
      </c>
      <c r="D323" s="237">
        <f t="shared" si="45"/>
        <v>100.50505050505049</v>
      </c>
      <c r="E323" s="237"/>
      <c r="F323" s="237"/>
      <c r="G323" s="339"/>
      <c r="H323" s="339"/>
      <c r="I323" s="339"/>
      <c r="J323" s="339"/>
    </row>
    <row r="324" spans="1:10" ht="15" customHeight="1" x14ac:dyDescent="0.25">
      <c r="A324" s="295" t="s">
        <v>416</v>
      </c>
      <c r="B324" s="296">
        <v>0.99</v>
      </c>
      <c r="C324" s="269">
        <v>0.97219999999999995</v>
      </c>
      <c r="D324" s="237">
        <f t="shared" si="45"/>
        <v>98.202020202020208</v>
      </c>
      <c r="E324" s="237"/>
      <c r="F324" s="237"/>
      <c r="G324" s="339"/>
      <c r="H324" s="339"/>
      <c r="I324" s="339"/>
      <c r="J324" s="339"/>
    </row>
    <row r="325" spans="1:10" ht="15" customHeight="1" x14ac:dyDescent="0.25">
      <c r="A325" s="295" t="s">
        <v>417</v>
      </c>
      <c r="B325" s="296">
        <v>0.99</v>
      </c>
      <c r="C325" s="269">
        <v>0.9819</v>
      </c>
      <c r="D325" s="237">
        <f t="shared" si="45"/>
        <v>99.181818181818187</v>
      </c>
      <c r="E325" s="237"/>
      <c r="F325" s="237"/>
      <c r="G325" s="237"/>
      <c r="H325" s="237"/>
      <c r="I325" s="237"/>
      <c r="J325" s="239"/>
    </row>
    <row r="326" spans="1:10" ht="15" customHeight="1" x14ac:dyDescent="0.25">
      <c r="A326" s="534" t="s">
        <v>177</v>
      </c>
      <c r="B326" s="534"/>
      <c r="C326" s="534"/>
      <c r="D326" s="237">
        <f>AVERAGE(D320:D325)</f>
        <v>99.648148148148152</v>
      </c>
      <c r="E326" s="237">
        <v>100</v>
      </c>
      <c r="F326" s="244">
        <v>100</v>
      </c>
      <c r="G326" s="244">
        <v>130</v>
      </c>
      <c r="H326" s="244">
        <v>130</v>
      </c>
      <c r="I326" s="244">
        <v>108</v>
      </c>
      <c r="J326" s="437">
        <v>117</v>
      </c>
    </row>
    <row r="327" spans="1:10" ht="15" customHeight="1" x14ac:dyDescent="0.25">
      <c r="A327" s="337" t="s">
        <v>418</v>
      </c>
      <c r="B327" s="337"/>
      <c r="C327" s="434"/>
      <c r="D327" s="337"/>
      <c r="E327" s="337"/>
      <c r="F327" s="337"/>
      <c r="G327" s="435"/>
      <c r="H327" s="435"/>
      <c r="I327" s="435"/>
      <c r="J327" s="436"/>
    </row>
    <row r="328" spans="1:10" ht="15" customHeight="1" x14ac:dyDescent="0.25">
      <c r="A328" s="252" t="s">
        <v>419</v>
      </c>
      <c r="B328" s="250">
        <v>0.7</v>
      </c>
      <c r="C328" s="269">
        <v>0.93</v>
      </c>
      <c r="D328" s="237">
        <f>IF(C328/B328*100&gt;130,130,IF(C328/B328*100&lt;39,0,C328/B328*100))</f>
        <v>130</v>
      </c>
      <c r="E328" s="237"/>
      <c r="F328" s="237"/>
      <c r="G328" s="237"/>
      <c r="H328" s="237"/>
      <c r="I328" s="237"/>
      <c r="J328" s="239"/>
    </row>
    <row r="329" spans="1:10" ht="15" customHeight="1" x14ac:dyDescent="0.25">
      <c r="A329" s="252" t="s">
        <v>420</v>
      </c>
      <c r="B329" s="250">
        <v>0.25</v>
      </c>
      <c r="C329" s="269">
        <v>1</v>
      </c>
      <c r="D329" s="237">
        <f>IF(C330/B330*100&gt;130,130,IF(C330/B330*100&lt;39,0,C330/B330*100))</f>
        <v>130</v>
      </c>
      <c r="E329" s="237"/>
      <c r="F329" s="237"/>
      <c r="G329" s="237"/>
      <c r="H329" s="237"/>
      <c r="I329" s="237"/>
      <c r="J329" s="239"/>
    </row>
    <row r="330" spans="1:10" ht="15" customHeight="1" x14ac:dyDescent="0.25">
      <c r="A330" s="252" t="s">
        <v>421</v>
      </c>
      <c r="B330" s="250">
        <v>0.25</v>
      </c>
      <c r="C330" s="269">
        <v>0.6</v>
      </c>
      <c r="D330" s="237">
        <f>IF(C330/B330*100&gt;130,130,IF(C330/B330*100&lt;39,0,C330/B330*100))</f>
        <v>130</v>
      </c>
      <c r="E330" s="237"/>
      <c r="F330" s="237"/>
      <c r="G330" s="237"/>
      <c r="H330" s="237"/>
      <c r="I330" s="237"/>
      <c r="J330" s="239"/>
    </row>
    <row r="331" spans="1:10" ht="15" customHeight="1" x14ac:dyDescent="0.25">
      <c r="A331" s="534" t="s">
        <v>177</v>
      </c>
      <c r="B331" s="534"/>
      <c r="C331" s="534"/>
      <c r="D331" s="237">
        <f>AVERAGE(D328:D330)</f>
        <v>130</v>
      </c>
      <c r="E331" s="237">
        <v>120</v>
      </c>
      <c r="F331" s="244">
        <v>100</v>
      </c>
      <c r="G331" s="244">
        <v>100</v>
      </c>
      <c r="H331" s="244">
        <v>99</v>
      </c>
      <c r="I331" s="244">
        <v>100</v>
      </c>
      <c r="J331" s="246">
        <f>AVERAGE(D331:I331)</f>
        <v>108.16666666666667</v>
      </c>
    </row>
    <row r="332" spans="1:10" ht="15" customHeight="1" x14ac:dyDescent="0.25">
      <c r="A332" s="337" t="s">
        <v>422</v>
      </c>
      <c r="B332" s="337"/>
      <c r="C332" s="434"/>
      <c r="D332" s="337"/>
      <c r="E332" s="337"/>
      <c r="F332" s="337"/>
      <c r="G332" s="337"/>
      <c r="H332" s="337"/>
      <c r="I332" s="337"/>
      <c r="J332" s="337"/>
    </row>
    <row r="333" spans="1:10" ht="15" customHeight="1" x14ac:dyDescent="0.25">
      <c r="A333" s="337" t="s">
        <v>423</v>
      </c>
      <c r="B333" s="337"/>
      <c r="C333" s="434"/>
      <c r="D333" s="337"/>
      <c r="E333" s="337"/>
      <c r="F333" s="337"/>
      <c r="G333" s="435"/>
      <c r="H333" s="435"/>
      <c r="I333" s="435"/>
      <c r="J333" s="436"/>
    </row>
    <row r="334" spans="1:10" ht="15" customHeight="1" x14ac:dyDescent="0.25">
      <c r="A334" s="337" t="s">
        <v>424</v>
      </c>
      <c r="B334" s="337"/>
      <c r="C334" s="434"/>
      <c r="D334" s="337"/>
      <c r="E334" s="337"/>
      <c r="F334" s="337"/>
      <c r="G334" s="435"/>
      <c r="H334" s="435"/>
      <c r="I334" s="435"/>
      <c r="J334" s="436"/>
    </row>
    <row r="335" spans="1:10" ht="15" customHeight="1" x14ac:dyDescent="0.25">
      <c r="A335" s="263" t="s">
        <v>425</v>
      </c>
      <c r="B335" s="243">
        <v>0.8</v>
      </c>
      <c r="C335" s="269">
        <v>0.84</v>
      </c>
      <c r="D335" s="237">
        <f t="shared" ref="D335:D336" si="46">(C335/B335)*100</f>
        <v>104.99999999999999</v>
      </c>
      <c r="E335" s="237"/>
      <c r="F335" s="237"/>
      <c r="G335" s="237"/>
      <c r="H335" s="237"/>
      <c r="I335" s="237"/>
      <c r="J335" s="239"/>
    </row>
    <row r="336" spans="1:10" ht="15" customHeight="1" x14ac:dyDescent="0.25">
      <c r="A336" s="263" t="s">
        <v>426</v>
      </c>
      <c r="B336" s="243">
        <v>0.8</v>
      </c>
      <c r="C336" s="269">
        <v>0.8</v>
      </c>
      <c r="D336" s="237">
        <f t="shared" si="46"/>
        <v>100</v>
      </c>
      <c r="E336" s="237"/>
      <c r="F336" s="237"/>
      <c r="G336" s="237"/>
      <c r="H336" s="237"/>
      <c r="I336" s="237"/>
      <c r="J336" s="275"/>
    </row>
    <row r="337" spans="1:10" ht="15" customHeight="1" x14ac:dyDescent="0.25">
      <c r="A337" s="534" t="s">
        <v>177</v>
      </c>
      <c r="B337" s="534"/>
      <c r="C337" s="534"/>
      <c r="D337" s="237">
        <f>AVERAGE(D335:D336)</f>
        <v>102.5</v>
      </c>
      <c r="E337" s="237">
        <v>125</v>
      </c>
      <c r="F337" s="244">
        <v>123</v>
      </c>
      <c r="G337" s="338">
        <v>100</v>
      </c>
      <c r="H337" s="338">
        <v>120</v>
      </c>
      <c r="I337" s="338">
        <v>110</v>
      </c>
      <c r="J337" s="441">
        <v>114</v>
      </c>
    </row>
    <row r="338" spans="1:10" ht="15" customHeight="1" x14ac:dyDescent="0.25">
      <c r="A338" s="337" t="s">
        <v>427</v>
      </c>
      <c r="B338" s="337"/>
      <c r="C338" s="434"/>
      <c r="D338" s="337"/>
      <c r="E338" s="337"/>
      <c r="F338" s="337"/>
      <c r="G338" s="337"/>
      <c r="H338" s="337"/>
      <c r="I338" s="337"/>
      <c r="J338" s="337"/>
    </row>
    <row r="339" spans="1:10" ht="15" customHeight="1" x14ac:dyDescent="0.25">
      <c r="A339" s="263" t="s">
        <v>428</v>
      </c>
      <c r="B339" s="243">
        <v>1</v>
      </c>
      <c r="C339" s="269">
        <v>1</v>
      </c>
      <c r="D339" s="237">
        <f t="shared" ref="D339:D341" si="47">IF(C339/B339*100&gt;130,130,IF(C339/B339*100&lt;39,0,C339/B339*100))</f>
        <v>100</v>
      </c>
      <c r="E339" s="237"/>
      <c r="F339" s="237"/>
      <c r="G339" s="339"/>
      <c r="H339" s="339"/>
      <c r="I339" s="339"/>
      <c r="J339" s="339"/>
    </row>
    <row r="340" spans="1:10" ht="15" customHeight="1" x14ac:dyDescent="0.25">
      <c r="A340" s="263" t="s">
        <v>429</v>
      </c>
      <c r="B340" s="243">
        <v>1</v>
      </c>
      <c r="C340" s="269">
        <v>1</v>
      </c>
      <c r="D340" s="237">
        <f t="shared" si="47"/>
        <v>100</v>
      </c>
      <c r="E340" s="237"/>
      <c r="F340" s="237"/>
      <c r="G340" s="237"/>
      <c r="H340" s="237"/>
      <c r="I340" s="237"/>
      <c r="J340" s="239"/>
    </row>
    <row r="341" spans="1:10" ht="15" customHeight="1" x14ac:dyDescent="0.25">
      <c r="A341" s="248" t="s">
        <v>430</v>
      </c>
      <c r="B341" s="243">
        <v>0.6</v>
      </c>
      <c r="C341" s="269">
        <v>0.92</v>
      </c>
      <c r="D341" s="237">
        <f t="shared" si="47"/>
        <v>130</v>
      </c>
      <c r="E341" s="237"/>
      <c r="F341" s="237"/>
      <c r="G341" s="237"/>
      <c r="H341" s="237"/>
      <c r="I341" s="237"/>
      <c r="J341" s="239"/>
    </row>
    <row r="342" spans="1:10" ht="15" customHeight="1" x14ac:dyDescent="0.25">
      <c r="A342" s="534" t="s">
        <v>177</v>
      </c>
      <c r="B342" s="534"/>
      <c r="C342" s="534"/>
      <c r="D342" s="237">
        <f>AVERAGE(D339:D341)</f>
        <v>110</v>
      </c>
      <c r="E342" s="237">
        <v>100</v>
      </c>
      <c r="F342" s="244">
        <v>100</v>
      </c>
      <c r="G342" s="244">
        <v>0</v>
      </c>
      <c r="H342" s="244">
        <v>110</v>
      </c>
      <c r="I342" s="244">
        <v>100</v>
      </c>
      <c r="J342" s="246">
        <f>AVERAGE(D342:I342)</f>
        <v>86.666666666666671</v>
      </c>
    </row>
    <row r="343" spans="1:10" ht="15" customHeight="1" x14ac:dyDescent="0.25">
      <c r="A343" s="337" t="s">
        <v>431</v>
      </c>
      <c r="B343" s="337"/>
      <c r="C343" s="434"/>
      <c r="D343" s="337"/>
      <c r="E343" s="337"/>
      <c r="F343" s="337"/>
      <c r="G343" s="337"/>
      <c r="H343" s="337"/>
      <c r="I343" s="337"/>
      <c r="J343" s="337"/>
    </row>
    <row r="344" spans="1:10" ht="15" customHeight="1" x14ac:dyDescent="0.25">
      <c r="A344" s="337" t="s">
        <v>375</v>
      </c>
      <c r="B344" s="337"/>
      <c r="C344" s="434"/>
      <c r="D344" s="337"/>
      <c r="E344" s="337"/>
      <c r="F344" s="337"/>
      <c r="G344" s="435"/>
      <c r="H344" s="435"/>
      <c r="I344" s="435"/>
      <c r="J344" s="436"/>
    </row>
    <row r="345" spans="1:10" ht="15" customHeight="1" x14ac:dyDescent="0.25">
      <c r="A345" s="260" t="s">
        <v>432</v>
      </c>
      <c r="B345" s="262">
        <v>0.8</v>
      </c>
      <c r="C345" s="269">
        <v>1.2</v>
      </c>
      <c r="D345" s="237">
        <f>IF(C345/B345*100&gt;130,130,IF(C345/B345*100&lt;39,0,C345/B345*100))</f>
        <v>130</v>
      </c>
      <c r="E345" s="237"/>
      <c r="F345" s="237"/>
      <c r="G345" s="237"/>
      <c r="H345" s="237"/>
      <c r="I345" s="237"/>
      <c r="J345" s="239"/>
    </row>
    <row r="346" spans="1:10" ht="15" customHeight="1" x14ac:dyDescent="0.25">
      <c r="A346" s="534" t="s">
        <v>177</v>
      </c>
      <c r="B346" s="534"/>
      <c r="C346" s="534"/>
      <c r="D346" s="237">
        <f>AVERAGE(D345:D345)</f>
        <v>130</v>
      </c>
      <c r="E346" s="237">
        <v>130</v>
      </c>
      <c r="F346" s="244">
        <v>130</v>
      </c>
      <c r="G346" s="244">
        <v>100</v>
      </c>
      <c r="H346" s="244">
        <v>100</v>
      </c>
      <c r="I346" s="244">
        <v>100</v>
      </c>
      <c r="J346" s="437">
        <v>100</v>
      </c>
    </row>
    <row r="347" spans="1:10" ht="15" customHeight="1" x14ac:dyDescent="0.25">
      <c r="A347" s="337" t="s">
        <v>433</v>
      </c>
      <c r="B347" s="337"/>
      <c r="C347" s="434"/>
      <c r="D347" s="337"/>
      <c r="E347" s="337"/>
      <c r="F347" s="337"/>
      <c r="G347" s="435"/>
      <c r="H347" s="435"/>
      <c r="I347" s="435"/>
      <c r="J347" s="438"/>
    </row>
    <row r="348" spans="1:10" ht="15" customHeight="1" x14ac:dyDescent="0.25">
      <c r="A348" s="260" t="s">
        <v>434</v>
      </c>
      <c r="B348" s="262">
        <v>0.8</v>
      </c>
      <c r="C348" s="269">
        <v>0.83330000000000004</v>
      </c>
      <c r="D348" s="237">
        <f t="shared" ref="D348:D351" si="48">IF(C348/B348*100&gt;130,130,IF(C348/B348*100&lt;39,0,C348/B348*100))</f>
        <v>104.16250000000001</v>
      </c>
      <c r="E348" s="237"/>
      <c r="F348" s="237"/>
      <c r="G348" s="339"/>
      <c r="H348" s="339"/>
      <c r="I348" s="339"/>
      <c r="J348" s="339"/>
    </row>
    <row r="349" spans="1:10" ht="15" customHeight="1" x14ac:dyDescent="0.25">
      <c r="A349" s="260" t="s">
        <v>435</v>
      </c>
      <c r="B349" s="262">
        <v>0.8</v>
      </c>
      <c r="C349" s="269">
        <v>1</v>
      </c>
      <c r="D349" s="237">
        <f t="shared" si="48"/>
        <v>125</v>
      </c>
      <c r="E349" s="237"/>
      <c r="F349" s="237"/>
      <c r="G349" s="339"/>
      <c r="H349" s="339"/>
      <c r="I349" s="339"/>
      <c r="J349" s="339"/>
    </row>
    <row r="350" spans="1:10" ht="15" customHeight="1" x14ac:dyDescent="0.25">
      <c r="A350" s="260" t="s">
        <v>436</v>
      </c>
      <c r="B350" s="262">
        <v>1</v>
      </c>
      <c r="C350" s="269">
        <v>1.0341</v>
      </c>
      <c r="D350" s="237">
        <f t="shared" si="48"/>
        <v>103.41</v>
      </c>
      <c r="E350" s="237"/>
      <c r="F350" s="237"/>
      <c r="G350" s="237"/>
      <c r="H350" s="237"/>
      <c r="I350" s="237"/>
      <c r="J350" s="239"/>
    </row>
    <row r="351" spans="1:10" ht="15" customHeight="1" x14ac:dyDescent="0.25">
      <c r="A351" s="260" t="s">
        <v>437</v>
      </c>
      <c r="B351" s="262">
        <v>1</v>
      </c>
      <c r="C351" s="269">
        <v>1.0253000000000001</v>
      </c>
      <c r="D351" s="237">
        <f t="shared" si="48"/>
        <v>102.53000000000002</v>
      </c>
      <c r="E351" s="237"/>
      <c r="F351" s="237"/>
      <c r="G351" s="237"/>
      <c r="H351" s="237"/>
      <c r="I351" s="237"/>
      <c r="J351" s="275"/>
    </row>
    <row r="352" spans="1:10" ht="15" customHeight="1" x14ac:dyDescent="0.25">
      <c r="A352" s="534" t="s">
        <v>177</v>
      </c>
      <c r="B352" s="534"/>
      <c r="C352" s="534"/>
      <c r="D352" s="237">
        <f>AVERAGE(D348:D351)</f>
        <v>108.77562500000001</v>
      </c>
      <c r="E352" s="237">
        <v>114</v>
      </c>
      <c r="F352" s="244">
        <v>115</v>
      </c>
      <c r="G352" s="338">
        <v>107</v>
      </c>
      <c r="H352" s="338">
        <v>130</v>
      </c>
      <c r="I352" s="338">
        <v>107</v>
      </c>
      <c r="J352" s="441">
        <v>111</v>
      </c>
    </row>
    <row r="353" spans="1:13" ht="15" customHeight="1" x14ac:dyDescent="0.25">
      <c r="A353" s="337" t="s">
        <v>438</v>
      </c>
      <c r="B353" s="337"/>
      <c r="C353" s="434"/>
      <c r="D353" s="337"/>
      <c r="E353" s="337"/>
      <c r="F353" s="337"/>
      <c r="G353" s="435"/>
      <c r="H353" s="435"/>
      <c r="I353" s="435"/>
      <c r="J353" s="436"/>
    </row>
    <row r="354" spans="1:13" ht="15" customHeight="1" x14ac:dyDescent="0.25">
      <c r="A354" s="260" t="s">
        <v>439</v>
      </c>
      <c r="B354" s="264">
        <v>0.7</v>
      </c>
      <c r="C354" s="269">
        <v>0.7</v>
      </c>
      <c r="D354" s="237">
        <f t="shared" ref="D354:D355" si="49">IF(C354/B354*100&gt;130,130,IF(C354/B354*100&lt;39,0,C354/B354*100))</f>
        <v>100</v>
      </c>
      <c r="E354" s="237"/>
      <c r="F354" s="237"/>
      <c r="G354" s="237"/>
      <c r="H354" s="237"/>
      <c r="I354" s="237"/>
      <c r="J354" s="239"/>
    </row>
    <row r="355" spans="1:13" ht="15" customHeight="1" x14ac:dyDescent="0.25">
      <c r="A355" s="260" t="s">
        <v>440</v>
      </c>
      <c r="B355" s="264">
        <v>0.7</v>
      </c>
      <c r="C355" s="269">
        <v>0.7</v>
      </c>
      <c r="D355" s="237">
        <f t="shared" si="49"/>
        <v>100</v>
      </c>
      <c r="E355" s="237"/>
      <c r="F355" s="237"/>
      <c r="G355" s="237"/>
      <c r="H355" s="237"/>
      <c r="I355" s="237"/>
      <c r="J355" s="239"/>
    </row>
    <row r="356" spans="1:13" ht="15" customHeight="1" x14ac:dyDescent="0.25">
      <c r="A356" s="534" t="s">
        <v>177</v>
      </c>
      <c r="B356" s="534"/>
      <c r="C356" s="534"/>
      <c r="D356" s="237">
        <f>AVERAGE(D354:D355)</f>
        <v>100</v>
      </c>
      <c r="E356" s="237">
        <v>130</v>
      </c>
      <c r="F356" s="244">
        <v>130</v>
      </c>
      <c r="G356" s="244">
        <v>126</v>
      </c>
      <c r="H356" s="244">
        <v>95</v>
      </c>
      <c r="I356" s="244">
        <v>109</v>
      </c>
      <c r="J356" s="437">
        <v>110</v>
      </c>
    </row>
    <row r="357" spans="1:13" ht="15" customHeight="1" x14ac:dyDescent="0.25">
      <c r="A357" s="337" t="s">
        <v>441</v>
      </c>
      <c r="B357" s="337"/>
      <c r="C357" s="434"/>
      <c r="D357" s="337"/>
      <c r="E357" s="337"/>
      <c r="F357" s="337"/>
      <c r="G357" s="435"/>
      <c r="H357" s="435"/>
      <c r="I357" s="435"/>
      <c r="J357" s="438"/>
    </row>
    <row r="358" spans="1:13" ht="15" customHeight="1" x14ac:dyDescent="0.25">
      <c r="A358" s="266" t="s">
        <v>442</v>
      </c>
      <c r="B358" s="262">
        <v>0.7</v>
      </c>
      <c r="C358" s="269">
        <v>0.7</v>
      </c>
      <c r="D358" s="237">
        <f t="shared" ref="D358:D361" si="50">IF(C358/B358*100&gt;130,130,IF(C358/B358*100&lt;39,0,C358/B358*100))</f>
        <v>100</v>
      </c>
      <c r="E358" s="237"/>
      <c r="F358" s="237"/>
      <c r="G358" s="339"/>
      <c r="H358" s="339"/>
      <c r="I358" s="339"/>
      <c r="J358" s="339"/>
    </row>
    <row r="359" spans="1:13" ht="15" customHeight="1" x14ac:dyDescent="0.25">
      <c r="A359" s="266" t="s">
        <v>443</v>
      </c>
      <c r="B359" s="262">
        <v>0.6</v>
      </c>
      <c r="C359" s="269">
        <v>0.6</v>
      </c>
      <c r="D359" s="237">
        <f t="shared" si="50"/>
        <v>100</v>
      </c>
      <c r="E359" s="237"/>
      <c r="F359" s="237"/>
      <c r="G359" s="237"/>
      <c r="H359" s="237"/>
      <c r="I359" s="237"/>
      <c r="J359" s="239"/>
    </row>
    <row r="360" spans="1:13" ht="15" customHeight="1" x14ac:dyDescent="0.25">
      <c r="A360" s="266" t="s">
        <v>444</v>
      </c>
      <c r="B360" s="262">
        <v>0.7</v>
      </c>
      <c r="C360" s="269">
        <v>0.7</v>
      </c>
      <c r="D360" s="237">
        <f t="shared" si="50"/>
        <v>100</v>
      </c>
      <c r="E360" s="237"/>
      <c r="F360" s="237"/>
      <c r="G360" s="237"/>
      <c r="H360" s="237"/>
      <c r="I360" s="237"/>
      <c r="J360" s="239"/>
      <c r="L360" s="297"/>
      <c r="M360" s="298"/>
    </row>
    <row r="361" spans="1:13" ht="15" customHeight="1" x14ac:dyDescent="0.25">
      <c r="A361" s="266" t="s">
        <v>445</v>
      </c>
      <c r="B361" s="262">
        <v>0.5</v>
      </c>
      <c r="C361" s="269">
        <v>0.5</v>
      </c>
      <c r="D361" s="237">
        <f t="shared" si="50"/>
        <v>100</v>
      </c>
      <c r="E361" s="237"/>
      <c r="F361" s="237"/>
      <c r="G361" s="237"/>
      <c r="H361" s="237"/>
      <c r="I361" s="237"/>
      <c r="J361" s="275"/>
      <c r="L361" s="297"/>
      <c r="M361" s="298"/>
    </row>
    <row r="362" spans="1:13" ht="15" customHeight="1" x14ac:dyDescent="0.25">
      <c r="A362" s="534" t="s">
        <v>177</v>
      </c>
      <c r="B362" s="534"/>
      <c r="C362" s="534"/>
      <c r="D362" s="237">
        <f>AVERAGE(D358:D361)</f>
        <v>100</v>
      </c>
      <c r="E362" s="237">
        <v>100</v>
      </c>
      <c r="F362" s="244">
        <v>100</v>
      </c>
      <c r="G362" s="338">
        <v>130</v>
      </c>
      <c r="H362" s="338">
        <v>130</v>
      </c>
      <c r="I362" s="338">
        <v>118</v>
      </c>
      <c r="J362" s="441">
        <v>120</v>
      </c>
      <c r="L362" s="297"/>
      <c r="M362" s="298"/>
    </row>
    <row r="363" spans="1:13" ht="15" customHeight="1" x14ac:dyDescent="0.25">
      <c r="A363" s="337" t="s">
        <v>446</v>
      </c>
      <c r="B363" s="337"/>
      <c r="C363" s="434"/>
      <c r="D363" s="337"/>
      <c r="E363" s="337"/>
      <c r="F363" s="337"/>
      <c r="G363" s="435"/>
      <c r="H363" s="435"/>
      <c r="I363" s="435"/>
      <c r="J363" s="436"/>
      <c r="L363" s="297"/>
      <c r="M363" s="298"/>
    </row>
    <row r="364" spans="1:13" ht="15" customHeight="1" x14ac:dyDescent="0.25">
      <c r="A364" s="337" t="s">
        <v>447</v>
      </c>
      <c r="B364" s="337"/>
      <c r="C364" s="434"/>
      <c r="D364" s="337"/>
      <c r="E364" s="337"/>
      <c r="F364" s="337"/>
      <c r="G364" s="435"/>
      <c r="H364" s="435"/>
      <c r="I364" s="435"/>
      <c r="J364" s="436"/>
    </row>
    <row r="365" spans="1:13" ht="15" customHeight="1" x14ac:dyDescent="0.25">
      <c r="A365" s="340" t="s">
        <v>448</v>
      </c>
      <c r="B365" s="340"/>
      <c r="C365" s="443"/>
      <c r="D365" s="340"/>
      <c r="E365" s="340"/>
      <c r="F365" s="340"/>
      <c r="G365" s="237"/>
      <c r="H365" s="237"/>
      <c r="I365" s="237"/>
      <c r="J365" s="239"/>
    </row>
    <row r="366" spans="1:13" ht="15" customHeight="1" x14ac:dyDescent="0.25">
      <c r="A366" s="252" t="s">
        <v>449</v>
      </c>
      <c r="B366" s="250">
        <v>0.1</v>
      </c>
      <c r="C366" s="269">
        <v>9.8900000000000002E-2</v>
      </c>
      <c r="D366" s="237">
        <f>IF(B366/C366*100&gt;130,130,IF(B366/C366*100&lt;39,0,B366/C366*100))</f>
        <v>101.11223458038423</v>
      </c>
      <c r="E366" s="237"/>
      <c r="F366" s="237"/>
      <c r="G366" s="237"/>
      <c r="H366" s="237"/>
      <c r="I366" s="237"/>
      <c r="J366" s="239"/>
    </row>
    <row r="367" spans="1:13" ht="15" customHeight="1" x14ac:dyDescent="0.25">
      <c r="A367" s="534" t="s">
        <v>177</v>
      </c>
      <c r="B367" s="534"/>
      <c r="C367" s="534"/>
      <c r="D367" s="237">
        <f>D366</f>
        <v>101.11223458038423</v>
      </c>
      <c r="E367" s="237">
        <v>130</v>
      </c>
      <c r="F367" s="244">
        <v>130</v>
      </c>
      <c r="G367" s="244">
        <v>100</v>
      </c>
      <c r="H367" s="244">
        <v>100</v>
      </c>
      <c r="I367" s="244">
        <v>100</v>
      </c>
      <c r="J367" s="246">
        <f>AVERAGE(D367:I367)</f>
        <v>110.18537243006404</v>
      </c>
    </row>
    <row r="368" spans="1:13" ht="15" customHeight="1" x14ac:dyDescent="0.25">
      <c r="A368" s="342" t="s">
        <v>450</v>
      </c>
      <c r="B368" s="342"/>
      <c r="C368" s="444"/>
      <c r="D368" s="342"/>
      <c r="E368" s="342"/>
      <c r="F368" s="342"/>
      <c r="G368" s="339"/>
      <c r="H368" s="339"/>
      <c r="I368" s="339"/>
      <c r="J368" s="339"/>
    </row>
    <row r="369" spans="1:10" ht="15" customHeight="1" x14ac:dyDescent="0.25">
      <c r="A369" s="252" t="s">
        <v>451</v>
      </c>
      <c r="B369" s="250">
        <v>0.25</v>
      </c>
      <c r="C369" s="269">
        <v>0.15090000000000001</v>
      </c>
      <c r="D369" s="237">
        <f>IF(B369/C369*100&gt;130,130,IF(B369/C369*100&lt;39,0,B369/C369*100))</f>
        <v>130</v>
      </c>
      <c r="E369" s="237"/>
      <c r="F369" s="237"/>
      <c r="G369" s="339"/>
      <c r="H369" s="339"/>
      <c r="I369" s="339"/>
      <c r="J369" s="339"/>
    </row>
    <row r="370" spans="1:10" ht="15" customHeight="1" x14ac:dyDescent="0.25">
      <c r="A370" s="534" t="s">
        <v>177</v>
      </c>
      <c r="B370" s="534"/>
      <c r="C370" s="534"/>
      <c r="D370" s="237">
        <f>D369</f>
        <v>130</v>
      </c>
      <c r="E370" s="237">
        <v>104</v>
      </c>
      <c r="F370" s="244">
        <v>104</v>
      </c>
      <c r="G370" s="445">
        <v>130</v>
      </c>
      <c r="H370" s="445">
        <v>130</v>
      </c>
      <c r="I370" s="445">
        <v>130</v>
      </c>
      <c r="J370" s="446">
        <v>130</v>
      </c>
    </row>
    <row r="371" spans="1:10" ht="15" customHeight="1" x14ac:dyDescent="0.25">
      <c r="A371" s="342" t="s">
        <v>452</v>
      </c>
      <c r="B371" s="342"/>
      <c r="C371" s="444"/>
      <c r="D371" s="342"/>
      <c r="E371" s="342"/>
      <c r="F371" s="342"/>
      <c r="G371" s="237"/>
      <c r="H371" s="237"/>
      <c r="I371" s="237"/>
      <c r="J371" s="239"/>
    </row>
    <row r="372" spans="1:10" ht="15" customHeight="1" x14ac:dyDescent="0.25">
      <c r="A372" s="252" t="s">
        <v>453</v>
      </c>
      <c r="B372" s="250">
        <v>0.03</v>
      </c>
      <c r="C372" s="269">
        <v>1.9800000000000002E-2</v>
      </c>
      <c r="D372" s="237">
        <f>IF(B366/C366*100&gt;130,130,IF(B366/C366*100&lt;39,0,B366/C366*100))</f>
        <v>101.11223458038423</v>
      </c>
      <c r="E372" s="237"/>
      <c r="F372" s="237"/>
      <c r="G372" s="237"/>
      <c r="H372" s="237"/>
      <c r="I372" s="237"/>
      <c r="J372" s="275"/>
    </row>
    <row r="373" spans="1:10" ht="15" customHeight="1" x14ac:dyDescent="0.25">
      <c r="A373" s="534" t="s">
        <v>177</v>
      </c>
      <c r="B373" s="534"/>
      <c r="C373" s="534"/>
      <c r="D373" s="237">
        <f>D372</f>
        <v>101.11223458038423</v>
      </c>
      <c r="E373" s="237">
        <v>130</v>
      </c>
      <c r="F373" s="237">
        <v>130</v>
      </c>
      <c r="G373" s="339">
        <v>130</v>
      </c>
      <c r="H373" s="339">
        <v>130</v>
      </c>
      <c r="I373" s="339">
        <v>130</v>
      </c>
      <c r="J373" s="447">
        <v>130</v>
      </c>
    </row>
    <row r="374" spans="1:10" ht="15" customHeight="1" x14ac:dyDescent="0.25">
      <c r="A374" s="337" t="s">
        <v>454</v>
      </c>
      <c r="B374" s="337"/>
      <c r="C374" s="434"/>
      <c r="D374" s="337"/>
      <c r="E374" s="337"/>
      <c r="F374" s="337"/>
      <c r="G374" s="435"/>
      <c r="H374" s="435"/>
      <c r="I374" s="435"/>
      <c r="J374" s="436"/>
    </row>
    <row r="375" spans="1:10" ht="15" customHeight="1" x14ac:dyDescent="0.25">
      <c r="A375" s="339" t="s">
        <v>455</v>
      </c>
      <c r="B375" s="339"/>
      <c r="C375" s="440"/>
      <c r="D375" s="339"/>
      <c r="E375" s="339"/>
      <c r="F375" s="339"/>
      <c r="G375" s="237"/>
      <c r="H375" s="237"/>
      <c r="I375" s="237"/>
      <c r="J375" s="275"/>
    </row>
    <row r="376" spans="1:10" ht="33.75" customHeight="1" x14ac:dyDescent="0.25">
      <c r="A376" s="276" t="s">
        <v>456</v>
      </c>
      <c r="B376" s="250">
        <v>0.95</v>
      </c>
      <c r="C376" s="269">
        <v>0.95</v>
      </c>
      <c r="D376" s="237">
        <f>IF(C376/B376*100&gt;130,130,IF(C376/B376*100&lt;39,0,C376/B376*100))</f>
        <v>100</v>
      </c>
      <c r="E376" s="237"/>
      <c r="F376" s="237"/>
      <c r="G376" s="342"/>
      <c r="H376" s="342"/>
      <c r="I376" s="342"/>
      <c r="J376" s="342"/>
    </row>
    <row r="377" spans="1:10" ht="15" customHeight="1" x14ac:dyDescent="0.25">
      <c r="A377" s="534" t="s">
        <v>177</v>
      </c>
      <c r="B377" s="534"/>
      <c r="C377" s="534"/>
      <c r="D377" s="237">
        <f>D376</f>
        <v>100</v>
      </c>
      <c r="E377" s="237">
        <v>100</v>
      </c>
      <c r="F377" s="244">
        <v>103</v>
      </c>
      <c r="G377" s="244">
        <v>130</v>
      </c>
      <c r="H377" s="244">
        <v>130</v>
      </c>
      <c r="I377" s="244">
        <v>122</v>
      </c>
      <c r="J377" s="437">
        <v>127</v>
      </c>
    </row>
    <row r="378" spans="1:10" ht="15" customHeight="1" x14ac:dyDescent="0.25">
      <c r="A378" s="341" t="s">
        <v>457</v>
      </c>
      <c r="B378" s="341"/>
      <c r="C378" s="448"/>
      <c r="D378" s="341"/>
      <c r="E378" s="341"/>
      <c r="F378" s="341"/>
      <c r="G378" s="237"/>
      <c r="H378" s="237"/>
      <c r="I378" s="237"/>
      <c r="J378" s="275"/>
    </row>
    <row r="379" spans="1:10" ht="30.75" customHeight="1" x14ac:dyDescent="0.25">
      <c r="A379" s="276" t="s">
        <v>458</v>
      </c>
      <c r="B379" s="250">
        <v>0</v>
      </c>
      <c r="C379" s="427">
        <v>0</v>
      </c>
      <c r="D379" s="237">
        <v>100</v>
      </c>
      <c r="E379" s="237"/>
      <c r="F379" s="237"/>
      <c r="G379" s="339"/>
      <c r="H379" s="339"/>
      <c r="I379" s="339"/>
      <c r="J379" s="339"/>
    </row>
    <row r="380" spans="1:10" ht="15" customHeight="1" x14ac:dyDescent="0.25">
      <c r="A380" s="534" t="s">
        <v>177</v>
      </c>
      <c r="B380" s="534"/>
      <c r="C380" s="534"/>
      <c r="D380" s="237">
        <v>100</v>
      </c>
      <c r="E380" s="237">
        <v>100</v>
      </c>
      <c r="F380" s="244">
        <v>100</v>
      </c>
      <c r="G380" s="338">
        <v>109</v>
      </c>
      <c r="H380" s="338">
        <v>103</v>
      </c>
      <c r="I380" s="338">
        <v>111</v>
      </c>
      <c r="J380" s="441">
        <v>106</v>
      </c>
    </row>
    <row r="381" spans="1:10" ht="15" customHeight="1" x14ac:dyDescent="0.25">
      <c r="A381" s="337" t="s">
        <v>459</v>
      </c>
      <c r="B381" s="337"/>
      <c r="C381" s="434"/>
      <c r="D381" s="337"/>
      <c r="E381" s="337"/>
      <c r="F381" s="337"/>
      <c r="G381" s="435"/>
      <c r="H381" s="435"/>
      <c r="I381" s="435"/>
      <c r="J381" s="436"/>
    </row>
    <row r="382" spans="1:10" ht="15" customHeight="1" x14ac:dyDescent="0.25">
      <c r="A382" s="290" t="s">
        <v>460</v>
      </c>
      <c r="B382" s="250">
        <v>1</v>
      </c>
      <c r="C382" s="269">
        <v>1</v>
      </c>
      <c r="D382" s="237">
        <f t="shared" ref="D382:D387" si="51">IF(C382/B382*100&gt;130,130,IF(C382/B382*100&lt;39,0,C382/B382*100))</f>
        <v>100</v>
      </c>
      <c r="E382" s="237"/>
      <c r="F382" s="237"/>
      <c r="G382" s="237"/>
      <c r="H382" s="237"/>
      <c r="I382" s="237"/>
      <c r="J382" s="275"/>
    </row>
    <row r="383" spans="1:10" ht="15" customHeight="1" x14ac:dyDescent="0.25">
      <c r="A383" s="290" t="s">
        <v>461</v>
      </c>
      <c r="B383" s="250">
        <v>1</v>
      </c>
      <c r="C383" s="269">
        <v>1</v>
      </c>
      <c r="D383" s="237">
        <f t="shared" si="51"/>
        <v>100</v>
      </c>
      <c r="E383" s="237"/>
      <c r="F383" s="237"/>
      <c r="G383" s="341"/>
      <c r="H383" s="341"/>
      <c r="I383" s="341"/>
      <c r="J383" s="341"/>
    </row>
    <row r="384" spans="1:10" ht="15" customHeight="1" x14ac:dyDescent="0.25">
      <c r="A384" s="290" t="s">
        <v>462</v>
      </c>
      <c r="B384" s="250">
        <v>1</v>
      </c>
      <c r="C384" s="269">
        <v>1</v>
      </c>
      <c r="D384" s="237">
        <f t="shared" si="51"/>
        <v>100</v>
      </c>
      <c r="E384" s="237"/>
      <c r="F384" s="237"/>
      <c r="G384" s="237"/>
      <c r="H384" s="237"/>
      <c r="I384" s="237"/>
      <c r="J384" s="239"/>
    </row>
    <row r="385" spans="1:10" ht="15" customHeight="1" x14ac:dyDescent="0.25">
      <c r="A385" s="290" t="s">
        <v>463</v>
      </c>
      <c r="B385" s="250">
        <v>1</v>
      </c>
      <c r="C385" s="269">
        <v>1</v>
      </c>
      <c r="D385" s="237">
        <f t="shared" si="51"/>
        <v>100</v>
      </c>
      <c r="E385" s="237"/>
      <c r="F385" s="237"/>
      <c r="G385" s="237"/>
      <c r="H385" s="237"/>
      <c r="I385" s="237"/>
      <c r="J385" s="275"/>
    </row>
    <row r="386" spans="1:10" ht="20.25" customHeight="1" x14ac:dyDescent="0.25">
      <c r="A386" s="290" t="s">
        <v>464</v>
      </c>
      <c r="B386" s="250">
        <v>1</v>
      </c>
      <c r="C386" s="269">
        <v>1</v>
      </c>
      <c r="D386" s="237">
        <f t="shared" si="51"/>
        <v>100</v>
      </c>
      <c r="E386" s="237"/>
      <c r="F386" s="237"/>
      <c r="G386" s="339"/>
      <c r="H386" s="339"/>
      <c r="I386" s="339"/>
      <c r="J386" s="339"/>
    </row>
    <row r="387" spans="1:10" ht="24.75" customHeight="1" x14ac:dyDescent="0.25">
      <c r="A387" s="290" t="s">
        <v>465</v>
      </c>
      <c r="B387" s="250">
        <v>1</v>
      </c>
      <c r="C387" s="269">
        <v>1</v>
      </c>
      <c r="D387" s="237">
        <f t="shared" si="51"/>
        <v>100</v>
      </c>
      <c r="E387" s="237"/>
      <c r="F387" s="237"/>
      <c r="G387" s="237"/>
      <c r="H387" s="237"/>
      <c r="I387" s="237"/>
      <c r="J387" s="239"/>
    </row>
    <row r="388" spans="1:10" ht="15" customHeight="1" x14ac:dyDescent="0.25">
      <c r="A388" s="534" t="s">
        <v>177</v>
      </c>
      <c r="B388" s="534"/>
      <c r="C388" s="534"/>
      <c r="D388" s="237">
        <f>AVERAGE(D382:D387)</f>
        <v>100</v>
      </c>
      <c r="E388" s="237">
        <v>100</v>
      </c>
      <c r="F388" s="244">
        <v>100</v>
      </c>
      <c r="G388" s="244">
        <v>100</v>
      </c>
      <c r="H388" s="244">
        <v>100</v>
      </c>
      <c r="I388" s="244">
        <v>130</v>
      </c>
      <c r="J388" s="437">
        <v>108</v>
      </c>
    </row>
    <row r="389" spans="1:10" ht="15" customHeight="1" x14ac:dyDescent="0.25">
      <c r="A389" s="337" t="s">
        <v>466</v>
      </c>
      <c r="B389" s="337"/>
      <c r="C389" s="434"/>
      <c r="D389" s="337"/>
      <c r="E389" s="337"/>
      <c r="F389" s="337"/>
      <c r="G389" s="435"/>
      <c r="H389" s="435"/>
      <c r="I389" s="435"/>
      <c r="J389" s="436"/>
    </row>
    <row r="390" spans="1:10" ht="26.25" customHeight="1" x14ac:dyDescent="0.25">
      <c r="A390" s="249" t="s">
        <v>467</v>
      </c>
      <c r="B390" s="294">
        <v>1</v>
      </c>
      <c r="C390" s="269">
        <v>1</v>
      </c>
      <c r="D390" s="237">
        <f t="shared" ref="D390:D392" si="52">IF(C390/B390*100&gt;130,130,IF(C390/B390*100&lt;39,0,C390/B390*100))</f>
        <v>100</v>
      </c>
      <c r="E390" s="237"/>
      <c r="F390" s="237"/>
      <c r="G390" s="237"/>
      <c r="H390" s="237"/>
      <c r="I390" s="237"/>
      <c r="J390" s="239"/>
    </row>
    <row r="391" spans="1:10" ht="15" customHeight="1" x14ac:dyDescent="0.25">
      <c r="A391" s="249" t="s">
        <v>468</v>
      </c>
      <c r="B391" s="294">
        <v>1</v>
      </c>
      <c r="C391" s="269">
        <v>1</v>
      </c>
      <c r="D391" s="237">
        <f t="shared" si="52"/>
        <v>100</v>
      </c>
      <c r="E391" s="237"/>
      <c r="F391" s="237"/>
      <c r="G391" s="237"/>
      <c r="H391" s="237"/>
      <c r="I391" s="237"/>
      <c r="J391" s="239"/>
    </row>
    <row r="392" spans="1:10" ht="15" customHeight="1" x14ac:dyDescent="0.25">
      <c r="A392" s="299" t="s">
        <v>469</v>
      </c>
      <c r="B392" s="294">
        <v>1</v>
      </c>
      <c r="C392" s="269">
        <v>1</v>
      </c>
      <c r="D392" s="237">
        <f t="shared" si="52"/>
        <v>100</v>
      </c>
      <c r="E392" s="237"/>
      <c r="F392" s="237"/>
      <c r="G392" s="237"/>
      <c r="H392" s="237"/>
      <c r="I392" s="237"/>
      <c r="J392" s="239"/>
    </row>
    <row r="393" spans="1:10" ht="15" customHeight="1" x14ac:dyDescent="0.25">
      <c r="A393" s="534" t="s">
        <v>177</v>
      </c>
      <c r="B393" s="534"/>
      <c r="C393" s="534"/>
      <c r="D393" s="237">
        <f>AVERAGE(D390:D392)</f>
        <v>100</v>
      </c>
      <c r="E393" s="237">
        <v>100</v>
      </c>
      <c r="F393" s="244">
        <v>100</v>
      </c>
      <c r="G393" s="244">
        <v>100</v>
      </c>
      <c r="H393" s="244">
        <v>100</v>
      </c>
      <c r="I393" s="244">
        <v>100</v>
      </c>
      <c r="J393" s="246">
        <f>AVERAGE(D393:I393)</f>
        <v>100</v>
      </c>
    </row>
    <row r="394" spans="1:10" ht="15" customHeight="1" x14ac:dyDescent="0.25">
      <c r="A394" s="343" t="s">
        <v>470</v>
      </c>
      <c r="B394" s="343"/>
      <c r="C394" s="449"/>
      <c r="D394" s="343"/>
      <c r="E394" s="343"/>
      <c r="F394" s="343"/>
      <c r="G394" s="337"/>
      <c r="H394" s="337"/>
      <c r="I394" s="337"/>
      <c r="J394" s="337"/>
    </row>
    <row r="395" spans="1:10" ht="15" customHeight="1" x14ac:dyDescent="0.25">
      <c r="A395" s="266" t="s">
        <v>471</v>
      </c>
      <c r="B395" s="262">
        <v>0.8</v>
      </c>
      <c r="C395" s="269">
        <v>0.8</v>
      </c>
      <c r="D395" s="237">
        <f t="shared" ref="D395:D397" si="53">IF(C395/B395*100&gt;130,130,IF(C395/B395*100&lt;39,0,C395/B395*100))</f>
        <v>100</v>
      </c>
      <c r="E395" s="237"/>
      <c r="F395" s="237"/>
      <c r="G395" s="237"/>
      <c r="H395" s="237"/>
      <c r="I395" s="237"/>
      <c r="J395" s="239"/>
    </row>
    <row r="396" spans="1:10" ht="15" customHeight="1" x14ac:dyDescent="0.25">
      <c r="A396" s="266" t="s">
        <v>472</v>
      </c>
      <c r="B396" s="262">
        <v>0.8</v>
      </c>
      <c r="C396" s="269">
        <v>0.8</v>
      </c>
      <c r="D396" s="237">
        <f t="shared" si="53"/>
        <v>100</v>
      </c>
      <c r="E396" s="237"/>
      <c r="F396" s="237"/>
      <c r="G396" s="237"/>
      <c r="H396" s="237"/>
      <c r="I396" s="237"/>
      <c r="J396" s="239"/>
    </row>
    <row r="397" spans="1:10" ht="21" customHeight="1" x14ac:dyDescent="0.25">
      <c r="A397" s="266" t="s">
        <v>473</v>
      </c>
      <c r="B397" s="262">
        <v>0.7</v>
      </c>
      <c r="C397" s="427">
        <v>0.7</v>
      </c>
      <c r="D397" s="237">
        <f t="shared" si="53"/>
        <v>100</v>
      </c>
      <c r="E397" s="237"/>
      <c r="F397" s="237"/>
      <c r="G397" s="237"/>
      <c r="H397" s="237"/>
      <c r="I397" s="237"/>
      <c r="J397" s="239"/>
    </row>
    <row r="398" spans="1:10" ht="15" customHeight="1" x14ac:dyDescent="0.25">
      <c r="A398" s="534" t="s">
        <v>177</v>
      </c>
      <c r="B398" s="534"/>
      <c r="C398" s="534"/>
      <c r="D398" s="237">
        <f>AVERAGE(D395:D397)</f>
        <v>100</v>
      </c>
      <c r="E398" s="237">
        <v>115</v>
      </c>
      <c r="F398" s="244">
        <v>100</v>
      </c>
      <c r="G398" s="244">
        <v>100</v>
      </c>
      <c r="H398" s="244">
        <v>100</v>
      </c>
      <c r="I398" s="244">
        <v>100</v>
      </c>
      <c r="J398" s="246">
        <f>AVERAGE(D398:I398)</f>
        <v>102.5</v>
      </c>
    </row>
    <row r="399" spans="1:10" ht="15" customHeight="1" x14ac:dyDescent="0.25">
      <c r="A399" s="337" t="s">
        <v>474</v>
      </c>
      <c r="B399" s="337"/>
      <c r="C399" s="434"/>
      <c r="D399" s="337"/>
      <c r="E399" s="337"/>
      <c r="F399" s="337"/>
      <c r="G399" s="343"/>
      <c r="H399" s="343"/>
      <c r="I399" s="343"/>
      <c r="J399" s="343"/>
    </row>
    <row r="400" spans="1:10" ht="15" customHeight="1" x14ac:dyDescent="0.25">
      <c r="A400" s="266" t="s">
        <v>475</v>
      </c>
      <c r="B400" s="262">
        <v>7.0000000000000007E-2</v>
      </c>
      <c r="C400" s="269">
        <v>0.81810000000000005</v>
      </c>
      <c r="D400" s="237">
        <f t="shared" ref="D400:D401" si="54">IF(C400/B400*100&gt;130,130,IF(C400/B400*100&lt;39,0,C400/B400*100))</f>
        <v>130</v>
      </c>
      <c r="E400" s="237"/>
      <c r="F400" s="237"/>
      <c r="G400" s="237"/>
      <c r="H400" s="237"/>
      <c r="I400" s="237"/>
      <c r="J400" s="239"/>
    </row>
    <row r="401" spans="1:13" ht="33" customHeight="1" x14ac:dyDescent="0.25">
      <c r="A401" s="280" t="s">
        <v>476</v>
      </c>
      <c r="B401" s="262">
        <v>0.09</v>
      </c>
      <c r="C401" s="269">
        <v>0.625</v>
      </c>
      <c r="D401" s="237">
        <f t="shared" si="54"/>
        <v>130</v>
      </c>
      <c r="E401" s="237"/>
      <c r="F401" s="237"/>
      <c r="G401" s="237"/>
      <c r="H401" s="237"/>
      <c r="I401" s="237"/>
      <c r="J401" s="239"/>
    </row>
    <row r="402" spans="1:13" ht="15" customHeight="1" x14ac:dyDescent="0.25">
      <c r="A402" s="534" t="s">
        <v>177</v>
      </c>
      <c r="B402" s="534"/>
      <c r="C402" s="534"/>
      <c r="D402" s="237">
        <f>AVERAGE(D400:D401)</f>
        <v>130</v>
      </c>
      <c r="E402" s="237">
        <v>130</v>
      </c>
      <c r="F402" s="244">
        <v>130</v>
      </c>
      <c r="G402" s="244">
        <v>110</v>
      </c>
      <c r="H402" s="244">
        <v>130</v>
      </c>
      <c r="I402" s="244">
        <v>100</v>
      </c>
      <c r="J402" s="437">
        <v>113</v>
      </c>
    </row>
    <row r="403" spans="1:13" ht="15" customHeight="1" x14ac:dyDescent="0.25">
      <c r="A403" s="337" t="s">
        <v>477</v>
      </c>
      <c r="B403" s="337"/>
      <c r="C403" s="434"/>
      <c r="D403" s="337"/>
      <c r="E403" s="337"/>
      <c r="F403" s="337"/>
      <c r="G403" s="435"/>
      <c r="H403" s="435"/>
      <c r="I403" s="435"/>
      <c r="J403" s="438"/>
    </row>
    <row r="404" spans="1:13" ht="15" customHeight="1" x14ac:dyDescent="0.25">
      <c r="A404" s="266" t="s">
        <v>478</v>
      </c>
      <c r="B404" s="450">
        <v>51</v>
      </c>
      <c r="C404" s="236">
        <v>9</v>
      </c>
      <c r="D404" s="237">
        <f t="shared" ref="D404:D407" si="55">IF(C404/B404*100&gt;130,130,IF(C404/B404*100&lt;39,0,C404/B404*100))</f>
        <v>0</v>
      </c>
      <c r="E404" s="237"/>
      <c r="F404" s="237"/>
      <c r="G404" s="339"/>
      <c r="H404" s="339"/>
      <c r="I404" s="339"/>
      <c r="J404" s="339"/>
    </row>
    <row r="405" spans="1:13" ht="15" customHeight="1" x14ac:dyDescent="0.25">
      <c r="A405" s="266" t="s">
        <v>479</v>
      </c>
      <c r="B405" s="450">
        <v>18</v>
      </c>
      <c r="C405" s="236">
        <v>103</v>
      </c>
      <c r="D405" s="237">
        <f t="shared" si="55"/>
        <v>130</v>
      </c>
      <c r="E405" s="237"/>
      <c r="F405" s="237"/>
      <c r="G405" s="237"/>
      <c r="H405" s="237"/>
      <c r="I405" s="237"/>
      <c r="J405" s="239"/>
    </row>
    <row r="406" spans="1:13" ht="15" customHeight="1" x14ac:dyDescent="0.25">
      <c r="A406" s="266" t="s">
        <v>480</v>
      </c>
      <c r="B406" s="450">
        <v>18</v>
      </c>
      <c r="C406" s="236">
        <v>108</v>
      </c>
      <c r="D406" s="237">
        <f t="shared" si="55"/>
        <v>130</v>
      </c>
      <c r="E406" s="237"/>
      <c r="F406" s="237"/>
      <c r="G406" s="237"/>
      <c r="H406" s="237"/>
      <c r="I406" s="237"/>
      <c r="J406" s="239"/>
    </row>
    <row r="407" spans="1:13" ht="15" customHeight="1" x14ac:dyDescent="0.25">
      <c r="A407" s="266" t="s">
        <v>481</v>
      </c>
      <c r="B407" s="450">
        <v>51</v>
      </c>
      <c r="C407" s="236">
        <v>4</v>
      </c>
      <c r="D407" s="237">
        <f t="shared" si="55"/>
        <v>0</v>
      </c>
      <c r="E407" s="237"/>
      <c r="F407" s="237"/>
      <c r="G407" s="237"/>
      <c r="H407" s="237"/>
      <c r="I407" s="237"/>
      <c r="J407" s="275"/>
    </row>
    <row r="408" spans="1:13" ht="15" customHeight="1" x14ac:dyDescent="0.25">
      <c r="A408" s="534" t="s">
        <v>177</v>
      </c>
      <c r="B408" s="534"/>
      <c r="C408" s="534"/>
      <c r="D408" s="237">
        <f>AVERAGE(D404:D407)</f>
        <v>65</v>
      </c>
      <c r="E408" s="237">
        <v>115</v>
      </c>
      <c r="F408" s="244">
        <v>111</v>
      </c>
      <c r="G408" s="244">
        <v>130</v>
      </c>
      <c r="H408" s="244">
        <v>130</v>
      </c>
      <c r="I408" s="244">
        <v>130</v>
      </c>
      <c r="J408" s="451">
        <v>123</v>
      </c>
      <c r="K408" s="297"/>
      <c r="L408" s="297"/>
      <c r="M408" s="439"/>
    </row>
    <row r="409" spans="1:13" ht="15" customHeight="1" x14ac:dyDescent="0.25">
      <c r="A409" s="337" t="s">
        <v>482</v>
      </c>
      <c r="B409" s="337"/>
      <c r="C409" s="434"/>
      <c r="D409" s="337"/>
      <c r="E409" s="337"/>
      <c r="F409" s="337"/>
      <c r="G409" s="435"/>
      <c r="H409" s="435"/>
      <c r="I409" s="435"/>
      <c r="J409" s="436"/>
    </row>
    <row r="410" spans="1:13" ht="15" customHeight="1" x14ac:dyDescent="0.25">
      <c r="A410" s="280" t="s">
        <v>483</v>
      </c>
      <c r="B410" s="262">
        <v>0.8</v>
      </c>
      <c r="C410" s="269">
        <v>1.4</v>
      </c>
      <c r="D410" s="237">
        <f t="shared" ref="D410:D412" si="56">IF(C410/B410*100&gt;130,130,IF(C410/B410*100&lt;39,0,C410/B410*100))</f>
        <v>130</v>
      </c>
      <c r="E410" s="237"/>
      <c r="F410" s="237"/>
      <c r="G410" s="237"/>
      <c r="H410" s="237"/>
      <c r="I410" s="237"/>
      <c r="J410" s="239"/>
    </row>
    <row r="411" spans="1:13" ht="17.25" customHeight="1" x14ac:dyDescent="0.25">
      <c r="A411" s="280" t="s">
        <v>484</v>
      </c>
      <c r="B411" s="262">
        <v>0.9</v>
      </c>
      <c r="C411" s="269">
        <v>1</v>
      </c>
      <c r="D411" s="237">
        <f t="shared" si="56"/>
        <v>111.11111111111111</v>
      </c>
      <c r="E411" s="237"/>
      <c r="F411" s="237"/>
      <c r="G411" s="237"/>
      <c r="H411" s="237"/>
      <c r="I411" s="237"/>
      <c r="J411" s="239"/>
    </row>
    <row r="412" spans="1:13" ht="21.75" customHeight="1" x14ac:dyDescent="0.25">
      <c r="A412" s="280" t="s">
        <v>485</v>
      </c>
      <c r="B412" s="262">
        <v>0.9</v>
      </c>
      <c r="C412" s="269">
        <v>1</v>
      </c>
      <c r="D412" s="237">
        <f t="shared" si="56"/>
        <v>111.11111111111111</v>
      </c>
      <c r="E412" s="237"/>
      <c r="F412" s="237"/>
      <c r="G412" s="237"/>
      <c r="H412" s="237"/>
      <c r="I412" s="237"/>
      <c r="J412" s="239"/>
    </row>
    <row r="413" spans="1:13" ht="15" customHeight="1" x14ac:dyDescent="0.25">
      <c r="A413" s="534" t="s">
        <v>177</v>
      </c>
      <c r="B413" s="534"/>
      <c r="C413" s="534"/>
      <c r="D413" s="237">
        <f>AVERAGE(D410:D412)</f>
        <v>117.4074074074074</v>
      </c>
      <c r="E413" s="237">
        <v>117</v>
      </c>
      <c r="F413" s="244">
        <v>101</v>
      </c>
      <c r="G413" s="452">
        <v>119</v>
      </c>
      <c r="H413" s="452">
        <v>112</v>
      </c>
      <c r="I413" s="452">
        <v>130</v>
      </c>
      <c r="J413" s="453">
        <f>AVERAGE(D413:I413)</f>
        <v>116.0679012345679</v>
      </c>
    </row>
    <row r="414" spans="1:13" ht="15" customHeight="1" x14ac:dyDescent="0.25">
      <c r="A414" s="305"/>
      <c r="D414" s="306"/>
      <c r="E414" s="306"/>
      <c r="F414" s="306"/>
      <c r="G414" s="297"/>
      <c r="H414" s="297"/>
      <c r="I414" s="297"/>
      <c r="J414" s="300"/>
    </row>
    <row r="415" spans="1:13" ht="15" customHeight="1" x14ac:dyDescent="0.25">
      <c r="A415" s="305"/>
      <c r="D415" s="306"/>
      <c r="E415" s="306"/>
      <c r="F415" s="306"/>
      <c r="G415" s="297"/>
      <c r="H415" s="297"/>
      <c r="I415" s="297"/>
      <c r="J415" s="439"/>
    </row>
    <row r="416" spans="1:13" ht="15" customHeight="1" x14ac:dyDescent="0.25">
      <c r="A416" s="305" t="s">
        <v>486</v>
      </c>
      <c r="G416" s="297"/>
      <c r="H416" s="297"/>
      <c r="I416" s="297"/>
      <c r="J416" s="301"/>
    </row>
    <row r="417" spans="1:10" ht="15" customHeight="1" x14ac:dyDescent="0.25">
      <c r="A417" s="302" t="s">
        <v>487</v>
      </c>
      <c r="G417" s="297"/>
      <c r="H417" s="297"/>
      <c r="I417" s="297"/>
      <c r="J417" s="301"/>
    </row>
    <row r="418" spans="1:10" ht="15" customHeight="1" x14ac:dyDescent="0.25">
      <c r="A418" s="302" t="s">
        <v>538</v>
      </c>
      <c r="G418" s="303"/>
      <c r="H418" s="303"/>
      <c r="I418" s="303"/>
      <c r="J418" s="304"/>
    </row>
    <row r="423" spans="1:10" ht="27" customHeight="1" x14ac:dyDescent="0.25"/>
  </sheetData>
  <sheetProtection selectLockedCells="1" selectUnlockedCells="1"/>
  <mergeCells count="116">
    <mergeCell ref="A4:J4"/>
    <mergeCell ref="A5:J5"/>
    <mergeCell ref="A11:C11"/>
    <mergeCell ref="A12:J12"/>
    <mergeCell ref="A17:C17"/>
    <mergeCell ref="A18:J18"/>
    <mergeCell ref="A43:J43"/>
    <mergeCell ref="A47:C47"/>
    <mergeCell ref="A48:J48"/>
    <mergeCell ref="A49:J49"/>
    <mergeCell ref="A53:C53"/>
    <mergeCell ref="A54:J54"/>
    <mergeCell ref="A25:J25"/>
    <mergeCell ref="A31:C31"/>
    <mergeCell ref="A32:J32"/>
    <mergeCell ref="A37:C37"/>
    <mergeCell ref="A38:J38"/>
    <mergeCell ref="A42:C42"/>
    <mergeCell ref="A72:J72"/>
    <mergeCell ref="A76:C76"/>
    <mergeCell ref="A77:J77"/>
    <mergeCell ref="A81:C81"/>
    <mergeCell ref="A82:J82"/>
    <mergeCell ref="A88:C88"/>
    <mergeCell ref="A58:C58"/>
    <mergeCell ref="A59:J59"/>
    <mergeCell ref="A65:C65"/>
    <mergeCell ref="A66:J66"/>
    <mergeCell ref="A67:J67"/>
    <mergeCell ref="A71:C71"/>
    <mergeCell ref="A132:J132"/>
    <mergeCell ref="A137:C137"/>
    <mergeCell ref="A138:J138"/>
    <mergeCell ref="A147:C147"/>
    <mergeCell ref="A148:J148"/>
    <mergeCell ref="A152:C152"/>
    <mergeCell ref="A89:J89"/>
    <mergeCell ref="A94:C94"/>
    <mergeCell ref="A116:J116"/>
    <mergeCell ref="A121:C121"/>
    <mergeCell ref="A122:J122"/>
    <mergeCell ref="A131:C131"/>
    <mergeCell ref="A167:J167"/>
    <mergeCell ref="A168:J168"/>
    <mergeCell ref="A173:C173"/>
    <mergeCell ref="A174:J174"/>
    <mergeCell ref="A177:C177"/>
    <mergeCell ref="A178:J178"/>
    <mergeCell ref="A153:J153"/>
    <mergeCell ref="A156:C156"/>
    <mergeCell ref="A157:J157"/>
    <mergeCell ref="A160:C160"/>
    <mergeCell ref="A161:J161"/>
    <mergeCell ref="A166:C166"/>
    <mergeCell ref="A195:J195"/>
    <mergeCell ref="A198:C198"/>
    <mergeCell ref="A199:J199"/>
    <mergeCell ref="A206:C206"/>
    <mergeCell ref="A207:J207"/>
    <mergeCell ref="A208:J208"/>
    <mergeCell ref="A184:C184"/>
    <mergeCell ref="A185:J185"/>
    <mergeCell ref="A186:J186"/>
    <mergeCell ref="A187:J187"/>
    <mergeCell ref="A190:C190"/>
    <mergeCell ref="A191:J191"/>
    <mergeCell ref="A249:C249"/>
    <mergeCell ref="A250:J250"/>
    <mergeCell ref="A251:J251"/>
    <mergeCell ref="A257:C257"/>
    <mergeCell ref="A258:J258"/>
    <mergeCell ref="A261:C261"/>
    <mergeCell ref="A223:C223"/>
    <mergeCell ref="A224:J224"/>
    <mergeCell ref="A234:C234"/>
    <mergeCell ref="A235:J235"/>
    <mergeCell ref="A238:C238"/>
    <mergeCell ref="A239:J239"/>
    <mergeCell ref="A273:J273"/>
    <mergeCell ref="A278:C278"/>
    <mergeCell ref="A279:J279"/>
    <mergeCell ref="A280:J280"/>
    <mergeCell ref="A283:C283"/>
    <mergeCell ref="A284:J284"/>
    <mergeCell ref="A262:J262"/>
    <mergeCell ref="A263:J263"/>
    <mergeCell ref="A264:J264"/>
    <mergeCell ref="A265:J265"/>
    <mergeCell ref="A266:J266"/>
    <mergeCell ref="A272:C272"/>
    <mergeCell ref="A316:C316"/>
    <mergeCell ref="A326:C326"/>
    <mergeCell ref="A331:C331"/>
    <mergeCell ref="A337:C337"/>
    <mergeCell ref="A342:C342"/>
    <mergeCell ref="A346:C346"/>
    <mergeCell ref="A287:C287"/>
    <mergeCell ref="A291:C291"/>
    <mergeCell ref="A295:C295"/>
    <mergeCell ref="A299:C299"/>
    <mergeCell ref="A304:C304"/>
    <mergeCell ref="A310:C310"/>
    <mergeCell ref="A408:C408"/>
    <mergeCell ref="A413:C413"/>
    <mergeCell ref="A377:C377"/>
    <mergeCell ref="A380:C380"/>
    <mergeCell ref="A388:C388"/>
    <mergeCell ref="A393:C393"/>
    <mergeCell ref="A398:C398"/>
    <mergeCell ref="A402:C402"/>
    <mergeCell ref="A352:C352"/>
    <mergeCell ref="A356:C356"/>
    <mergeCell ref="A362:C362"/>
    <mergeCell ref="A367:C367"/>
    <mergeCell ref="A370:C370"/>
    <mergeCell ref="A373:C373"/>
  </mergeCells>
  <pageMargins left="0.31527777777777777" right="0.31527777777777777" top="0.55138888888888893" bottom="0.55138888888888893" header="0.51180555555555551" footer="0.31527777777777777"/>
  <pageSetup paperSize="9" scale="80" firstPageNumber="0" orientation="portrait" horizontalDpi="300" verticalDpi="300"/>
  <headerFooter alignWithMargins="0">
    <oddFooter>&amp;CPágina &amp;P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A2:G65536"/>
  <sheetViews>
    <sheetView workbookViewId="0">
      <selection activeCell="C22" sqref="C22"/>
    </sheetView>
  </sheetViews>
  <sheetFormatPr baseColWidth="10" defaultRowHeight="67.5" customHeight="1" x14ac:dyDescent="0.25"/>
  <cols>
    <col min="1" max="1" width="55.42578125" style="311" customWidth="1"/>
    <col min="2" max="2" width="14.28515625" style="308" customWidth="1"/>
    <col min="3" max="3" width="15.140625" style="309" customWidth="1"/>
    <col min="4" max="5" width="0.140625" style="310" customWidth="1"/>
    <col min="6" max="256" width="11.42578125" style="310"/>
    <col min="257" max="257" width="55.42578125" style="310" customWidth="1"/>
    <col min="258" max="258" width="14.28515625" style="310" customWidth="1"/>
    <col min="259" max="259" width="15.140625" style="310" customWidth="1"/>
    <col min="260" max="261" width="0.140625" style="310" customWidth="1"/>
    <col min="262" max="512" width="11.42578125" style="310"/>
    <col min="513" max="513" width="55.42578125" style="310" customWidth="1"/>
    <col min="514" max="514" width="14.28515625" style="310" customWidth="1"/>
    <col min="515" max="515" width="15.140625" style="310" customWidth="1"/>
    <col min="516" max="517" width="0.140625" style="310" customWidth="1"/>
    <col min="518" max="768" width="11.42578125" style="310"/>
    <col min="769" max="769" width="55.42578125" style="310" customWidth="1"/>
    <col min="770" max="770" width="14.28515625" style="310" customWidth="1"/>
    <col min="771" max="771" width="15.140625" style="310" customWidth="1"/>
    <col min="772" max="773" width="0.140625" style="310" customWidth="1"/>
    <col min="774" max="1024" width="11.42578125" style="310"/>
    <col min="1025" max="1025" width="55.42578125" style="310" customWidth="1"/>
    <col min="1026" max="1026" width="14.28515625" style="310" customWidth="1"/>
    <col min="1027" max="1027" width="15.140625" style="310" customWidth="1"/>
    <col min="1028" max="1029" width="0.140625" style="310" customWidth="1"/>
    <col min="1030" max="1280" width="11.42578125" style="310"/>
    <col min="1281" max="1281" width="55.42578125" style="310" customWidth="1"/>
    <col min="1282" max="1282" width="14.28515625" style="310" customWidth="1"/>
    <col min="1283" max="1283" width="15.140625" style="310" customWidth="1"/>
    <col min="1284" max="1285" width="0.140625" style="310" customWidth="1"/>
    <col min="1286" max="1536" width="11.42578125" style="310"/>
    <col min="1537" max="1537" width="55.42578125" style="310" customWidth="1"/>
    <col min="1538" max="1538" width="14.28515625" style="310" customWidth="1"/>
    <col min="1539" max="1539" width="15.140625" style="310" customWidth="1"/>
    <col min="1540" max="1541" width="0.140625" style="310" customWidth="1"/>
    <col min="1542" max="1792" width="11.42578125" style="310"/>
    <col min="1793" max="1793" width="55.42578125" style="310" customWidth="1"/>
    <col min="1794" max="1794" width="14.28515625" style="310" customWidth="1"/>
    <col min="1795" max="1795" width="15.140625" style="310" customWidth="1"/>
    <col min="1796" max="1797" width="0.140625" style="310" customWidth="1"/>
    <col min="1798" max="2048" width="11.42578125" style="310"/>
    <col min="2049" max="2049" width="55.42578125" style="310" customWidth="1"/>
    <col min="2050" max="2050" width="14.28515625" style="310" customWidth="1"/>
    <col min="2051" max="2051" width="15.140625" style="310" customWidth="1"/>
    <col min="2052" max="2053" width="0.140625" style="310" customWidth="1"/>
    <col min="2054" max="2304" width="11.42578125" style="310"/>
    <col min="2305" max="2305" width="55.42578125" style="310" customWidth="1"/>
    <col min="2306" max="2306" width="14.28515625" style="310" customWidth="1"/>
    <col min="2307" max="2307" width="15.140625" style="310" customWidth="1"/>
    <col min="2308" max="2309" width="0.140625" style="310" customWidth="1"/>
    <col min="2310" max="2560" width="11.42578125" style="310"/>
    <col min="2561" max="2561" width="55.42578125" style="310" customWidth="1"/>
    <col min="2562" max="2562" width="14.28515625" style="310" customWidth="1"/>
    <col min="2563" max="2563" width="15.140625" style="310" customWidth="1"/>
    <col min="2564" max="2565" width="0.140625" style="310" customWidth="1"/>
    <col min="2566" max="2816" width="11.42578125" style="310"/>
    <col min="2817" max="2817" width="55.42578125" style="310" customWidth="1"/>
    <col min="2818" max="2818" width="14.28515625" style="310" customWidth="1"/>
    <col min="2819" max="2819" width="15.140625" style="310" customWidth="1"/>
    <col min="2820" max="2821" width="0.140625" style="310" customWidth="1"/>
    <col min="2822" max="3072" width="11.42578125" style="310"/>
    <col min="3073" max="3073" width="55.42578125" style="310" customWidth="1"/>
    <col min="3074" max="3074" width="14.28515625" style="310" customWidth="1"/>
    <col min="3075" max="3075" width="15.140625" style="310" customWidth="1"/>
    <col min="3076" max="3077" width="0.140625" style="310" customWidth="1"/>
    <col min="3078" max="3328" width="11.42578125" style="310"/>
    <col min="3329" max="3329" width="55.42578125" style="310" customWidth="1"/>
    <col min="3330" max="3330" width="14.28515625" style="310" customWidth="1"/>
    <col min="3331" max="3331" width="15.140625" style="310" customWidth="1"/>
    <col min="3332" max="3333" width="0.140625" style="310" customWidth="1"/>
    <col min="3334" max="3584" width="11.42578125" style="310"/>
    <col min="3585" max="3585" width="55.42578125" style="310" customWidth="1"/>
    <col min="3586" max="3586" width="14.28515625" style="310" customWidth="1"/>
    <col min="3587" max="3587" width="15.140625" style="310" customWidth="1"/>
    <col min="3588" max="3589" width="0.140625" style="310" customWidth="1"/>
    <col min="3590" max="3840" width="11.42578125" style="310"/>
    <col min="3841" max="3841" width="55.42578125" style="310" customWidth="1"/>
    <col min="3842" max="3842" width="14.28515625" style="310" customWidth="1"/>
    <col min="3843" max="3843" width="15.140625" style="310" customWidth="1"/>
    <col min="3844" max="3845" width="0.140625" style="310" customWidth="1"/>
    <col min="3846" max="4096" width="11.42578125" style="310"/>
    <col min="4097" max="4097" width="55.42578125" style="310" customWidth="1"/>
    <col min="4098" max="4098" width="14.28515625" style="310" customWidth="1"/>
    <col min="4099" max="4099" width="15.140625" style="310" customWidth="1"/>
    <col min="4100" max="4101" width="0.140625" style="310" customWidth="1"/>
    <col min="4102" max="4352" width="11.42578125" style="310"/>
    <col min="4353" max="4353" width="55.42578125" style="310" customWidth="1"/>
    <col min="4354" max="4354" width="14.28515625" style="310" customWidth="1"/>
    <col min="4355" max="4355" width="15.140625" style="310" customWidth="1"/>
    <col min="4356" max="4357" width="0.140625" style="310" customWidth="1"/>
    <col min="4358" max="4608" width="11.42578125" style="310"/>
    <col min="4609" max="4609" width="55.42578125" style="310" customWidth="1"/>
    <col min="4610" max="4610" width="14.28515625" style="310" customWidth="1"/>
    <col min="4611" max="4611" width="15.140625" style="310" customWidth="1"/>
    <col min="4612" max="4613" width="0.140625" style="310" customWidth="1"/>
    <col min="4614" max="4864" width="11.42578125" style="310"/>
    <col min="4865" max="4865" width="55.42578125" style="310" customWidth="1"/>
    <col min="4866" max="4866" width="14.28515625" style="310" customWidth="1"/>
    <col min="4867" max="4867" width="15.140625" style="310" customWidth="1"/>
    <col min="4868" max="4869" width="0.140625" style="310" customWidth="1"/>
    <col min="4870" max="5120" width="11.42578125" style="310"/>
    <col min="5121" max="5121" width="55.42578125" style="310" customWidth="1"/>
    <col min="5122" max="5122" width="14.28515625" style="310" customWidth="1"/>
    <col min="5123" max="5123" width="15.140625" style="310" customWidth="1"/>
    <col min="5124" max="5125" width="0.140625" style="310" customWidth="1"/>
    <col min="5126" max="5376" width="11.42578125" style="310"/>
    <col min="5377" max="5377" width="55.42578125" style="310" customWidth="1"/>
    <col min="5378" max="5378" width="14.28515625" style="310" customWidth="1"/>
    <col min="5379" max="5379" width="15.140625" style="310" customWidth="1"/>
    <col min="5380" max="5381" width="0.140625" style="310" customWidth="1"/>
    <col min="5382" max="5632" width="11.42578125" style="310"/>
    <col min="5633" max="5633" width="55.42578125" style="310" customWidth="1"/>
    <col min="5634" max="5634" width="14.28515625" style="310" customWidth="1"/>
    <col min="5635" max="5635" width="15.140625" style="310" customWidth="1"/>
    <col min="5636" max="5637" width="0.140625" style="310" customWidth="1"/>
    <col min="5638" max="5888" width="11.42578125" style="310"/>
    <col min="5889" max="5889" width="55.42578125" style="310" customWidth="1"/>
    <col min="5890" max="5890" width="14.28515625" style="310" customWidth="1"/>
    <col min="5891" max="5891" width="15.140625" style="310" customWidth="1"/>
    <col min="5892" max="5893" width="0.140625" style="310" customWidth="1"/>
    <col min="5894" max="6144" width="11.42578125" style="310"/>
    <col min="6145" max="6145" width="55.42578125" style="310" customWidth="1"/>
    <col min="6146" max="6146" width="14.28515625" style="310" customWidth="1"/>
    <col min="6147" max="6147" width="15.140625" style="310" customWidth="1"/>
    <col min="6148" max="6149" width="0.140625" style="310" customWidth="1"/>
    <col min="6150" max="6400" width="11.42578125" style="310"/>
    <col min="6401" max="6401" width="55.42578125" style="310" customWidth="1"/>
    <col min="6402" max="6402" width="14.28515625" style="310" customWidth="1"/>
    <col min="6403" max="6403" width="15.140625" style="310" customWidth="1"/>
    <col min="6404" max="6405" width="0.140625" style="310" customWidth="1"/>
    <col min="6406" max="6656" width="11.42578125" style="310"/>
    <col min="6657" max="6657" width="55.42578125" style="310" customWidth="1"/>
    <col min="6658" max="6658" width="14.28515625" style="310" customWidth="1"/>
    <col min="6659" max="6659" width="15.140625" style="310" customWidth="1"/>
    <col min="6660" max="6661" width="0.140625" style="310" customWidth="1"/>
    <col min="6662" max="6912" width="11.42578125" style="310"/>
    <col min="6913" max="6913" width="55.42578125" style="310" customWidth="1"/>
    <col min="6914" max="6914" width="14.28515625" style="310" customWidth="1"/>
    <col min="6915" max="6915" width="15.140625" style="310" customWidth="1"/>
    <col min="6916" max="6917" width="0.140625" style="310" customWidth="1"/>
    <col min="6918" max="7168" width="11.42578125" style="310"/>
    <col min="7169" max="7169" width="55.42578125" style="310" customWidth="1"/>
    <col min="7170" max="7170" width="14.28515625" style="310" customWidth="1"/>
    <col min="7171" max="7171" width="15.140625" style="310" customWidth="1"/>
    <col min="7172" max="7173" width="0.140625" style="310" customWidth="1"/>
    <col min="7174" max="7424" width="11.42578125" style="310"/>
    <col min="7425" max="7425" width="55.42578125" style="310" customWidth="1"/>
    <col min="7426" max="7426" width="14.28515625" style="310" customWidth="1"/>
    <col min="7427" max="7427" width="15.140625" style="310" customWidth="1"/>
    <col min="7428" max="7429" width="0.140625" style="310" customWidth="1"/>
    <col min="7430" max="7680" width="11.42578125" style="310"/>
    <col min="7681" max="7681" width="55.42578125" style="310" customWidth="1"/>
    <col min="7682" max="7682" width="14.28515625" style="310" customWidth="1"/>
    <col min="7683" max="7683" width="15.140625" style="310" customWidth="1"/>
    <col min="7684" max="7685" width="0.140625" style="310" customWidth="1"/>
    <col min="7686" max="7936" width="11.42578125" style="310"/>
    <col min="7937" max="7937" width="55.42578125" style="310" customWidth="1"/>
    <col min="7938" max="7938" width="14.28515625" style="310" customWidth="1"/>
    <col min="7939" max="7939" width="15.140625" style="310" customWidth="1"/>
    <col min="7940" max="7941" width="0.140625" style="310" customWidth="1"/>
    <col min="7942" max="8192" width="11.42578125" style="310"/>
    <col min="8193" max="8193" width="55.42578125" style="310" customWidth="1"/>
    <col min="8194" max="8194" width="14.28515625" style="310" customWidth="1"/>
    <col min="8195" max="8195" width="15.140625" style="310" customWidth="1"/>
    <col min="8196" max="8197" width="0.140625" style="310" customWidth="1"/>
    <col min="8198" max="8448" width="11.42578125" style="310"/>
    <col min="8449" max="8449" width="55.42578125" style="310" customWidth="1"/>
    <col min="8450" max="8450" width="14.28515625" style="310" customWidth="1"/>
    <col min="8451" max="8451" width="15.140625" style="310" customWidth="1"/>
    <col min="8452" max="8453" width="0.140625" style="310" customWidth="1"/>
    <col min="8454" max="8704" width="11.42578125" style="310"/>
    <col min="8705" max="8705" width="55.42578125" style="310" customWidth="1"/>
    <col min="8706" max="8706" width="14.28515625" style="310" customWidth="1"/>
    <col min="8707" max="8707" width="15.140625" style="310" customWidth="1"/>
    <col min="8708" max="8709" width="0.140625" style="310" customWidth="1"/>
    <col min="8710" max="8960" width="11.42578125" style="310"/>
    <col min="8961" max="8961" width="55.42578125" style="310" customWidth="1"/>
    <col min="8962" max="8962" width="14.28515625" style="310" customWidth="1"/>
    <col min="8963" max="8963" width="15.140625" style="310" customWidth="1"/>
    <col min="8964" max="8965" width="0.140625" style="310" customWidth="1"/>
    <col min="8966" max="9216" width="11.42578125" style="310"/>
    <col min="9217" max="9217" width="55.42578125" style="310" customWidth="1"/>
    <col min="9218" max="9218" width="14.28515625" style="310" customWidth="1"/>
    <col min="9219" max="9219" width="15.140625" style="310" customWidth="1"/>
    <col min="9220" max="9221" width="0.140625" style="310" customWidth="1"/>
    <col min="9222" max="9472" width="11.42578125" style="310"/>
    <col min="9473" max="9473" width="55.42578125" style="310" customWidth="1"/>
    <col min="9474" max="9474" width="14.28515625" style="310" customWidth="1"/>
    <col min="9475" max="9475" width="15.140625" style="310" customWidth="1"/>
    <col min="9476" max="9477" width="0.140625" style="310" customWidth="1"/>
    <col min="9478" max="9728" width="11.42578125" style="310"/>
    <col min="9729" max="9729" width="55.42578125" style="310" customWidth="1"/>
    <col min="9730" max="9730" width="14.28515625" style="310" customWidth="1"/>
    <col min="9731" max="9731" width="15.140625" style="310" customWidth="1"/>
    <col min="9732" max="9733" width="0.140625" style="310" customWidth="1"/>
    <col min="9734" max="9984" width="11.42578125" style="310"/>
    <col min="9985" max="9985" width="55.42578125" style="310" customWidth="1"/>
    <col min="9986" max="9986" width="14.28515625" style="310" customWidth="1"/>
    <col min="9987" max="9987" width="15.140625" style="310" customWidth="1"/>
    <col min="9988" max="9989" width="0.140625" style="310" customWidth="1"/>
    <col min="9990" max="10240" width="11.42578125" style="310"/>
    <col min="10241" max="10241" width="55.42578125" style="310" customWidth="1"/>
    <col min="10242" max="10242" width="14.28515625" style="310" customWidth="1"/>
    <col min="10243" max="10243" width="15.140625" style="310" customWidth="1"/>
    <col min="10244" max="10245" width="0.140625" style="310" customWidth="1"/>
    <col min="10246" max="10496" width="11.42578125" style="310"/>
    <col min="10497" max="10497" width="55.42578125" style="310" customWidth="1"/>
    <col min="10498" max="10498" width="14.28515625" style="310" customWidth="1"/>
    <col min="10499" max="10499" width="15.140625" style="310" customWidth="1"/>
    <col min="10500" max="10501" width="0.140625" style="310" customWidth="1"/>
    <col min="10502" max="10752" width="11.42578125" style="310"/>
    <col min="10753" max="10753" width="55.42578125" style="310" customWidth="1"/>
    <col min="10754" max="10754" width="14.28515625" style="310" customWidth="1"/>
    <col min="10755" max="10755" width="15.140625" style="310" customWidth="1"/>
    <col min="10756" max="10757" width="0.140625" style="310" customWidth="1"/>
    <col min="10758" max="11008" width="11.42578125" style="310"/>
    <col min="11009" max="11009" width="55.42578125" style="310" customWidth="1"/>
    <col min="11010" max="11010" width="14.28515625" style="310" customWidth="1"/>
    <col min="11011" max="11011" width="15.140625" style="310" customWidth="1"/>
    <col min="11012" max="11013" width="0.140625" style="310" customWidth="1"/>
    <col min="11014" max="11264" width="11.42578125" style="310"/>
    <col min="11265" max="11265" width="55.42578125" style="310" customWidth="1"/>
    <col min="11266" max="11266" width="14.28515625" style="310" customWidth="1"/>
    <col min="11267" max="11267" width="15.140625" style="310" customWidth="1"/>
    <col min="11268" max="11269" width="0.140625" style="310" customWidth="1"/>
    <col min="11270" max="11520" width="11.42578125" style="310"/>
    <col min="11521" max="11521" width="55.42578125" style="310" customWidth="1"/>
    <col min="11522" max="11522" width="14.28515625" style="310" customWidth="1"/>
    <col min="11523" max="11523" width="15.140625" style="310" customWidth="1"/>
    <col min="11524" max="11525" width="0.140625" style="310" customWidth="1"/>
    <col min="11526" max="11776" width="11.42578125" style="310"/>
    <col min="11777" max="11777" width="55.42578125" style="310" customWidth="1"/>
    <col min="11778" max="11778" width="14.28515625" style="310" customWidth="1"/>
    <col min="11779" max="11779" width="15.140625" style="310" customWidth="1"/>
    <col min="11780" max="11781" width="0.140625" style="310" customWidth="1"/>
    <col min="11782" max="12032" width="11.42578125" style="310"/>
    <col min="12033" max="12033" width="55.42578125" style="310" customWidth="1"/>
    <col min="12034" max="12034" width="14.28515625" style="310" customWidth="1"/>
    <col min="12035" max="12035" width="15.140625" style="310" customWidth="1"/>
    <col min="12036" max="12037" width="0.140625" style="310" customWidth="1"/>
    <col min="12038" max="12288" width="11.42578125" style="310"/>
    <col min="12289" max="12289" width="55.42578125" style="310" customWidth="1"/>
    <col min="12290" max="12290" width="14.28515625" style="310" customWidth="1"/>
    <col min="12291" max="12291" width="15.140625" style="310" customWidth="1"/>
    <col min="12292" max="12293" width="0.140625" style="310" customWidth="1"/>
    <col min="12294" max="12544" width="11.42578125" style="310"/>
    <col min="12545" max="12545" width="55.42578125" style="310" customWidth="1"/>
    <col min="12546" max="12546" width="14.28515625" style="310" customWidth="1"/>
    <col min="12547" max="12547" width="15.140625" style="310" customWidth="1"/>
    <col min="12548" max="12549" width="0.140625" style="310" customWidth="1"/>
    <col min="12550" max="12800" width="11.42578125" style="310"/>
    <col min="12801" max="12801" width="55.42578125" style="310" customWidth="1"/>
    <col min="12802" max="12802" width="14.28515625" style="310" customWidth="1"/>
    <col min="12803" max="12803" width="15.140625" style="310" customWidth="1"/>
    <col min="12804" max="12805" width="0.140625" style="310" customWidth="1"/>
    <col min="12806" max="13056" width="11.42578125" style="310"/>
    <col min="13057" max="13057" width="55.42578125" style="310" customWidth="1"/>
    <col min="13058" max="13058" width="14.28515625" style="310" customWidth="1"/>
    <col min="13059" max="13059" width="15.140625" style="310" customWidth="1"/>
    <col min="13060" max="13061" width="0.140625" style="310" customWidth="1"/>
    <col min="13062" max="13312" width="11.42578125" style="310"/>
    <col min="13313" max="13313" width="55.42578125" style="310" customWidth="1"/>
    <col min="13314" max="13314" width="14.28515625" style="310" customWidth="1"/>
    <col min="13315" max="13315" width="15.140625" style="310" customWidth="1"/>
    <col min="13316" max="13317" width="0.140625" style="310" customWidth="1"/>
    <col min="13318" max="13568" width="11.42578125" style="310"/>
    <col min="13569" max="13569" width="55.42578125" style="310" customWidth="1"/>
    <col min="13570" max="13570" width="14.28515625" style="310" customWidth="1"/>
    <col min="13571" max="13571" width="15.140625" style="310" customWidth="1"/>
    <col min="13572" max="13573" width="0.140625" style="310" customWidth="1"/>
    <col min="13574" max="13824" width="11.42578125" style="310"/>
    <col min="13825" max="13825" width="55.42578125" style="310" customWidth="1"/>
    <col min="13826" max="13826" width="14.28515625" style="310" customWidth="1"/>
    <col min="13827" max="13827" width="15.140625" style="310" customWidth="1"/>
    <col min="13828" max="13829" width="0.140625" style="310" customWidth="1"/>
    <col min="13830" max="14080" width="11.42578125" style="310"/>
    <col min="14081" max="14081" width="55.42578125" style="310" customWidth="1"/>
    <col min="14082" max="14082" width="14.28515625" style="310" customWidth="1"/>
    <col min="14083" max="14083" width="15.140625" style="310" customWidth="1"/>
    <col min="14084" max="14085" width="0.140625" style="310" customWidth="1"/>
    <col min="14086" max="14336" width="11.42578125" style="310"/>
    <col min="14337" max="14337" width="55.42578125" style="310" customWidth="1"/>
    <col min="14338" max="14338" width="14.28515625" style="310" customWidth="1"/>
    <col min="14339" max="14339" width="15.140625" style="310" customWidth="1"/>
    <col min="14340" max="14341" width="0.140625" style="310" customWidth="1"/>
    <col min="14342" max="14592" width="11.42578125" style="310"/>
    <col min="14593" max="14593" width="55.42578125" style="310" customWidth="1"/>
    <col min="14594" max="14594" width="14.28515625" style="310" customWidth="1"/>
    <col min="14595" max="14595" width="15.140625" style="310" customWidth="1"/>
    <col min="14596" max="14597" width="0.140625" style="310" customWidth="1"/>
    <col min="14598" max="14848" width="11.42578125" style="310"/>
    <col min="14849" max="14849" width="55.42578125" style="310" customWidth="1"/>
    <col min="14850" max="14850" width="14.28515625" style="310" customWidth="1"/>
    <col min="14851" max="14851" width="15.140625" style="310" customWidth="1"/>
    <col min="14852" max="14853" width="0.140625" style="310" customWidth="1"/>
    <col min="14854" max="15104" width="11.42578125" style="310"/>
    <col min="15105" max="15105" width="55.42578125" style="310" customWidth="1"/>
    <col min="15106" max="15106" width="14.28515625" style="310" customWidth="1"/>
    <col min="15107" max="15107" width="15.140625" style="310" customWidth="1"/>
    <col min="15108" max="15109" width="0.140625" style="310" customWidth="1"/>
    <col min="15110" max="15360" width="11.42578125" style="310"/>
    <col min="15361" max="15361" width="55.42578125" style="310" customWidth="1"/>
    <col min="15362" max="15362" width="14.28515625" style="310" customWidth="1"/>
    <col min="15363" max="15363" width="15.140625" style="310" customWidth="1"/>
    <col min="15364" max="15365" width="0.140625" style="310" customWidth="1"/>
    <col min="15366" max="15616" width="11.42578125" style="310"/>
    <col min="15617" max="15617" width="55.42578125" style="310" customWidth="1"/>
    <col min="15618" max="15618" width="14.28515625" style="310" customWidth="1"/>
    <col min="15619" max="15619" width="15.140625" style="310" customWidth="1"/>
    <col min="15620" max="15621" width="0.140625" style="310" customWidth="1"/>
    <col min="15622" max="15872" width="11.42578125" style="310"/>
    <col min="15873" max="15873" width="55.42578125" style="310" customWidth="1"/>
    <col min="15874" max="15874" width="14.28515625" style="310" customWidth="1"/>
    <col min="15875" max="15875" width="15.140625" style="310" customWidth="1"/>
    <col min="15876" max="15877" width="0.140625" style="310" customWidth="1"/>
    <col min="15878" max="16128" width="11.42578125" style="310"/>
    <col min="16129" max="16129" width="55.42578125" style="310" customWidth="1"/>
    <col min="16130" max="16130" width="14.28515625" style="310" customWidth="1"/>
    <col min="16131" max="16131" width="15.140625" style="310" customWidth="1"/>
    <col min="16132" max="16133" width="0.140625" style="310" customWidth="1"/>
    <col min="16134" max="16384" width="11.42578125" style="310"/>
  </cols>
  <sheetData>
    <row r="2" spans="1:3" ht="18.75" customHeight="1" x14ac:dyDescent="0.25">
      <c r="A2" s="307" t="s">
        <v>539</v>
      </c>
    </row>
    <row r="3" spans="1:3" ht="15" x14ac:dyDescent="0.25">
      <c r="A3" s="311" t="s">
        <v>488</v>
      </c>
    </row>
    <row r="4" spans="1:3" ht="27.75" customHeight="1" x14ac:dyDescent="0.25">
      <c r="A4" s="312" t="s">
        <v>489</v>
      </c>
      <c r="B4" s="313" t="s">
        <v>540</v>
      </c>
      <c r="C4" s="314" t="s">
        <v>541</v>
      </c>
    </row>
    <row r="5" spans="1:3" ht="15" customHeight="1" x14ac:dyDescent="0.25">
      <c r="A5" s="548" t="s">
        <v>490</v>
      </c>
      <c r="B5" s="548"/>
      <c r="C5" s="548"/>
    </row>
    <row r="6" spans="1:3" ht="15" customHeight="1" x14ac:dyDescent="0.25">
      <c r="A6" s="291" t="s">
        <v>164</v>
      </c>
      <c r="B6" s="315">
        <f>'[2].xls)Gral. JUNIO 2016'!D11</f>
        <v>125.01599999999999</v>
      </c>
      <c r="C6" s="315">
        <f>'[2].xls)Gral. JUNIO 2016'!J11</f>
        <v>126.68044444444443</v>
      </c>
    </row>
    <row r="7" spans="1:3" ht="15" customHeight="1" x14ac:dyDescent="0.25">
      <c r="A7" s="291" t="s">
        <v>171</v>
      </c>
      <c r="B7" s="315">
        <f>'[2].xls)Gral. JUNIO 2016'!D17</f>
        <v>110.75238095238096</v>
      </c>
      <c r="C7" s="315">
        <f>'[2].xls)Gral. JUNIO 2016'!J17</f>
        <v>124.13551587301588</v>
      </c>
    </row>
    <row r="8" spans="1:3" ht="15" customHeight="1" x14ac:dyDescent="0.25">
      <c r="A8" s="291" t="s">
        <v>172</v>
      </c>
      <c r="B8" s="315">
        <f>'[2].xls)Gral. JUNIO 2016'!D24</f>
        <v>99.29</v>
      </c>
      <c r="C8" s="315">
        <f>'[2].xls)Gral. JUNIO 2016'!J24</f>
        <v>114.00388888888888</v>
      </c>
    </row>
    <row r="9" spans="1:3" ht="15" customHeight="1" x14ac:dyDescent="0.25">
      <c r="A9" s="291" t="s">
        <v>178</v>
      </c>
      <c r="B9" s="315">
        <f>'[2].xls)Gral. JUNIO 2016'!D31</f>
        <v>122.6911111111111</v>
      </c>
      <c r="C9" s="315">
        <f>'[2].xls)Gral. JUNIO 2016'!J31</f>
        <v>128.62180555555554</v>
      </c>
    </row>
    <row r="10" spans="1:3" ht="15" customHeight="1" x14ac:dyDescent="0.25">
      <c r="A10" s="291" t="s">
        <v>184</v>
      </c>
      <c r="B10" s="315">
        <f>'[2].xls)Gral. JUNIO 2016'!D37</f>
        <v>114.95056818181817</v>
      </c>
      <c r="C10" s="315">
        <f>'[2].xls)Gral. JUNIO 2016'!J37</f>
        <v>123.81246843434343</v>
      </c>
    </row>
    <row r="11" spans="1:3" ht="15" x14ac:dyDescent="0.25">
      <c r="A11" s="291" t="s">
        <v>491</v>
      </c>
      <c r="B11" s="315">
        <f>'[2].xls)Gral. JUNIO 2016'!D42</f>
        <v>130</v>
      </c>
      <c r="C11" s="315">
        <f>'[2].xls)Gral. JUNIO 2016'!J42</f>
        <v>108.44444444444444</v>
      </c>
    </row>
    <row r="12" spans="1:3" ht="15" x14ac:dyDescent="0.25">
      <c r="A12" s="291" t="s">
        <v>492</v>
      </c>
      <c r="B12" s="315">
        <f>'[2].xls)Gral. JUNIO 2016'!D47</f>
        <v>101.67494088626637</v>
      </c>
      <c r="C12" s="315">
        <f>'[2].xls)Gral. JUNIO 2016'!J47</f>
        <v>122.36929531177749</v>
      </c>
    </row>
    <row r="13" spans="1:3" ht="15" customHeight="1" x14ac:dyDescent="0.25">
      <c r="A13" s="541" t="s">
        <v>493</v>
      </c>
      <c r="B13" s="541"/>
      <c r="C13" s="541"/>
    </row>
    <row r="14" spans="1:3" ht="15" customHeight="1" x14ac:dyDescent="0.25">
      <c r="A14" s="316" t="s">
        <v>494</v>
      </c>
      <c r="B14" s="454">
        <f>'[2].xls)Gral. JUNIO 2016'!D53</f>
        <v>86.666666666666671</v>
      </c>
      <c r="C14" s="315">
        <f>'[2].xls)Gral. JUNIO 2016'!J53</f>
        <v>113.66666666666669</v>
      </c>
    </row>
    <row r="15" spans="1:3" ht="15" x14ac:dyDescent="0.25">
      <c r="A15" s="317" t="s">
        <v>495</v>
      </c>
      <c r="B15" s="455">
        <f>'[2].xls)Gral. JUNIO 2016'!D58</f>
        <v>85</v>
      </c>
      <c r="C15" s="318">
        <f>'[2].xls)Gral. JUNIO 2016'!J58</f>
        <v>95.692361111111111</v>
      </c>
    </row>
    <row r="16" spans="1:3" ht="15" x14ac:dyDescent="0.25">
      <c r="A16" s="319" t="s">
        <v>203</v>
      </c>
      <c r="B16" s="456">
        <f>'[2].xls)Gral. JUNIO 2016'!D65</f>
        <v>122.96</v>
      </c>
      <c r="C16" s="320">
        <f>'[2].xls)Gral. JUNIO 2016'!J65</f>
        <v>81.709999999999994</v>
      </c>
    </row>
    <row r="17" spans="1:3" ht="15" customHeight="1" x14ac:dyDescent="0.25">
      <c r="A17" s="541" t="s">
        <v>496</v>
      </c>
      <c r="B17" s="541"/>
      <c r="C17" s="541"/>
    </row>
    <row r="18" spans="1:3" ht="15" customHeight="1" x14ac:dyDescent="0.25">
      <c r="A18" s="291" t="s">
        <v>497</v>
      </c>
      <c r="B18" s="315">
        <f>'[2].xls)Gral. JUNIO 2016'!D71</f>
        <v>122.12857142857143</v>
      </c>
      <c r="C18" s="315">
        <f>'[2].xls)Gral. JUNIO 2016'!J71</f>
        <v>123.76587301587301</v>
      </c>
    </row>
    <row r="19" spans="1:3" ht="15" x14ac:dyDescent="0.25">
      <c r="A19" s="321" t="s">
        <v>498</v>
      </c>
      <c r="B19" s="318">
        <f>'[2].xls)Gral. JUNIO 2016'!D76</f>
        <v>130</v>
      </c>
      <c r="C19" s="318">
        <f>'[2].xls)Gral. JUNIO 2016'!J76</f>
        <v>126.16666666666667</v>
      </c>
    </row>
    <row r="20" spans="1:3" ht="15" hidden="1" customHeight="1" x14ac:dyDescent="0.25">
      <c r="A20" s="549" t="s">
        <v>499</v>
      </c>
      <c r="B20" s="549"/>
      <c r="C20" s="549"/>
    </row>
    <row r="21" spans="1:3" ht="15" hidden="1" x14ac:dyDescent="0.25">
      <c r="A21" s="550" t="s">
        <v>500</v>
      </c>
      <c r="B21" s="550"/>
      <c r="C21" s="550"/>
    </row>
    <row r="22" spans="1:3" ht="15" x14ac:dyDescent="0.25">
      <c r="A22" s="321" t="s">
        <v>217</v>
      </c>
      <c r="B22" s="318">
        <f>'[2].xls)Gral. JUNIO 2016'!D81</f>
        <v>130</v>
      </c>
      <c r="C22" s="318">
        <f>'[2].xls)Gral. JUNIO 2016'!J81</f>
        <v>127.00793650793651</v>
      </c>
    </row>
    <row r="23" spans="1:3" ht="15" x14ac:dyDescent="0.25">
      <c r="A23" s="322" t="s">
        <v>501</v>
      </c>
      <c r="B23" s="323">
        <f>'[2].xls)Gral. JUNIO 2016'!D88</f>
        <v>118</v>
      </c>
      <c r="C23" s="323">
        <f>'[2].xls)Gral. JUNIO 2016'!J88</f>
        <v>120.5</v>
      </c>
    </row>
    <row r="24" spans="1:3" ht="15" x14ac:dyDescent="0.25">
      <c r="A24" s="321" t="s">
        <v>502</v>
      </c>
      <c r="B24" s="318">
        <f>'[2].xls)Gral. JUNIO 2016'!D94</f>
        <v>100</v>
      </c>
      <c r="C24" s="318">
        <f>'[2].xls)Gral. JUNIO 2016'!J94</f>
        <v>100</v>
      </c>
    </row>
    <row r="25" spans="1:3" ht="15" x14ac:dyDescent="0.25">
      <c r="A25" s="291" t="s">
        <v>251</v>
      </c>
      <c r="B25" s="315">
        <f>'[2].xls)Gral. JUNIO 2016'!D121</f>
        <v>102.77777777777777</v>
      </c>
      <c r="C25" s="315">
        <f>'[2].xls)Gral. JUNIO 2016'!J121</f>
        <v>104.63401559454191</v>
      </c>
    </row>
    <row r="26" spans="1:3" ht="15" x14ac:dyDescent="0.25">
      <c r="A26" s="291" t="s">
        <v>256</v>
      </c>
      <c r="B26" s="315">
        <f>'[2].xls)Gral. JUNIO 2016'!D131</f>
        <v>96.25</v>
      </c>
      <c r="C26" s="315">
        <f>'[2].xls)Gral. JUNIO 2016'!J131</f>
        <v>99.375</v>
      </c>
    </row>
    <row r="27" spans="1:3" ht="15" x14ac:dyDescent="0.25">
      <c r="A27" s="291" t="s">
        <v>265</v>
      </c>
      <c r="B27" s="315">
        <f>'[2].xls)Gral. JUNIO 2016'!D137</f>
        <v>96.458333333333343</v>
      </c>
      <c r="C27" s="315">
        <f>'[2].xls)Gral. JUNIO 2016'!J137</f>
        <v>113.56909722222223</v>
      </c>
    </row>
    <row r="28" spans="1:3" ht="15" x14ac:dyDescent="0.25">
      <c r="A28" s="291" t="s">
        <v>270</v>
      </c>
      <c r="B28" s="315">
        <f>'[2].xls)Gral. JUNIO 2016'!D147</f>
        <v>105.40625</v>
      </c>
      <c r="C28" s="315">
        <f>'[2].xls)Gral. JUNIO 2016'!J147</f>
        <v>113.44499999999999</v>
      </c>
    </row>
    <row r="29" spans="1:3" ht="15" customHeight="1" x14ac:dyDescent="0.25">
      <c r="A29" s="291" t="s">
        <v>279</v>
      </c>
      <c r="B29" s="315">
        <f>'[2].xls)Gral. JUNIO 2016'!D152</f>
        <v>100</v>
      </c>
      <c r="C29" s="315">
        <f>'[2].xls)Gral. JUNIO 2016'!J152</f>
        <v>101.66666666666667</v>
      </c>
    </row>
    <row r="30" spans="1:3" ht="15" x14ac:dyDescent="0.25">
      <c r="A30" s="291" t="s">
        <v>283</v>
      </c>
      <c r="B30" s="315">
        <f>'[2].xls)Gral. JUNIO 2016'!D156</f>
        <v>100</v>
      </c>
      <c r="C30" s="315">
        <f>'[2].xls)Gral. JUNIO 2016'!J156</f>
        <v>100</v>
      </c>
    </row>
    <row r="31" spans="1:3" ht="15" x14ac:dyDescent="0.25">
      <c r="A31" s="291" t="s">
        <v>286</v>
      </c>
      <c r="B31" s="315">
        <f>'[2].xls)Gral. JUNIO 2016'!D160</f>
        <v>100</v>
      </c>
      <c r="C31" s="315">
        <f>'[2].xls)Gral. JUNIO 2016'!J160</f>
        <v>91.666666666666671</v>
      </c>
    </row>
    <row r="32" spans="1:3" ht="15" x14ac:dyDescent="0.25">
      <c r="A32" s="291" t="s">
        <v>289</v>
      </c>
      <c r="B32" s="315">
        <f>'[2].xls)Gral. JUNIO 2016'!D166</f>
        <v>100</v>
      </c>
      <c r="C32" s="315">
        <f>'[2].xls)Gral. JUNIO 2016'!J166</f>
        <v>100</v>
      </c>
    </row>
    <row r="33" spans="1:3" ht="15" customHeight="1" x14ac:dyDescent="0.25">
      <c r="A33" s="541" t="s">
        <v>503</v>
      </c>
      <c r="B33" s="541"/>
      <c r="C33" s="541"/>
    </row>
    <row r="34" spans="1:3" ht="15" customHeight="1" x14ac:dyDescent="0.25">
      <c r="A34" s="291" t="s">
        <v>291</v>
      </c>
      <c r="B34" s="315">
        <f>'[2].xls)Gral. JUNIO 2016'!D173</f>
        <v>100</v>
      </c>
      <c r="C34" s="315">
        <f>'[2].xls)Gral. JUNIO 2016'!J173</f>
        <v>100</v>
      </c>
    </row>
    <row r="35" spans="1:3" ht="15.75" customHeight="1" x14ac:dyDescent="0.25">
      <c r="A35" s="291" t="s">
        <v>296</v>
      </c>
      <c r="B35" s="315">
        <f>'[2].xls)Gral. JUNIO 2016'!D177</f>
        <v>103.85170919595569</v>
      </c>
      <c r="C35" s="315">
        <f>'[2].xls)Gral. JUNIO 2016'!J177</f>
        <v>110.14195153265928</v>
      </c>
    </row>
    <row r="36" spans="1:3" ht="15" x14ac:dyDescent="0.25">
      <c r="A36" s="291" t="s">
        <v>299</v>
      </c>
      <c r="B36" s="454">
        <f>'[2].xls)Gral. JUNIO 2016'!D184</f>
        <v>60.696000000000005</v>
      </c>
      <c r="C36" s="315">
        <f>'[2].xls)Gral. JUNIO 2016'!J184</f>
        <v>80.782666666666671</v>
      </c>
    </row>
    <row r="37" spans="1:3" ht="15" customHeight="1" x14ac:dyDescent="0.25">
      <c r="A37" s="546" t="s">
        <v>504</v>
      </c>
      <c r="B37" s="546"/>
      <c r="C37" s="546"/>
    </row>
    <row r="38" spans="1:3" ht="15" customHeight="1" x14ac:dyDescent="0.25">
      <c r="A38" s="541" t="s">
        <v>505</v>
      </c>
      <c r="B38" s="541"/>
      <c r="C38" s="541"/>
    </row>
    <row r="39" spans="1:3" ht="15" x14ac:dyDescent="0.25">
      <c r="A39" s="291" t="s">
        <v>307</v>
      </c>
      <c r="B39" s="315">
        <f>'[2].xls)Gral. JUNIO 2016'!D190</f>
        <v>104.375</v>
      </c>
      <c r="C39" s="315">
        <f>'[2].xls)Gral. JUNIO 2016'!J190</f>
        <v>104.89583333333333</v>
      </c>
    </row>
    <row r="40" spans="1:3" ht="15" x14ac:dyDescent="0.25">
      <c r="A40" s="291" t="s">
        <v>310</v>
      </c>
      <c r="B40" s="315">
        <f>'[2].xls)Gral. JUNIO 2016'!D198</f>
        <v>117.53571428571429</v>
      </c>
      <c r="C40" s="315">
        <f>'[2].xls)Gral. JUNIO 2016'!J198</f>
        <v>115.08928571428571</v>
      </c>
    </row>
    <row r="41" spans="1:3" ht="15" x14ac:dyDescent="0.25">
      <c r="A41" s="291" t="s">
        <v>317</v>
      </c>
      <c r="B41" s="315">
        <f>'[2].xls)Gral. JUNIO 2016'!D206</f>
        <v>118.01269349845199</v>
      </c>
      <c r="C41" s="315">
        <f>'[2].xls)Gral. JUNIO 2016'!J206</f>
        <v>113.50211558307534</v>
      </c>
    </row>
    <row r="42" spans="1:3" ht="15" customHeight="1" x14ac:dyDescent="0.25">
      <c r="A42" s="541" t="s">
        <v>506</v>
      </c>
      <c r="B42" s="541"/>
      <c r="C42" s="541"/>
    </row>
    <row r="43" spans="1:3" ht="15" x14ac:dyDescent="0.25">
      <c r="A43" s="291" t="s">
        <v>164</v>
      </c>
      <c r="B43" s="315">
        <f>'[2].xls)Gral. JUNIO 2016'!D223</f>
        <v>101.86920457838308</v>
      </c>
      <c r="C43" s="315">
        <f>'[2].xls)Gral. JUNIO 2016'!J223</f>
        <v>113.31153409639717</v>
      </c>
    </row>
    <row r="44" spans="1:3" ht="15" customHeight="1" x14ac:dyDescent="0.25">
      <c r="A44" s="291" t="s">
        <v>339</v>
      </c>
      <c r="B44" s="315">
        <f>'[2].xls)Gral. JUNIO 2016'!D234</f>
        <v>107.11129939748361</v>
      </c>
      <c r="C44" s="315">
        <f>'[2].xls)Gral. JUNIO 2016'!J234</f>
        <v>106.51854989958061</v>
      </c>
    </row>
    <row r="45" spans="1:3" ht="15" x14ac:dyDescent="0.25">
      <c r="A45" s="291" t="s">
        <v>342</v>
      </c>
      <c r="B45" s="315">
        <f>'[2].xls)Gral. JUNIO 2016'!D238</f>
        <v>130</v>
      </c>
      <c r="C45" s="315">
        <f>'[2].xls)Gral. JUNIO 2016'!J238</f>
        <v>128.66666666666666</v>
      </c>
    </row>
    <row r="46" spans="1:3" ht="15" x14ac:dyDescent="0.25">
      <c r="A46" s="324" t="s">
        <v>345</v>
      </c>
      <c r="B46" s="457">
        <f>'[2].xls)Gral. JUNIO 2016'!D249</f>
        <v>114.66230936819173</v>
      </c>
      <c r="C46" s="325">
        <f>'[2].xls)Gral. JUNIO 2016'!J249</f>
        <v>125.77705156136528</v>
      </c>
    </row>
    <row r="47" spans="1:3" ht="75.75" customHeight="1" x14ac:dyDescent="0.25">
      <c r="A47" s="326"/>
      <c r="B47" s="327"/>
      <c r="C47" s="327"/>
    </row>
    <row r="48" spans="1:3" ht="36" customHeight="1" x14ac:dyDescent="0.25">
      <c r="A48" s="541" t="s">
        <v>507</v>
      </c>
      <c r="B48" s="541"/>
      <c r="C48" s="541"/>
    </row>
    <row r="49" spans="1:3" ht="15" x14ac:dyDescent="0.25">
      <c r="A49" s="291" t="s">
        <v>356</v>
      </c>
      <c r="B49" s="315">
        <f>'[2].xls)Gral. JUNIO 2016'!D257</f>
        <v>126.28333333333335</v>
      </c>
      <c r="C49" s="315">
        <f>'[2].xls)Gral. JUNIO 2016'!J257</f>
        <v>113.04722222222222</v>
      </c>
    </row>
    <row r="50" spans="1:3" ht="15" customHeight="1" x14ac:dyDescent="0.25">
      <c r="A50" s="291" t="s">
        <v>362</v>
      </c>
      <c r="B50" s="315">
        <f>'[2].xls)Gral. JUNIO 2016'!D261</f>
        <v>130</v>
      </c>
      <c r="C50" s="315">
        <f>'[2].xls)Gral. JUNIO 2016'!J261</f>
        <v>130</v>
      </c>
    </row>
    <row r="51" spans="1:3" ht="32.25" customHeight="1" x14ac:dyDescent="0.25">
      <c r="A51" s="547" t="s">
        <v>508</v>
      </c>
      <c r="B51" s="547"/>
      <c r="C51" s="547"/>
    </row>
    <row r="52" spans="1:3" ht="29.25" customHeight="1" x14ac:dyDescent="0.25">
      <c r="A52" s="548" t="s">
        <v>509</v>
      </c>
      <c r="B52" s="548"/>
      <c r="C52" s="548"/>
    </row>
    <row r="53" spans="1:3" ht="15" customHeight="1" x14ac:dyDescent="0.25">
      <c r="A53" s="543" t="s">
        <v>510</v>
      </c>
      <c r="B53" s="543"/>
      <c r="C53" s="543"/>
    </row>
    <row r="54" spans="1:3" ht="15" customHeight="1" x14ac:dyDescent="0.25">
      <c r="A54" s="291" t="s">
        <v>369</v>
      </c>
      <c r="B54" s="315">
        <f>'[2].xls)Gral. JUNIO 2016'!D272</f>
        <v>94.76249552452559</v>
      </c>
      <c r="C54" s="315">
        <f>'[2].xls)Gral. JUNIO 2016'!J272</f>
        <v>111.12708258742093</v>
      </c>
    </row>
    <row r="55" spans="1:3" ht="15" customHeight="1" x14ac:dyDescent="0.25">
      <c r="A55" s="291" t="s">
        <v>375</v>
      </c>
      <c r="B55" s="315">
        <f>'[2].xls)Gral. JUNIO 2016'!D278</f>
        <v>100</v>
      </c>
      <c r="C55" s="315">
        <f>'[2].xls)Gral. JUNIO 2016'!J278</f>
        <v>100.33333333333333</v>
      </c>
    </row>
    <row r="56" spans="1:3" ht="15" customHeight="1" x14ac:dyDescent="0.25">
      <c r="A56" s="544" t="s">
        <v>511</v>
      </c>
      <c r="B56" s="544"/>
      <c r="C56" s="544"/>
    </row>
    <row r="57" spans="1:3" ht="15" x14ac:dyDescent="0.25">
      <c r="A57" s="291" t="s">
        <v>381</v>
      </c>
      <c r="B57" s="315">
        <f>'[2].xls)Gral. JUNIO 2016'!D283</f>
        <v>130</v>
      </c>
      <c r="C57" s="315">
        <f>'[2].xls)Gral. JUNIO 2016'!J283</f>
        <v>122.5</v>
      </c>
    </row>
    <row r="58" spans="1:3" ht="15" x14ac:dyDescent="0.25">
      <c r="A58" s="291" t="s">
        <v>384</v>
      </c>
      <c r="B58" s="315">
        <f>'[2].xls)Gral. JUNIO 2016'!D287</f>
        <v>113.88888888888889</v>
      </c>
      <c r="C58" s="315">
        <f>'[2].xls)Gral. JUNIO 2016'!J292</f>
        <v>0</v>
      </c>
    </row>
    <row r="59" spans="1:3" ht="15" customHeight="1" x14ac:dyDescent="0.25">
      <c r="A59" s="291" t="s">
        <v>387</v>
      </c>
      <c r="B59" s="315">
        <f>'[2].xls)Gral. JUNIO 2016'!D291</f>
        <v>112.5</v>
      </c>
      <c r="C59" s="315">
        <f>'[2].xls)Gral. JUNIO 2016'!J295</f>
        <v>107.5</v>
      </c>
    </row>
    <row r="60" spans="1:3" ht="15" x14ac:dyDescent="0.25">
      <c r="A60" s="291" t="s">
        <v>390</v>
      </c>
      <c r="B60" s="238">
        <f>AVERAGE(B59:B59)</f>
        <v>112.5</v>
      </c>
      <c r="C60" s="315">
        <f>'[2].xls)Gral. JUNIO 2016'!J300</f>
        <v>0</v>
      </c>
    </row>
    <row r="61" spans="1:3" ht="15" x14ac:dyDescent="0.25">
      <c r="A61" s="291" t="s">
        <v>393</v>
      </c>
      <c r="B61" s="315">
        <f>'[2].xls)Gral. JUNIO 2016'!D299</f>
        <v>130</v>
      </c>
      <c r="C61" s="315">
        <f>'[2].xls)Gral. JUNIO 2016'!J304</f>
        <v>103.33333333333333</v>
      </c>
    </row>
    <row r="62" spans="1:3" ht="15" customHeight="1" x14ac:dyDescent="0.25">
      <c r="A62" s="545" t="s">
        <v>512</v>
      </c>
      <c r="B62" s="545"/>
      <c r="C62" s="545"/>
    </row>
    <row r="63" spans="1:3" ht="15" customHeight="1" x14ac:dyDescent="0.25">
      <c r="A63" s="543" t="s">
        <v>513</v>
      </c>
      <c r="B63" s="543"/>
      <c r="C63" s="543"/>
    </row>
    <row r="64" spans="1:3" ht="15" x14ac:dyDescent="0.25">
      <c r="A64" s="291" t="s">
        <v>398</v>
      </c>
      <c r="B64" s="315">
        <f>'[2].xls)Gral. JUNIO 2016'!D304</f>
        <v>100</v>
      </c>
      <c r="C64" s="315">
        <f>'[2].xls)Gral. JUNIO 2016'!J309</f>
        <v>0</v>
      </c>
    </row>
    <row r="65" spans="1:7" ht="15" x14ac:dyDescent="0.25">
      <c r="A65" s="291" t="s">
        <v>400</v>
      </c>
      <c r="B65" s="315">
        <f>'[2].xls)Gral. JUNIO 2016'!D310</f>
        <v>122.5</v>
      </c>
      <c r="C65" s="315">
        <f>'[2].xls)Gral. JUNIO 2016'!J315</f>
        <v>0</v>
      </c>
      <c r="G65" s="315"/>
    </row>
    <row r="66" spans="1:7" ht="15" customHeight="1" x14ac:dyDescent="0.25">
      <c r="A66" s="291" t="s">
        <v>405</v>
      </c>
      <c r="B66" s="315">
        <f>'[2].xls)Gral. JUNIO 2016'!D316</f>
        <v>122.5</v>
      </c>
      <c r="C66" s="315">
        <f>'[2].xls)Gral. JUNIO 2016'!J321</f>
        <v>0</v>
      </c>
    </row>
    <row r="67" spans="1:7" ht="15" customHeight="1" x14ac:dyDescent="0.25">
      <c r="A67" s="540" t="s">
        <v>514</v>
      </c>
      <c r="B67" s="540"/>
      <c r="C67" s="540"/>
      <c r="F67" s="297"/>
    </row>
    <row r="68" spans="1:7" ht="15" customHeight="1" x14ac:dyDescent="0.25">
      <c r="A68" s="541" t="s">
        <v>515</v>
      </c>
      <c r="B68" s="541"/>
      <c r="C68" s="541"/>
    </row>
    <row r="69" spans="1:7" ht="15" x14ac:dyDescent="0.25">
      <c r="A69" s="267" t="s">
        <v>411</v>
      </c>
      <c r="B69" s="458">
        <f>'[2].xls)Gral. JUNIO 2016'!D326</f>
        <v>99.648148148148152</v>
      </c>
      <c r="C69" s="328">
        <f>'[2].xls)Gral. JUNIO 2016'!J331</f>
        <v>108.16666666666667</v>
      </c>
    </row>
    <row r="70" spans="1:7" ht="14.25" customHeight="1" x14ac:dyDescent="0.25">
      <c r="A70" s="267" t="s">
        <v>418</v>
      </c>
      <c r="B70" s="328">
        <f>'[2].xls)Gral. JUNIO 2016'!D331</f>
        <v>130</v>
      </c>
      <c r="C70" s="328">
        <f>'[2].xls)Gral. JUNIO 2016'!J336</f>
        <v>0</v>
      </c>
    </row>
    <row r="71" spans="1:7" ht="15" customHeight="1" x14ac:dyDescent="0.25">
      <c r="A71" s="540" t="s">
        <v>516</v>
      </c>
      <c r="B71" s="540"/>
      <c r="C71" s="540"/>
    </row>
    <row r="72" spans="1:7" ht="15" customHeight="1" x14ac:dyDescent="0.25">
      <c r="A72" s="541" t="s">
        <v>517</v>
      </c>
      <c r="B72" s="541"/>
      <c r="C72" s="541"/>
    </row>
    <row r="73" spans="1:7" ht="15" customHeight="1" x14ac:dyDescent="0.25">
      <c r="A73" s="267" t="s">
        <v>424</v>
      </c>
      <c r="B73" s="328">
        <f>'[2].xls)Gral. JUNIO 2016'!D337</f>
        <v>102.5</v>
      </c>
      <c r="C73" s="328">
        <f>'[2].xls)Gral. JUNIO 2016'!J342</f>
        <v>86.666666666666671</v>
      </c>
    </row>
    <row r="74" spans="1:7" ht="15" x14ac:dyDescent="0.25">
      <c r="A74" s="267" t="s">
        <v>427</v>
      </c>
      <c r="B74" s="328">
        <f>'[2].xls)Gral. JUNIO 2016'!D342</f>
        <v>110</v>
      </c>
      <c r="C74" s="328">
        <f>'[2].xls)Gral. JUNIO 2016'!J347</f>
        <v>0</v>
      </c>
    </row>
    <row r="75" spans="1:7" ht="15" customHeight="1" x14ac:dyDescent="0.25">
      <c r="A75" s="541" t="s">
        <v>518</v>
      </c>
      <c r="B75" s="541"/>
      <c r="C75" s="541"/>
    </row>
    <row r="76" spans="1:7" ht="15" x14ac:dyDescent="0.25">
      <c r="A76" s="267" t="s">
        <v>375</v>
      </c>
      <c r="B76" s="328">
        <f>'[2].xls)Gral. JUNIO 2016'!D346</f>
        <v>130</v>
      </c>
      <c r="C76" s="328">
        <f>'[2].xls)Gral. JUNIO 2016'!J351</f>
        <v>0</v>
      </c>
    </row>
    <row r="77" spans="1:7" ht="15" x14ac:dyDescent="0.25">
      <c r="A77" s="267" t="s">
        <v>433</v>
      </c>
      <c r="B77" s="328">
        <f>'[2].xls)Gral. JUNIO 2016'!D352</f>
        <v>108.77562500000001</v>
      </c>
      <c r="C77" s="328">
        <f>'[2].xls)Gral. JUNIO 2016'!J357</f>
        <v>0</v>
      </c>
    </row>
    <row r="78" spans="1:7" ht="15" x14ac:dyDescent="0.25">
      <c r="A78" s="291" t="s">
        <v>519</v>
      </c>
      <c r="B78" s="328">
        <f>'[2].xls)Gral. JUNIO 2016'!D356</f>
        <v>100</v>
      </c>
      <c r="C78" s="328">
        <f>'[2].xls)Gral. JUNIO 2016'!J361</f>
        <v>0</v>
      </c>
    </row>
    <row r="79" spans="1:7" ht="15" customHeight="1" x14ac:dyDescent="0.25">
      <c r="A79" s="267" t="s">
        <v>441</v>
      </c>
      <c r="B79" s="328">
        <f>'[2].xls)Gral. JUNIO 2016'!D362</f>
        <v>100</v>
      </c>
      <c r="C79" s="328">
        <f>'[2].xls)Gral. JUNIO 2016'!J367</f>
        <v>110.18537243006404</v>
      </c>
      <c r="D79" s="316" t="s">
        <v>519</v>
      </c>
      <c r="E79" s="327"/>
      <c r="F79" s="327"/>
      <c r="G79" s="459"/>
    </row>
    <row r="80" spans="1:7" ht="15" customHeight="1" x14ac:dyDescent="0.25">
      <c r="A80" s="541" t="s">
        <v>520</v>
      </c>
      <c r="B80" s="541"/>
      <c r="C80" s="541"/>
    </row>
    <row r="81" spans="1:3" ht="15" customHeight="1" x14ac:dyDescent="0.25">
      <c r="A81" s="542" t="s">
        <v>447</v>
      </c>
      <c r="B81" s="542"/>
      <c r="C81" s="542"/>
    </row>
    <row r="82" spans="1:3" ht="14.25" customHeight="1" x14ac:dyDescent="0.25">
      <c r="A82" s="329" t="s">
        <v>448</v>
      </c>
      <c r="B82" s="330">
        <f>'[2].xls)Gral. JUNIO 2016'!D367</f>
        <v>101.11223458038423</v>
      </c>
      <c r="C82" s="330">
        <f>'[2].xls)Gral. JUNIO 2016'!J372</f>
        <v>0</v>
      </c>
    </row>
    <row r="83" spans="1:3" ht="15" x14ac:dyDescent="0.25">
      <c r="A83" s="291" t="s">
        <v>450</v>
      </c>
      <c r="B83" s="315">
        <f>'[2].xls)Gral. JUNIO 2016'!D370</f>
        <v>130</v>
      </c>
      <c r="C83" s="315">
        <f>'[2].xls)Gral. JUNIO 2016'!J375</f>
        <v>0</v>
      </c>
    </row>
    <row r="84" spans="1:3" ht="13.5" customHeight="1" x14ac:dyDescent="0.25">
      <c r="A84" s="291" t="s">
        <v>452</v>
      </c>
      <c r="B84" s="315">
        <f>'[2].xls)Gral. JUNIO 2016'!D373</f>
        <v>101.11223458038423</v>
      </c>
      <c r="C84" s="315">
        <f>'[2].xls)Gral. JUNIO 2016'!J378</f>
        <v>0</v>
      </c>
    </row>
    <row r="85" spans="1:3" ht="13.5" customHeight="1" x14ac:dyDescent="0.25">
      <c r="A85" s="542" t="s">
        <v>454</v>
      </c>
      <c r="B85" s="542"/>
      <c r="C85" s="542"/>
    </row>
    <row r="86" spans="1:3" ht="15" x14ac:dyDescent="0.25">
      <c r="A86" s="291" t="s">
        <v>455</v>
      </c>
      <c r="B86" s="454">
        <f>'[2].xls)Gral. JUNIO 2016'!D377</f>
        <v>100</v>
      </c>
      <c r="C86" s="315">
        <f>'[2].xls)Gral. JUNIO 2016'!J382</f>
        <v>0</v>
      </c>
    </row>
    <row r="87" spans="1:3" ht="15" x14ac:dyDescent="0.25">
      <c r="A87" s="331" t="s">
        <v>457</v>
      </c>
      <c r="B87" s="460">
        <f>'[2].xls)Gral. JUNIO 2016'!D380</f>
        <v>100</v>
      </c>
      <c r="C87" s="332">
        <f>'[2].xls)Gral. JUNIO 2016'!J385</f>
        <v>0</v>
      </c>
    </row>
    <row r="88" spans="1:3" ht="15" x14ac:dyDescent="0.25">
      <c r="A88" s="333" t="s">
        <v>521</v>
      </c>
      <c r="B88" s="334">
        <f>'[2].xls)Gral. JUNIO 2016'!D388</f>
        <v>100</v>
      </c>
      <c r="C88" s="334">
        <f>'[2].xls)Gral. JUNIO 2016'!J393</f>
        <v>100</v>
      </c>
    </row>
    <row r="89" spans="1:3" ht="15" customHeight="1" x14ac:dyDescent="0.25">
      <c r="A89" s="267" t="s">
        <v>522</v>
      </c>
      <c r="B89" s="328">
        <f>'[2].xls)Gral. JUNIO 2016'!D393</f>
        <v>100</v>
      </c>
      <c r="C89" s="328">
        <f>'[2].xls)Gral. JUNIO 2016'!J398</f>
        <v>102.5</v>
      </c>
    </row>
    <row r="90" spans="1:3" ht="15" x14ac:dyDescent="0.25">
      <c r="A90" s="335" t="s">
        <v>523</v>
      </c>
      <c r="B90" s="336">
        <f>'[2].xls)Gral. JUNIO 2016'!D398</f>
        <v>100</v>
      </c>
      <c r="C90" s="336">
        <f>'[2].xls)Gral. JUNIO 2016'!J403</f>
        <v>0</v>
      </c>
    </row>
    <row r="91" spans="1:3" ht="15" x14ac:dyDescent="0.25">
      <c r="A91" s="267" t="s">
        <v>524</v>
      </c>
      <c r="B91" s="328">
        <f>'[2].xls)Gral. JUNIO 2016'!D402</f>
        <v>130</v>
      </c>
      <c r="C91" s="328">
        <f>'[2].xls)Gral. JUNIO 2016'!J407</f>
        <v>0</v>
      </c>
    </row>
    <row r="92" spans="1:3" ht="15" x14ac:dyDescent="0.25">
      <c r="A92" s="267" t="s">
        <v>525</v>
      </c>
      <c r="B92" s="328">
        <f>'[2].xls)Gral. JUNIO 2016'!D408</f>
        <v>65</v>
      </c>
      <c r="C92" s="328">
        <f>'[2].xls)Gral. JUNIO 2016'!J413</f>
        <v>116.0679012345679</v>
      </c>
    </row>
    <row r="93" spans="1:3" ht="15" x14ac:dyDescent="0.25">
      <c r="A93" s="267" t="s">
        <v>526</v>
      </c>
      <c r="B93" s="328">
        <f>'[2].xls)Gral. JUNIO 2016'!D413</f>
        <v>117.4074074074074</v>
      </c>
      <c r="C93" s="328">
        <f>'[2].xls)Gral. JUNIO 2016'!J415</f>
        <v>0</v>
      </c>
    </row>
    <row r="65536" ht="15" x14ac:dyDescent="0.25"/>
  </sheetData>
  <sheetProtection selectLockedCells="1" selectUnlockedCells="1"/>
  <mergeCells count="24">
    <mergeCell ref="A52:C52"/>
    <mergeCell ref="A5:C5"/>
    <mergeCell ref="A13:C13"/>
    <mergeCell ref="A17:C17"/>
    <mergeCell ref="A20:C20"/>
    <mergeCell ref="A21:C21"/>
    <mergeCell ref="A33:C33"/>
    <mergeCell ref="A37:C37"/>
    <mergeCell ref="A38:C38"/>
    <mergeCell ref="A42:C42"/>
    <mergeCell ref="A48:C48"/>
    <mergeCell ref="A51:C51"/>
    <mergeCell ref="A85:C85"/>
    <mergeCell ref="A53:C53"/>
    <mergeCell ref="A56:C56"/>
    <mergeCell ref="A62:C62"/>
    <mergeCell ref="A63:C63"/>
    <mergeCell ref="A67:C67"/>
    <mergeCell ref="A68:C68"/>
    <mergeCell ref="A71:C71"/>
    <mergeCell ref="A72:C72"/>
    <mergeCell ref="A75:C75"/>
    <mergeCell ref="A80:C80"/>
    <mergeCell ref="A81:C81"/>
  </mergeCells>
  <conditionalFormatting sqref="B88:C65536 B48:C50 B14:C45 E79:F79 B6:C12 B2:C3 B52:C85 G65">
    <cfRule type="cellIs" dxfId="0" priority="1" stopIfTrue="1" operator="greaterThanOrEqual">
      <formula>100</formula>
    </cfRule>
  </conditionalFormatting>
  <pageMargins left="1.1020833333333333" right="0.70833333333333337" top="3.9583333333333331E-2" bottom="0.55138888888888893" header="0.51180555555555551" footer="0.31527777777777777"/>
  <pageSetup paperSize="9" firstPageNumber="0" fitToWidth="0" orientation="portrait" horizontalDpi="300" verticalDpi="300"/>
  <headerFooter alignWithMargins="0">
    <oddFooter>&amp;CPágina &amp;P</oddFooter>
  </headerFooter>
  <rowBreaks count="1" manualBreakCount="1">
    <brk id="47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10601</vt:lpstr>
      <vt:lpstr>10602</vt:lpstr>
      <vt:lpstr>10610</vt:lpstr>
      <vt:lpstr>50603</vt:lpstr>
      <vt:lpstr>50604 Gral. JUNIO 2016</vt:lpstr>
      <vt:lpstr>50604 Reducido JUNIO 2016</vt:lpstr>
      <vt:lpstr>'10601'!Área_de_impresión</vt:lpstr>
      <vt:lpstr>'10610'!Área_de_impresión</vt:lpstr>
      <vt:lpstr>'50603'!Área_de_impresión</vt:lpstr>
      <vt:lpstr>'50604 Gral. JUNIO 2016'!Área_de_impresión</vt:lpstr>
      <vt:lpstr>'50604 Reducido JUNIO 2016'!Área_de_impresión</vt:lpstr>
    </vt:vector>
  </TitlesOfParts>
  <Company>Direccion de Finanzas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EFuligna</cp:lastModifiedBy>
  <cp:lastPrinted>2016-08-12T18:42:37Z</cp:lastPrinted>
  <dcterms:created xsi:type="dcterms:W3CDTF">2005-11-28T14:59:09Z</dcterms:created>
  <dcterms:modified xsi:type="dcterms:W3CDTF">2016-08-12T18:46:47Z</dcterms:modified>
</cp:coreProperties>
</file>