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46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RESUMEN " sheetId="6" r:id="rId6"/>
  </sheets>
  <definedNames>
    <definedName name="_xlnm.Print_Area" localSheetId="0">Hoja1!$A$2:$AO$44</definedName>
    <definedName name="_xlnm.Print_Area" localSheetId="1">Hoja2!$B$1:$I$42</definedName>
    <definedName name="_xlnm.Print_Area" localSheetId="5">'RESUMEN '!$C$2:$S$44</definedName>
  </definedNames>
  <calcPr calcId="124519"/>
</workbook>
</file>

<file path=xl/calcChain.xml><?xml version="1.0" encoding="utf-8"?>
<calcChain xmlns="http://schemas.openxmlformats.org/spreadsheetml/2006/main">
  <c r="AC47" i="1"/>
  <c r="N49"/>
  <c r="N48"/>
  <c r="N47"/>
  <c r="R42" i="6"/>
  <c r="S42"/>
  <c r="R5"/>
  <c r="R4"/>
  <c r="R34"/>
  <c r="AO25" i="1"/>
  <c r="AN42"/>
  <c r="AN25"/>
  <c r="Q42" i="6"/>
  <c r="Q5"/>
  <c r="Q4"/>
  <c r="AM42" i="1"/>
  <c r="AK42"/>
  <c r="O34" i="6"/>
  <c r="G45"/>
  <c r="N42"/>
  <c r="AJ42" i="1"/>
  <c r="AL42" s="1"/>
  <c r="K41"/>
  <c r="AF41"/>
  <c r="AF43"/>
  <c r="AH41"/>
  <c r="J42" i="5"/>
  <c r="I42"/>
  <c r="H42"/>
  <c r="AI42" i="1"/>
  <c r="G42" i="5"/>
  <c r="O42" i="6" l="1"/>
  <c r="F42" i="5"/>
  <c r="E42" s="1"/>
  <c r="F40"/>
  <c r="E40"/>
  <c r="F39"/>
  <c r="F37"/>
  <c r="E37"/>
  <c r="F36"/>
  <c r="F34" s="1"/>
  <c r="E34"/>
  <c r="F33"/>
  <c r="F32"/>
  <c r="F31"/>
  <c r="F30"/>
  <c r="F29"/>
  <c r="F28"/>
  <c r="F27"/>
  <c r="F26"/>
  <c r="F25"/>
  <c r="F22"/>
  <c r="E22"/>
  <c r="F21"/>
  <c r="F20"/>
  <c r="F19"/>
  <c r="F18"/>
  <c r="F17"/>
  <c r="F16"/>
  <c r="F15"/>
  <c r="F14"/>
  <c r="F13"/>
  <c r="F12"/>
  <c r="F10"/>
  <c r="E10"/>
  <c r="F9"/>
  <c r="F8"/>
  <c r="F7"/>
  <c r="F6"/>
  <c r="F44" i="4" s="1"/>
  <c r="T42" l="1"/>
  <c r="S42"/>
  <c r="R42" s="1"/>
  <c r="Q42" s="1"/>
  <c r="P42"/>
  <c r="O42"/>
  <c r="N42" s="1"/>
  <c r="M42"/>
  <c r="L42"/>
  <c r="K42" s="1"/>
  <c r="J42" s="1"/>
  <c r="I42" s="1"/>
  <c r="H42"/>
  <c r="G42" s="1"/>
  <c r="F42"/>
  <c r="E42" s="1"/>
  <c r="T41"/>
  <c r="T40"/>
  <c r="S40"/>
  <c r="Q40"/>
  <c r="N40"/>
  <c r="M40"/>
  <c r="J40" s="1"/>
  <c r="H40"/>
  <c r="F40"/>
  <c r="E40"/>
  <c r="T39"/>
  <c r="S39"/>
  <c r="Q39"/>
  <c r="N39"/>
  <c r="M39" s="1"/>
  <c r="J39" s="1"/>
  <c r="H39"/>
  <c r="F39"/>
  <c r="T37"/>
  <c r="S37" s="1"/>
  <c r="Q37"/>
  <c r="N37" s="1"/>
  <c r="M37"/>
  <c r="J37" s="1"/>
  <c r="H37"/>
  <c r="F37"/>
  <c r="E37"/>
  <c r="T36" s="1"/>
  <c r="S36"/>
  <c r="Q36"/>
  <c r="N36"/>
  <c r="M36" s="1"/>
  <c r="J36"/>
  <c r="H36"/>
  <c r="F36"/>
  <c r="T35"/>
  <c r="T34" s="1"/>
  <c r="S34" s="1"/>
  <c r="Q34" s="1"/>
  <c r="N34"/>
  <c r="M34" s="1"/>
  <c r="L34"/>
  <c r="K34" s="1"/>
  <c r="J34" s="1"/>
  <c r="H34"/>
  <c r="G34" s="1"/>
  <c r="F34" s="1"/>
  <c r="E34"/>
  <c r="T33" s="1"/>
  <c r="S33"/>
  <c r="Q33"/>
  <c r="N33" s="1"/>
  <c r="M33"/>
  <c r="K33"/>
  <c r="H33"/>
  <c r="F33"/>
  <c r="T32" s="1"/>
  <c r="S32"/>
  <c r="Q32"/>
  <c r="N32" s="1"/>
  <c r="M32"/>
  <c r="K32"/>
  <c r="H32"/>
  <c r="F32"/>
  <c r="T31" s="1"/>
  <c r="S31"/>
  <c r="Q31"/>
  <c r="N31" s="1"/>
  <c r="M31"/>
  <c r="K31"/>
  <c r="H31"/>
  <c r="F31"/>
  <c r="T30" s="1"/>
  <c r="S30"/>
  <c r="Q30"/>
  <c r="N30" s="1"/>
  <c r="M30"/>
  <c r="K30"/>
  <c r="H30"/>
  <c r="F30"/>
  <c r="T29" s="1"/>
  <c r="S29"/>
  <c r="Q29"/>
  <c r="N29" s="1"/>
  <c r="M29"/>
  <c r="K29"/>
  <c r="H29"/>
  <c r="F29"/>
  <c r="T28" s="1"/>
  <c r="S28"/>
  <c r="Q28"/>
  <c r="N28" s="1"/>
  <c r="M28"/>
  <c r="K28"/>
  <c r="H28"/>
  <c r="F28"/>
  <c r="T27" s="1"/>
  <c r="S27"/>
  <c r="Q27"/>
  <c r="N27" s="1"/>
  <c r="M27"/>
  <c r="K27"/>
  <c r="H27"/>
  <c r="F27"/>
  <c r="T26" s="1"/>
  <c r="S26"/>
  <c r="Q26"/>
  <c r="N26"/>
  <c r="M26"/>
  <c r="K26"/>
  <c r="H26"/>
  <c r="F26"/>
  <c r="T25" l="1"/>
  <c r="R25"/>
  <c r="N25" l="1"/>
  <c r="L25"/>
  <c r="J25"/>
  <c r="G25"/>
  <c r="F25"/>
  <c r="T24"/>
  <c r="T23"/>
  <c r="T22" s="1"/>
  <c r="S22" s="1"/>
  <c r="Q22" s="1"/>
  <c r="N22" s="1"/>
  <c r="M22"/>
  <c r="K22" s="1"/>
  <c r="I22" s="1"/>
  <c r="H22"/>
  <c r="F22"/>
  <c r="E22"/>
  <c r="T21"/>
  <c r="S21"/>
  <c r="Q21"/>
  <c r="N21" s="1"/>
  <c r="M21" s="1"/>
  <c r="K21"/>
  <c r="H21"/>
  <c r="F21"/>
  <c r="T20"/>
  <c r="S20"/>
  <c r="Q20"/>
  <c r="N20" s="1"/>
  <c r="M20" s="1"/>
  <c r="K20"/>
  <c r="H20"/>
  <c r="F20"/>
  <c r="T19"/>
  <c r="S19"/>
  <c r="Q19"/>
  <c r="N19" s="1"/>
  <c r="M19" s="1"/>
  <c r="K19"/>
  <c r="H19"/>
  <c r="F19"/>
  <c r="T18"/>
  <c r="S18"/>
  <c r="Q18"/>
  <c r="N18" s="1"/>
  <c r="M18" s="1"/>
  <c r="K18"/>
  <c r="H18"/>
  <c r="F18"/>
  <c r="T17"/>
  <c r="S17"/>
  <c r="Q17"/>
  <c r="N17" s="1"/>
  <c r="M17" s="1"/>
  <c r="K17"/>
  <c r="H17"/>
  <c r="F17"/>
  <c r="T16"/>
  <c r="S16"/>
  <c r="Q16"/>
  <c r="N16" s="1"/>
  <c r="M16" s="1"/>
  <c r="K16"/>
  <c r="H16"/>
  <c r="F16"/>
  <c r="T15"/>
  <c r="S15"/>
  <c r="Q15"/>
  <c r="N15" s="1"/>
  <c r="M15" s="1"/>
  <c r="K15"/>
  <c r="H15"/>
  <c r="F15"/>
  <c r="T14"/>
  <c r="S14"/>
  <c r="Q14"/>
  <c r="N14" s="1"/>
  <c r="M14" s="1"/>
  <c r="K14"/>
  <c r="H14"/>
  <c r="F14"/>
  <c r="T13"/>
  <c r="S13"/>
  <c r="Q13"/>
  <c r="N13" s="1"/>
  <c r="M13" s="1"/>
  <c r="K13"/>
  <c r="H13"/>
  <c r="F13"/>
  <c r="T12"/>
  <c r="S12"/>
  <c r="Q12"/>
  <c r="N12"/>
  <c r="M12" s="1"/>
  <c r="K12"/>
  <c r="I12"/>
  <c r="F12"/>
  <c r="Q11"/>
  <c r="T10" s="1"/>
  <c r="S10"/>
  <c r="Q10"/>
  <c r="N10"/>
  <c r="M10"/>
  <c r="J10"/>
  <c r="H10"/>
  <c r="F10" s="1"/>
  <c r="E10"/>
  <c r="T9" s="1"/>
  <c r="S9"/>
  <c r="Q9" s="1"/>
  <c r="N9" s="1"/>
  <c r="M9"/>
  <c r="J9" s="1"/>
  <c r="H9"/>
  <c r="F9"/>
  <c r="T8" s="1"/>
  <c r="S8" s="1"/>
  <c r="Q8"/>
  <c r="N8"/>
  <c r="M8"/>
  <c r="J8" s="1"/>
  <c r="H8"/>
  <c r="F8"/>
  <c r="T7" s="1"/>
  <c r="S7"/>
  <c r="Q7" s="1"/>
  <c r="N7"/>
  <c r="M7"/>
  <c r="J7" s="1"/>
  <c r="H7"/>
  <c r="F7"/>
  <c r="T6"/>
  <c r="S6"/>
  <c r="Q6"/>
  <c r="N6"/>
  <c r="M6"/>
  <c r="J6" s="1"/>
  <c r="H6"/>
  <c r="F6"/>
  <c r="Q5"/>
  <c r="F44" i="3" s="1"/>
  <c r="T42" s="1"/>
  <c r="S42"/>
  <c r="R42" s="1"/>
  <c r="Q42"/>
  <c r="P42"/>
  <c r="O42"/>
  <c r="N42" s="1"/>
  <c r="M42"/>
  <c r="L42"/>
  <c r="K42" s="1"/>
  <c r="J42" s="1"/>
  <c r="I42" s="1"/>
  <c r="H42"/>
  <c r="G42" s="1"/>
  <c r="F42"/>
  <c r="E42" s="1"/>
  <c r="T41"/>
  <c r="T40"/>
  <c r="S40"/>
  <c r="Q40"/>
  <c r="N40"/>
  <c r="M40"/>
  <c r="J40" s="1"/>
  <c r="H40"/>
  <c r="F40"/>
  <c r="E40"/>
  <c r="T39" s="1"/>
  <c r="S39"/>
  <c r="Q39"/>
  <c r="N39"/>
  <c r="M39" s="1"/>
  <c r="J39" s="1"/>
  <c r="H39"/>
  <c r="F39"/>
  <c r="T37"/>
  <c r="S37"/>
  <c r="Q37"/>
  <c r="N37" s="1"/>
  <c r="M37"/>
  <c r="J37" s="1"/>
  <c r="H37"/>
  <c r="F37" s="1"/>
  <c r="E37"/>
  <c r="T36" s="1"/>
  <c r="S36"/>
  <c r="Q36"/>
  <c r="N36"/>
  <c r="M36"/>
  <c r="J36"/>
  <c r="H36"/>
  <c r="F36"/>
  <c r="T35"/>
  <c r="T34" s="1"/>
  <c r="S34" s="1"/>
  <c r="Q34" s="1"/>
  <c r="N34"/>
  <c r="M34" s="1"/>
  <c r="L34"/>
  <c r="K34"/>
  <c r="J34" s="1"/>
  <c r="H34"/>
  <c r="G34" s="1"/>
  <c r="F34" s="1"/>
  <c r="E34"/>
  <c r="T33" s="1"/>
  <c r="S33"/>
  <c r="Q33"/>
  <c r="N33" s="1"/>
  <c r="M33"/>
  <c r="K33" s="1"/>
  <c r="H33"/>
  <c r="F33"/>
  <c r="T32" s="1"/>
  <c r="S32"/>
  <c r="Q32"/>
  <c r="N32" s="1"/>
  <c r="M32"/>
  <c r="K32" s="1"/>
  <c r="H32"/>
  <c r="F32"/>
  <c r="T31" s="1"/>
  <c r="S31"/>
  <c r="Q31"/>
  <c r="N31"/>
  <c r="M31"/>
  <c r="K31" s="1"/>
  <c r="H31"/>
  <c r="F31"/>
  <c r="T30" s="1"/>
  <c r="S30"/>
  <c r="Q30"/>
  <c r="N30" s="1"/>
  <c r="M30"/>
  <c r="K30"/>
  <c r="H30"/>
  <c r="F30"/>
  <c r="T29" s="1"/>
  <c r="S29"/>
  <c r="Q29"/>
  <c r="N29" s="1"/>
  <c r="M29"/>
  <c r="K29"/>
  <c r="H29"/>
  <c r="F29"/>
  <c r="T28" s="1"/>
  <c r="S28"/>
  <c r="Q28"/>
  <c r="N28" s="1"/>
  <c r="M28"/>
  <c r="K28"/>
  <c r="H28"/>
  <c r="F28"/>
  <c r="T27" s="1"/>
  <c r="S27"/>
  <c r="Q27"/>
  <c r="N27" s="1"/>
  <c r="M27"/>
  <c r="K27"/>
  <c r="H27"/>
  <c r="F27"/>
  <c r="T26" s="1"/>
  <c r="S26"/>
  <c r="Q26"/>
  <c r="N26"/>
  <c r="M26"/>
  <c r="K26" s="1"/>
  <c r="H26"/>
  <c r="F26"/>
  <c r="T25"/>
  <c r="R25"/>
  <c r="N25"/>
  <c r="L25"/>
  <c r="J25"/>
  <c r="G25"/>
  <c r="F25"/>
  <c r="T24"/>
  <c r="T23"/>
  <c r="T22" s="1"/>
  <c r="S22" s="1"/>
  <c r="Q22" s="1"/>
  <c r="N22"/>
  <c r="M22"/>
  <c r="K22" s="1"/>
  <c r="I22" s="1"/>
  <c r="H22"/>
  <c r="F22" s="1"/>
  <c r="E22"/>
  <c r="T21"/>
  <c r="S21"/>
  <c r="Q21"/>
  <c r="N21" s="1"/>
  <c r="M21" s="1"/>
  <c r="K21"/>
  <c r="H21"/>
  <c r="F21"/>
  <c r="T20"/>
  <c r="S20"/>
  <c r="Q20"/>
  <c r="N20" s="1"/>
  <c r="M20" s="1"/>
  <c r="K20"/>
  <c r="H20"/>
  <c r="F20"/>
  <c r="T19"/>
  <c r="S19"/>
  <c r="Q19"/>
  <c r="N19" s="1"/>
  <c r="M19" s="1"/>
  <c r="K19"/>
  <c r="H19"/>
  <c r="F19"/>
  <c r="T18"/>
  <c r="S18"/>
  <c r="Q18"/>
  <c r="N18" s="1"/>
  <c r="M18" s="1"/>
  <c r="K18"/>
  <c r="H18"/>
  <c r="F18"/>
  <c r="T17"/>
  <c r="S17"/>
  <c r="Q17"/>
  <c r="N17" s="1"/>
  <c r="M17" s="1"/>
  <c r="K17"/>
  <c r="H17"/>
  <c r="F17"/>
  <c r="T16"/>
  <c r="S16"/>
  <c r="Q16"/>
  <c r="N16" s="1"/>
  <c r="M16" s="1"/>
  <c r="K16"/>
  <c r="H16"/>
  <c r="F16"/>
  <c r="T15"/>
  <c r="S15"/>
  <c r="Q15"/>
  <c r="N15" s="1"/>
  <c r="M15" s="1"/>
  <c r="K15"/>
  <c r="H15"/>
  <c r="F15"/>
  <c r="T14"/>
  <c r="S14"/>
  <c r="Q14"/>
  <c r="N14" s="1"/>
  <c r="M14" s="1"/>
  <c r="K14"/>
  <c r="H14"/>
  <c r="F14"/>
  <c r="T13"/>
  <c r="S13"/>
  <c r="Q13"/>
  <c r="N13" s="1"/>
  <c r="M13" s="1"/>
  <c r="K13"/>
  <c r="H13"/>
  <c r="F13"/>
  <c r="T12"/>
  <c r="S12"/>
  <c r="Q12"/>
  <c r="N12"/>
  <c r="M12"/>
  <c r="K12"/>
  <c r="I12"/>
  <c r="F12"/>
  <c r="Q11"/>
  <c r="T10"/>
  <c r="S10"/>
  <c r="Q10"/>
  <c r="N10"/>
  <c r="M10"/>
  <c r="J10"/>
  <c r="H10"/>
  <c r="F10"/>
  <c r="E10"/>
  <c r="T9" s="1"/>
  <c r="S9" s="1"/>
  <c r="Q9"/>
  <c r="N9" s="1"/>
  <c r="M9"/>
  <c r="J9" s="1"/>
  <c r="H9"/>
  <c r="F9"/>
  <c r="T8"/>
  <c r="S8"/>
  <c r="Q8"/>
  <c r="N8"/>
  <c r="M8" s="1"/>
  <c r="J8" s="1"/>
  <c r="H8"/>
  <c r="F8"/>
  <c r="T7"/>
  <c r="S7"/>
  <c r="Q7"/>
  <c r="N7" s="1"/>
  <c r="M7" s="1"/>
  <c r="J7" s="1"/>
  <c r="H7"/>
  <c r="F7"/>
  <c r="T6"/>
  <c r="S6" s="1"/>
  <c r="Q6"/>
  <c r="N6"/>
  <c r="M6"/>
  <c r="J6" s="1"/>
  <c r="H6"/>
  <c r="F6"/>
  <c r="Q5"/>
  <c r="E46" i="2"/>
  <c r="I40"/>
  <c r="G40"/>
  <c r="F40"/>
  <c r="E40" s="1"/>
  <c r="F38" s="1"/>
  <c r="E38"/>
  <c r="F37"/>
  <c r="F35"/>
  <c r="E35"/>
  <c r="F34"/>
  <c r="F32" s="1"/>
  <c r="E32"/>
  <c r="F31"/>
  <c r="F30"/>
  <c r="F29"/>
  <c r="F28"/>
  <c r="F27"/>
  <c r="F26"/>
  <c r="F25"/>
  <c r="F24"/>
  <c r="F23"/>
  <c r="F20" s="1"/>
  <c r="E20"/>
  <c r="F19"/>
  <c r="F18"/>
  <c r="F17"/>
  <c r="F16"/>
  <c r="F15"/>
  <c r="F14"/>
  <c r="F13"/>
  <c r="F12"/>
  <c r="F11"/>
  <c r="F10"/>
  <c r="F8" s="1"/>
  <c r="E8"/>
  <c r="F7"/>
  <c r="F6"/>
  <c r="F5"/>
  <c r="F4"/>
  <c r="AE42" i="1"/>
  <c r="U42" l="1"/>
  <c r="P42"/>
  <c r="O42"/>
  <c r="T41"/>
  <c r="D40"/>
  <c r="E39"/>
  <c r="Y39" s="1"/>
  <c r="D37"/>
  <c r="Y36"/>
  <c r="E36"/>
  <c r="AE34"/>
  <c r="U34"/>
  <c r="D34"/>
  <c r="Y33"/>
  <c r="M33"/>
  <c r="J33" s="1"/>
  <c r="G33"/>
  <c r="E33"/>
  <c r="AG33" s="1"/>
  <c r="E32"/>
  <c r="AG32" s="1"/>
  <c r="Y31"/>
  <c r="X31"/>
  <c r="M31"/>
  <c r="J31" s="1"/>
  <c r="G31"/>
  <c r="E31"/>
  <c r="AG31" s="1"/>
  <c r="E30"/>
  <c r="AG30" s="1"/>
  <c r="Y29"/>
  <c r="M29"/>
  <c r="J29" s="1"/>
  <c r="G29"/>
  <c r="E29"/>
  <c r="AG29" s="1"/>
  <c r="E28"/>
  <c r="AG28" s="1"/>
  <c r="Y27"/>
  <c r="M27"/>
  <c r="J27" s="1"/>
  <c r="G27"/>
  <c r="E27"/>
  <c r="AG27" s="1"/>
  <c r="E26"/>
  <c r="M26" s="1"/>
  <c r="E25"/>
  <c r="D22"/>
  <c r="E21"/>
  <c r="AG21" s="1"/>
  <c r="G20"/>
  <c r="E20"/>
  <c r="AG20" s="1"/>
  <c r="M19"/>
  <c r="G19"/>
  <c r="E19"/>
  <c r="AG19" s="1"/>
  <c r="S18"/>
  <c r="M18"/>
  <c r="G18"/>
  <c r="E18"/>
  <c r="Y17"/>
  <c r="G17"/>
  <c r="E17"/>
  <c r="AG17" s="1"/>
  <c r="Y16"/>
  <c r="S16"/>
  <c r="M16"/>
  <c r="J16" s="1"/>
  <c r="G16"/>
  <c r="E16"/>
  <c r="AG16" s="1"/>
  <c r="Y15"/>
  <c r="G15"/>
  <c r="E15"/>
  <c r="AG15" s="1"/>
  <c r="Y14"/>
  <c r="S14"/>
  <c r="M14"/>
  <c r="J14" s="1"/>
  <c r="G14"/>
  <c r="E14"/>
  <c r="AG14" s="1"/>
  <c r="Y13"/>
  <c r="G13"/>
  <c r="E13"/>
  <c r="AG13" s="1"/>
  <c r="E12"/>
  <c r="D10"/>
  <c r="Y9"/>
  <c r="E9"/>
  <c r="Y8"/>
  <c r="E8"/>
  <c r="Y7"/>
  <c r="E7"/>
  <c r="Y6"/>
  <c r="E6"/>
  <c r="Q4"/>
  <c r="Q12" l="1"/>
  <c r="AG12"/>
  <c r="X6"/>
  <c r="AG6"/>
  <c r="AC25"/>
  <c r="AG25"/>
  <c r="AG34" s="1"/>
  <c r="S7"/>
  <c r="AG7"/>
  <c r="S9"/>
  <c r="AG9"/>
  <c r="Y18"/>
  <c r="AG18"/>
  <c r="X36"/>
  <c r="AG36"/>
  <c r="S12"/>
  <c r="K20"/>
  <c r="K29"/>
  <c r="S13"/>
  <c r="K14"/>
  <c r="K16"/>
  <c r="S17"/>
  <c r="X19"/>
  <c r="S20"/>
  <c r="M21"/>
  <c r="E22"/>
  <c r="Y22" s="1"/>
  <c r="X27"/>
  <c r="M28"/>
  <c r="X29"/>
  <c r="M30"/>
  <c r="M32"/>
  <c r="X33"/>
  <c r="H12"/>
  <c r="X12"/>
  <c r="M13"/>
  <c r="J13" s="1"/>
  <c r="X14"/>
  <c r="M15"/>
  <c r="J15" s="1"/>
  <c r="X16"/>
  <c r="M17"/>
  <c r="J17" s="1"/>
  <c r="X18"/>
  <c r="S19"/>
  <c r="W19" s="1"/>
  <c r="M20"/>
  <c r="G21"/>
  <c r="G26"/>
  <c r="AC26"/>
  <c r="S27"/>
  <c r="W27" s="1"/>
  <c r="G28"/>
  <c r="Y28"/>
  <c r="S29"/>
  <c r="T29" s="1"/>
  <c r="G30"/>
  <c r="Y30"/>
  <c r="S31"/>
  <c r="G32"/>
  <c r="Y32"/>
  <c r="S33"/>
  <c r="K15"/>
  <c r="X21"/>
  <c r="Y26"/>
  <c r="X30"/>
  <c r="X32"/>
  <c r="S8"/>
  <c r="AG8"/>
  <c r="K13"/>
  <c r="W18"/>
  <c r="X13"/>
  <c r="X17"/>
  <c r="X20"/>
  <c r="S26"/>
  <c r="S28"/>
  <c r="W28" s="1"/>
  <c r="S30"/>
  <c r="S32"/>
  <c r="W32" s="1"/>
  <c r="G22"/>
  <c r="K17"/>
  <c r="X28"/>
  <c r="M12"/>
  <c r="X15"/>
  <c r="S21"/>
  <c r="K27"/>
  <c r="K31"/>
  <c r="K33"/>
  <c r="Y12"/>
  <c r="S15"/>
  <c r="X39"/>
  <c r="AG39"/>
  <c r="M6"/>
  <c r="M7"/>
  <c r="M8"/>
  <c r="M9"/>
  <c r="Y25"/>
  <c r="E34"/>
  <c r="G6"/>
  <c r="S6"/>
  <c r="G7"/>
  <c r="G8"/>
  <c r="G9"/>
  <c r="E10"/>
  <c r="Q13"/>
  <c r="Q14"/>
  <c r="W14" s="1"/>
  <c r="Q15"/>
  <c r="Q16"/>
  <c r="W16" s="1"/>
  <c r="Q17"/>
  <c r="AC17"/>
  <c r="Y19"/>
  <c r="Y20"/>
  <c r="Y21"/>
  <c r="V25"/>
  <c r="Q26"/>
  <c r="Q27"/>
  <c r="Q28"/>
  <c r="Q29"/>
  <c r="Q30"/>
  <c r="Q31"/>
  <c r="Q32"/>
  <c r="Q33"/>
  <c r="T33" s="1"/>
  <c r="G36"/>
  <c r="S36"/>
  <c r="E37"/>
  <c r="AG37" s="1"/>
  <c r="G39"/>
  <c r="S39"/>
  <c r="E40"/>
  <c r="AG40" s="1"/>
  <c r="Q6"/>
  <c r="Q7"/>
  <c r="Q8"/>
  <c r="Q9"/>
  <c r="N14"/>
  <c r="N15"/>
  <c r="N16"/>
  <c r="J18"/>
  <c r="N18" s="1"/>
  <c r="J19"/>
  <c r="K19" s="1"/>
  <c r="J20"/>
  <c r="J21"/>
  <c r="N21" s="1"/>
  <c r="Q22"/>
  <c r="R25"/>
  <c r="N27"/>
  <c r="N29"/>
  <c r="N31"/>
  <c r="T31" s="1"/>
  <c r="N33"/>
  <c r="M34"/>
  <c r="Q36"/>
  <c r="Q39"/>
  <c r="D42"/>
  <c r="D47" s="1"/>
  <c r="D48" s="1"/>
  <c r="T16"/>
  <c r="T27"/>
  <c r="X7"/>
  <c r="X8"/>
  <c r="X9"/>
  <c r="Q18"/>
  <c r="Q19"/>
  <c r="Q20"/>
  <c r="Q21"/>
  <c r="M36"/>
  <c r="M39"/>
  <c r="T21" l="1"/>
  <c r="X34"/>
  <c r="S10"/>
  <c r="W6"/>
  <c r="K26"/>
  <c r="G34"/>
  <c r="X22"/>
  <c r="AG10"/>
  <c r="K36"/>
  <c r="T15"/>
  <c r="K18"/>
  <c r="K21"/>
  <c r="N20"/>
  <c r="T20" s="1"/>
  <c r="N17"/>
  <c r="T17" s="1"/>
  <c r="N13"/>
  <c r="T28"/>
  <c r="T13"/>
  <c r="N19"/>
  <c r="T19" s="1"/>
  <c r="W15"/>
  <c r="M22"/>
  <c r="W30"/>
  <c r="W31"/>
  <c r="J32"/>
  <c r="N32" s="1"/>
  <c r="T32" s="1"/>
  <c r="W13"/>
  <c r="J26"/>
  <c r="W29"/>
  <c r="W9"/>
  <c r="N12"/>
  <c r="T12" s="1"/>
  <c r="AG22"/>
  <c r="W20"/>
  <c r="W26"/>
  <c r="S34"/>
  <c r="K12"/>
  <c r="J12"/>
  <c r="J22" s="1"/>
  <c r="H22" s="1"/>
  <c r="K22" s="1"/>
  <c r="S22"/>
  <c r="W12"/>
  <c r="T14"/>
  <c r="J30"/>
  <c r="N30" s="1"/>
  <c r="T30" s="1"/>
  <c r="W36"/>
  <c r="W21"/>
  <c r="W8"/>
  <c r="W33"/>
  <c r="J28"/>
  <c r="N28" s="1"/>
  <c r="W17"/>
  <c r="W7"/>
  <c r="W39"/>
  <c r="T18"/>
  <c r="I39"/>
  <c r="I40" s="1"/>
  <c r="M40"/>
  <c r="R42"/>
  <c r="AC40"/>
  <c r="Q40"/>
  <c r="G40"/>
  <c r="S40"/>
  <c r="X40"/>
  <c r="E42"/>
  <c r="Y40"/>
  <c r="I7"/>
  <c r="K7" s="1"/>
  <c r="AC37"/>
  <c r="Q37"/>
  <c r="G37"/>
  <c r="K37" s="1"/>
  <c r="S37"/>
  <c r="W37" s="1"/>
  <c r="X37"/>
  <c r="Y37"/>
  <c r="V34"/>
  <c r="V42"/>
  <c r="I8"/>
  <c r="N8" s="1"/>
  <c r="T8" s="1"/>
  <c r="Q34"/>
  <c r="Q10"/>
  <c r="X10"/>
  <c r="Y10"/>
  <c r="G10"/>
  <c r="I9"/>
  <c r="N9" s="1"/>
  <c r="T9" s="1"/>
  <c r="I36"/>
  <c r="I37" s="1"/>
  <c r="M37"/>
  <c r="I6"/>
  <c r="K6" s="1"/>
  <c r="M10"/>
  <c r="K9" l="1"/>
  <c r="K30"/>
  <c r="N37"/>
  <c r="K10"/>
  <c r="K28"/>
  <c r="J34"/>
  <c r="N26"/>
  <c r="T26" s="1"/>
  <c r="N7"/>
  <c r="T7" s="1"/>
  <c r="N22"/>
  <c r="T22" s="1"/>
  <c r="W22"/>
  <c r="N36"/>
  <c r="T36" s="1"/>
  <c r="AG42"/>
  <c r="K32"/>
  <c r="K8"/>
  <c r="W10"/>
  <c r="G42"/>
  <c r="K40"/>
  <c r="W40"/>
  <c r="K39"/>
  <c r="N39"/>
  <c r="T39" s="1"/>
  <c r="X42"/>
  <c r="M42"/>
  <c r="N40"/>
  <c r="N10"/>
  <c r="T10" s="1"/>
  <c r="T37"/>
  <c r="Q42"/>
  <c r="I10"/>
  <c r="N6"/>
  <c r="T6" s="1"/>
  <c r="S42"/>
  <c r="T40" l="1"/>
  <c r="F25" l="1"/>
  <c r="I25"/>
  <c r="I34" s="1"/>
  <c r="I42" s="1"/>
  <c r="K42" s="1"/>
  <c r="AA37"/>
  <c r="AF37" s="1"/>
  <c r="H42"/>
  <c r="AC27"/>
  <c r="AC28"/>
  <c r="AC29"/>
  <c r="AC34" s="1"/>
  <c r="AC42" s="1"/>
  <c r="AC30"/>
  <c r="AC31"/>
  <c r="AC32"/>
  <c r="AC33"/>
  <c r="AC12"/>
  <c r="AC22" s="1"/>
  <c r="AC13"/>
  <c r="AC14"/>
  <c r="AC15"/>
  <c r="AC16"/>
  <c r="AC18"/>
  <c r="AC19"/>
  <c r="AC20"/>
  <c r="AC21"/>
  <c r="AC6"/>
  <c r="AC10" s="1"/>
  <c r="AC7"/>
  <c r="AC8"/>
  <c r="AC9"/>
  <c r="AA40"/>
  <c r="AF40" s="1"/>
  <c r="AA26"/>
  <c r="AF26" s="1"/>
  <c r="AA27"/>
  <c r="AF27" s="1"/>
  <c r="AA28"/>
  <c r="AF28" s="1"/>
  <c r="AA29"/>
  <c r="AA30"/>
  <c r="AA31"/>
  <c r="AF31" s="1"/>
  <c r="AA32"/>
  <c r="AF32" s="1"/>
  <c r="AA33"/>
  <c r="AA12"/>
  <c r="AF12" s="1"/>
  <c r="AA13"/>
  <c r="AF13" s="1"/>
  <c r="AA14"/>
  <c r="AA15"/>
  <c r="AA16"/>
  <c r="AF16" s="1"/>
  <c r="AA17"/>
  <c r="AF17" s="1"/>
  <c r="AA18"/>
  <c r="AF18" s="1"/>
  <c r="AA19"/>
  <c r="AA20"/>
  <c r="AF20" s="1"/>
  <c r="AA21"/>
  <c r="AF21" s="1"/>
  <c r="AA6"/>
  <c r="AA7"/>
  <c r="AF7" s="1"/>
  <c r="AA8"/>
  <c r="AF8" s="1"/>
  <c r="AA9"/>
  <c r="AF9" s="1"/>
  <c r="Z25"/>
  <c r="AF25" s="1"/>
  <c r="Y42"/>
  <c r="Y34"/>
  <c r="F34"/>
  <c r="F42"/>
  <c r="AB17"/>
  <c r="AA39"/>
  <c r="AC39"/>
  <c r="AB33"/>
  <c r="AD33" s="1"/>
  <c r="AH33" s="1"/>
  <c r="AB14"/>
  <c r="AD14" s="1"/>
  <c r="AH14" s="1"/>
  <c r="AB18"/>
  <c r="AD18" s="1"/>
  <c r="AH18" s="1"/>
  <c r="AB40"/>
  <c r="AD40" s="1"/>
  <c r="AA36"/>
  <c r="AB36"/>
  <c r="AD36" s="1"/>
  <c r="AH36" s="1"/>
  <c r="AC36"/>
  <c r="AB30"/>
  <c r="AD30" s="1"/>
  <c r="AH30" s="1"/>
  <c r="AB26"/>
  <c r="AD26" s="1"/>
  <c r="AH26" s="1"/>
  <c r="AB19"/>
  <c r="AD19"/>
  <c r="AH19" s="1"/>
  <c r="AD17"/>
  <c r="AH17" s="1"/>
  <c r="AB15"/>
  <c r="AD15" s="1"/>
  <c r="AH15" s="1"/>
  <c r="AB20"/>
  <c r="AD20" s="1"/>
  <c r="AH20" s="1"/>
  <c r="AB6"/>
  <c r="AD6"/>
  <c r="AH6" s="1"/>
  <c r="J42"/>
  <c r="AB31" l="1"/>
  <c r="AD31" s="1"/>
  <c r="AH31" s="1"/>
  <c r="AB7"/>
  <c r="AD7" s="1"/>
  <c r="AH7" s="1"/>
  <c r="AB27"/>
  <c r="AD27" s="1"/>
  <c r="AH27" s="1"/>
  <c r="L25"/>
  <c r="AB13"/>
  <c r="AD13" s="1"/>
  <c r="AH13" s="1"/>
  <c r="AB12"/>
  <c r="AD12" s="1"/>
  <c r="AB16"/>
  <c r="AD16" s="1"/>
  <c r="AH16" s="1"/>
  <c r="AF39"/>
  <c r="Z34"/>
  <c r="Z42" s="1"/>
  <c r="AF42" s="1"/>
  <c r="AA22"/>
  <c r="AF14"/>
  <c r="AF33"/>
  <c r="AF29"/>
  <c r="AB37"/>
  <c r="AD37" s="1"/>
  <c r="AH37" s="1"/>
  <c r="AB8"/>
  <c r="AD8" s="1"/>
  <c r="AH8" s="1"/>
  <c r="AB28"/>
  <c r="AD28" s="1"/>
  <c r="AH28" s="1"/>
  <c r="AB32"/>
  <c r="AD32" s="1"/>
  <c r="AH32" s="1"/>
  <c r="AB9"/>
  <c r="AD9" s="1"/>
  <c r="AH9" s="1"/>
  <c r="AF36"/>
  <c r="AB21"/>
  <c r="AD21" s="1"/>
  <c r="AH21" s="1"/>
  <c r="AB29"/>
  <c r="AD29" s="1"/>
  <c r="AH29" s="1"/>
  <c r="AB39"/>
  <c r="AD39" s="1"/>
  <c r="K34"/>
  <c r="AA10"/>
  <c r="AF6"/>
  <c r="AF19"/>
  <c r="AF15"/>
  <c r="AA34"/>
  <c r="AA42" s="1"/>
  <c r="AF30"/>
  <c r="K25"/>
  <c r="AH39"/>
  <c r="AH40"/>
  <c r="AF10" l="1"/>
  <c r="AB10"/>
  <c r="AD10" s="1"/>
  <c r="AH10" s="1"/>
  <c r="AF22"/>
  <c r="AB22"/>
  <c r="AH12"/>
  <c r="AD22"/>
  <c r="AH22" s="1"/>
  <c r="W25"/>
  <c r="W34" s="1"/>
  <c r="L42"/>
  <c r="W42" s="1"/>
  <c r="L34"/>
  <c r="N25"/>
  <c r="AF34"/>
  <c r="N34" l="1"/>
  <c r="N42" s="1"/>
  <c r="T42" s="1"/>
  <c r="AB42" s="1"/>
  <c r="T25"/>
  <c r="T34" l="1"/>
  <c r="AB34" s="1"/>
  <c r="AB25"/>
  <c r="AD25" s="1"/>
  <c r="AD34" l="1"/>
  <c r="AH25"/>
  <c r="AD42" l="1"/>
  <c r="AH42" s="1"/>
  <c r="AH34"/>
</calcChain>
</file>

<file path=xl/sharedStrings.xml><?xml version="1.0" encoding="utf-8"?>
<sst xmlns="http://schemas.openxmlformats.org/spreadsheetml/2006/main" count="522" uniqueCount="99">
  <si>
    <t>PROGRAMA</t>
  </si>
  <si>
    <t>CTA BNA Nº</t>
  </si>
  <si>
    <t>TOTAL ANUAL</t>
  </si>
  <si>
    <t>TOTAL CUOTA (12)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</si>
  <si>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</si>
  <si>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</si>
  <si>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</si>
  <si>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</si>
  <si>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62900257/81</t>
  </si>
  <si>
    <t>62900376/03</t>
  </si>
  <si>
    <t>62900258/84</t>
  </si>
  <si>
    <t>NOTTI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</si>
  <si>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</si>
  <si>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</si>
  <si>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</si>
  <si>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</si>
  <si>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</si>
  <si>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</si>
  <si>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</si>
  <si>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PROVINCIAL DE HEMOTERAPIA</t>
  </si>
  <si>
    <t>PROG. DETECCION PRECOZ DE CANCER CUELLO UTERO, UTERO Y MAMA</t>
  </si>
  <si>
    <t>PROGRAMA DE HEMODIALISIS</t>
  </si>
  <si>
    <t>PROG. ATENCION PACIENTE ONCOLOGICO</t>
  </si>
  <si>
    <t>PROG. DE ABLACION E IMPLANTES</t>
  </si>
  <si>
    <t>PROG. ATENCION PACIENTE VIRUS HIV</t>
  </si>
  <si>
    <t>PROG. DE TUMORES</t>
  </si>
  <si>
    <t>ASOCIACION TIFOLOGICA LUIS BRAILE</t>
  </si>
  <si>
    <t>SUBSIDIO A CORDIC (INCAPACITADO CARDIACO)</t>
  </si>
  <si>
    <t>SUBSIDIO AMEN (ESCLEROSIS MULTIPLE)</t>
  </si>
  <si>
    <t>SUBS. LUCHA CONTRA EL CANCER DEL V. DE UCO</t>
  </si>
  <si>
    <t>S. ASOC CIVIL CONTRA LOS DESORDENES ALIMENTARIOS (ALDA)</t>
  </si>
  <si>
    <t>PROG. DE OXIGENOTERAPIA DOMICILIARIA PARA ADULTOS</t>
  </si>
  <si>
    <t>PROG. DE OBESIDAD MORBIDA</t>
  </si>
  <si>
    <t>62800875/26</t>
  </si>
  <si>
    <t>62800848/08</t>
  </si>
  <si>
    <t>62800847/05</t>
  </si>
  <si>
    <t>62800849/11</t>
  </si>
  <si>
    <t>62800850/93</t>
  </si>
  <si>
    <t>62801443/66</t>
  </si>
  <si>
    <t>62801445/72</t>
  </si>
  <si>
    <t>62801446/75</t>
  </si>
  <si>
    <t>62800847-05</t>
  </si>
  <si>
    <t>62800855/08</t>
  </si>
  <si>
    <t>62802626/72</t>
  </si>
  <si>
    <t>53000357/13</t>
  </si>
  <si>
    <t>MINISTERIO SALUD</t>
  </si>
  <si>
    <t>LENCINAS</t>
  </si>
  <si>
    <t>SCARAVELLI</t>
  </si>
  <si>
    <t>SUBTOTAL</t>
  </si>
  <si>
    <t>TOTAL GENERAL</t>
  </si>
  <si>
    <t>SUBSECRETARÍA  SALUD</t>
  </si>
  <si>
    <t>OP</t>
  </si>
  <si>
    <t>FECHA</t>
  </si>
  <si>
    <t>DISTRIBUCION DE FONDOS TRANSFERIDOS POR I.P.J. y C. LEY 8838/16</t>
  </si>
  <si>
    <t>ENERO</t>
  </si>
  <si>
    <t>FEBRERO</t>
  </si>
  <si>
    <t>MARZO</t>
  </si>
  <si>
    <t xml:space="preserve">  </t>
  </si>
  <si>
    <t>DIR. DEPORTE</t>
  </si>
  <si>
    <t>DEPORTE</t>
  </si>
  <si>
    <t>ACUMULADO</t>
  </si>
  <si>
    <t xml:space="preserve">PROGRAMAS </t>
  </si>
  <si>
    <t>TOTAL</t>
  </si>
  <si>
    <t>ABRIL</t>
  </si>
  <si>
    <t>MAYO</t>
  </si>
  <si>
    <t>JUNIO</t>
  </si>
  <si>
    <t>JULIO</t>
  </si>
  <si>
    <t>AGOSTO</t>
  </si>
  <si>
    <t>ACUMULADO 31-08-16</t>
  </si>
  <si>
    <t>SEPTIEMBRE</t>
  </si>
  <si>
    <t>ACUMULADO 30-09</t>
  </si>
  <si>
    <t>OCTUBRE</t>
  </si>
  <si>
    <t>ACUMULADO 15-09</t>
  </si>
  <si>
    <t>TOTAL TRANSFERIDO</t>
  </si>
  <si>
    <t>ACUMULADO 6-10-16</t>
  </si>
  <si>
    <t>LEY 8838-16</t>
  </si>
  <si>
    <t>M. SALUD</t>
  </si>
  <si>
    <t xml:space="preserve"> 62800847-05 </t>
  </si>
  <si>
    <t xml:space="preserve"> 62800875/26 </t>
  </si>
  <si>
    <t xml:space="preserve"> 62800848/08 </t>
  </si>
  <si>
    <t xml:space="preserve"> 62800847/05 </t>
  </si>
  <si>
    <t xml:space="preserve"> 62800849/11 </t>
  </si>
  <si>
    <t xml:space="preserve"> 62800850/93 </t>
  </si>
  <si>
    <t xml:space="preserve"> 62801443/66 </t>
  </si>
  <si>
    <t xml:space="preserve"> 62801445/72 </t>
  </si>
  <si>
    <t xml:space="preserve"> 62801446/75 </t>
  </si>
  <si>
    <t xml:space="preserve"> 62800855/08 </t>
  </si>
  <si>
    <t xml:space="preserve"> 53000357/13 </t>
  </si>
  <si>
    <t>ACUMULADO AL 30-09-16</t>
  </si>
  <si>
    <t>3ER</t>
  </si>
  <si>
    <t>2DO</t>
  </si>
  <si>
    <t>1ER</t>
  </si>
  <si>
    <t>INCLUYE 2.000.000 TRANSFERIDOS A LA DIRECCION DE DEPORTE</t>
  </si>
  <si>
    <t>NOVIEMBRE</t>
  </si>
  <si>
    <t>ACUMULADO 02/11/16 PROGRAMAS</t>
  </si>
  <si>
    <t>TRANSFERIDO</t>
  </si>
  <si>
    <t>ACUMULADO 09/11/16</t>
  </si>
  <si>
    <t>DICIEMBRE</t>
  </si>
  <si>
    <t>T.G.P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</si>
</sst>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.00_ ;_ * \-#,##0.00_ ;_ * &quot;-&quot;??_ ;_ @_ "/>
    <numFmt numFmtId="165" formatCode="000\-00\-0000"/>
    <numFmt numFmtId="166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225">
    <xf numFmtId="0" fontId="0" fillId="0" borderId="0" xfId="0"/>
    <xf numFmtId="165" fontId="1" fillId="0" borderId="0" xfId="5" applyBorder="1"/>
    <xf numFmtId="165" fontId="1" fillId="0" borderId="2" xfId="5" applyBorder="1" applyAlignment="1"/>
    <xf numFmtId="165" fontId="1" fillId="0" borderId="3" xfId="5" applyBorder="1" applyAlignment="1"/>
    <xf numFmtId="43" fontId="0" fillId="0" borderId="1" xfId="1" applyNumberFormat="1" applyFont="1" applyBorder="1"/>
    <xf numFmtId="0" fontId="0" fillId="0" borderId="1" xfId="1" applyNumberFormat="1" applyFont="1" applyBorder="1"/>
    <xf numFmtId="43" fontId="0" fillId="0" borderId="1" xfId="1" applyNumberFormat="1" applyFont="1" applyFill="1" applyBorder="1"/>
    <xf numFmtId="0" fontId="0" fillId="0" borderId="0" xfId="0" applyBorder="1"/>
    <xf numFmtId="164" fontId="1" fillId="0" borderId="0" xfId="6" applyNumberFormat="1" applyBorder="1"/>
    <xf numFmtId="43" fontId="1" fillId="0" borderId="0" xfId="6" applyNumberFormat="1" applyBorder="1"/>
    <xf numFmtId="43" fontId="0" fillId="0" borderId="1" xfId="0" applyNumberFormat="1" applyBorder="1"/>
    <xf numFmtId="43" fontId="0" fillId="0" borderId="0" xfId="0" applyNumberFormat="1"/>
    <xf numFmtId="43" fontId="2" fillId="0" borderId="1" xfId="0" applyNumberFormat="1" applyFont="1" applyBorder="1"/>
    <xf numFmtId="43" fontId="0" fillId="0" borderId="1" xfId="0" applyNumberFormat="1" applyFill="1" applyBorder="1"/>
    <xf numFmtId="43" fontId="2" fillId="0" borderId="1" xfId="1" applyNumberFormat="1" applyFont="1" applyFill="1" applyBorder="1"/>
    <xf numFmtId="0" fontId="0" fillId="0" borderId="2" xfId="0" applyBorder="1"/>
    <xf numFmtId="0" fontId="0" fillId="2" borderId="1" xfId="0" applyFill="1" applyBorder="1"/>
    <xf numFmtId="43" fontId="3" fillId="0" borderId="1" xfId="0" applyNumberFormat="1" applyFont="1" applyBorder="1"/>
    <xf numFmtId="165" fontId="1" fillId="0" borderId="3" xfId="5" applyFont="1" applyBorder="1" applyAlignment="1"/>
    <xf numFmtId="165" fontId="1" fillId="0" borderId="3" xfId="5" applyFont="1" applyFill="1" applyBorder="1" applyAlignment="1"/>
    <xf numFmtId="165" fontId="5" fillId="0" borderId="6" xfId="5" applyFont="1" applyFill="1" applyBorder="1" applyAlignment="1"/>
    <xf numFmtId="165" fontId="5" fillId="0" borderId="3" xfId="5" applyFont="1" applyFill="1" applyBorder="1" applyAlignment="1"/>
    <xf numFmtId="165" fontId="4" fillId="0" borderId="1" xfId="5" applyFont="1" applyBorder="1" applyAlignment="1"/>
    <xf numFmtId="165" fontId="4" fillId="0" borderId="2" xfId="5" applyFont="1" applyBorder="1" applyAlignment="1"/>
    <xf numFmtId="165" fontId="4" fillId="0" borderId="1" xfId="4" applyFont="1" applyFill="1" applyBorder="1" applyAlignment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3" fontId="0" fillId="0" borderId="1" xfId="0" applyNumberFormat="1" applyFont="1" applyBorder="1"/>
    <xf numFmtId="43" fontId="0" fillId="0" borderId="0" xfId="0" applyNumberFormat="1" applyBorder="1"/>
    <xf numFmtId="43" fontId="2" fillId="0" borderId="0" xfId="0" applyNumberFormat="1" applyFont="1" applyBorder="1"/>
    <xf numFmtId="0" fontId="0" fillId="0" borderId="1" xfId="0" applyFill="1" applyBorder="1" applyAlignment="1">
      <alignment horizontal="center"/>
    </xf>
    <xf numFmtId="43" fontId="2" fillId="0" borderId="2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43" fontId="2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0" fillId="0" borderId="8" xfId="0" applyFill="1" applyBorder="1" applyAlignment="1"/>
    <xf numFmtId="43" fontId="2" fillId="0" borderId="10" xfId="0" applyNumberFormat="1" applyFont="1" applyBorder="1"/>
    <xf numFmtId="0" fontId="0" fillId="0" borderId="0" xfId="0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0" fillId="0" borderId="0" xfId="0" applyNumberFormat="1" applyFont="1"/>
    <xf numFmtId="43" fontId="0" fillId="0" borderId="2" xfId="0" applyNumberFormat="1" applyBorder="1"/>
    <xf numFmtId="43" fontId="2" fillId="0" borderId="0" xfId="0" applyNumberFormat="1" applyFont="1"/>
    <xf numFmtId="43" fontId="2" fillId="0" borderId="4" xfId="0" applyNumberFormat="1" applyFont="1" applyBorder="1"/>
    <xf numFmtId="14" fontId="2" fillId="0" borderId="5" xfId="0" applyNumberFormat="1" applyFont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43" fontId="0" fillId="3" borderId="1" xfId="0" applyNumberFormat="1" applyFill="1" applyBorder="1"/>
    <xf numFmtId="43" fontId="2" fillId="3" borderId="1" xfId="0" applyNumberFormat="1" applyFont="1" applyFill="1" applyBorder="1"/>
    <xf numFmtId="43" fontId="0" fillId="3" borderId="0" xfId="0" applyNumberFormat="1" applyFill="1"/>
    <xf numFmtId="0" fontId="0" fillId="2" borderId="1" xfId="0" applyFill="1" applyBorder="1" applyAlignment="1">
      <alignment horizontal="center"/>
    </xf>
    <xf numFmtId="43" fontId="0" fillId="0" borderId="4" xfId="0" applyNumberFormat="1" applyBorder="1"/>
    <xf numFmtId="43" fontId="0" fillId="0" borderId="7" xfId="0" applyNumberFormat="1" applyBorder="1"/>
    <xf numFmtId="43" fontId="2" fillId="0" borderId="5" xfId="0" applyNumberFormat="1" applyFont="1" applyBorder="1"/>
    <xf numFmtId="43" fontId="2" fillId="0" borderId="1" xfId="0" applyNumberFormat="1" applyFont="1" applyFill="1" applyBorder="1"/>
    <xf numFmtId="43" fontId="7" fillId="0" borderId="1" xfId="0" applyNumberFormat="1" applyFont="1" applyFill="1" applyBorder="1"/>
    <xf numFmtId="43" fontId="2" fillId="2" borderId="2" xfId="0" applyNumberFormat="1" applyFont="1" applyFill="1" applyBorder="1"/>
    <xf numFmtId="43" fontId="6" fillId="0" borderId="11" xfId="0" applyNumberFormat="1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2" borderId="1" xfId="0" applyNumberFormat="1" applyFill="1" applyBorder="1"/>
    <xf numFmtId="0" fontId="0" fillId="2" borderId="0" xfId="0" applyFill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3" fontId="0" fillId="4" borderId="0" xfId="0" applyNumberFormat="1" applyFill="1"/>
    <xf numFmtId="43" fontId="0" fillId="4" borderId="1" xfId="0" applyNumberFormat="1" applyFill="1" applyBorder="1"/>
    <xf numFmtId="43" fontId="2" fillId="4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2" fillId="3" borderId="1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/>
    <xf numFmtId="0" fontId="0" fillId="2" borderId="13" xfId="0" applyFill="1" applyBorder="1" applyAlignment="1"/>
    <xf numFmtId="43" fontId="0" fillId="4" borderId="6" xfId="0" applyNumberFormat="1" applyFill="1" applyBorder="1"/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0" xfId="0" applyFont="1"/>
    <xf numFmtId="0" fontId="8" fillId="2" borderId="11" xfId="0" applyFont="1" applyFill="1" applyBorder="1"/>
    <xf numFmtId="0" fontId="8" fillId="2" borderId="15" xfId="0" applyFont="1" applyFill="1" applyBorder="1"/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0" borderId="16" xfId="0" applyFont="1" applyBorder="1"/>
    <xf numFmtId="0" fontId="8" fillId="0" borderId="19" xfId="0" applyFont="1" applyBorder="1"/>
    <xf numFmtId="4" fontId="8" fillId="0" borderId="18" xfId="0" applyNumberFormat="1" applyFont="1" applyBorder="1"/>
    <xf numFmtId="4" fontId="8" fillId="0" borderId="16" xfId="0" applyNumberFormat="1" applyFont="1" applyBorder="1"/>
    <xf numFmtId="4" fontId="8" fillId="5" borderId="18" xfId="0" applyNumberFormat="1" applyFont="1" applyFill="1" applyBorder="1"/>
    <xf numFmtId="4" fontId="10" fillId="0" borderId="16" xfId="0" applyNumberFormat="1" applyFont="1" applyBorder="1"/>
    <xf numFmtId="4" fontId="10" fillId="5" borderId="18" xfId="0" applyNumberFormat="1" applyFont="1" applyFill="1" applyBorder="1"/>
    <xf numFmtId="0" fontId="8" fillId="5" borderId="0" xfId="0" applyFont="1" applyFill="1"/>
    <xf numFmtId="0" fontId="4" fillId="0" borderId="15" xfId="0" applyFont="1" applyBorder="1"/>
    <xf numFmtId="0" fontId="8" fillId="0" borderId="15" xfId="0" applyFont="1" applyBorder="1"/>
    <xf numFmtId="4" fontId="8" fillId="0" borderId="15" xfId="0" applyNumberFormat="1" applyFont="1" applyBorder="1"/>
    <xf numFmtId="4" fontId="8" fillId="5" borderId="11" xfId="0" applyNumberFormat="1" applyFont="1" applyFill="1" applyBorder="1"/>
    <xf numFmtId="0" fontId="8" fillId="0" borderId="18" xfId="0" applyFont="1" applyBorder="1"/>
    <xf numFmtId="0" fontId="10" fillId="0" borderId="18" xfId="0" applyFont="1" applyBorder="1"/>
    <xf numFmtId="0" fontId="4" fillId="0" borderId="19" xfId="0" applyFont="1" applyBorder="1"/>
    <xf numFmtId="0" fontId="8" fillId="2" borderId="21" xfId="0" applyFont="1" applyFill="1" applyBorder="1" applyAlignment="1">
      <alignment horizontal="center"/>
    </xf>
    <xf numFmtId="0" fontId="8" fillId="0" borderId="16" xfId="0" applyFont="1" applyBorder="1"/>
    <xf numFmtId="0" fontId="8" fillId="2" borderId="0" xfId="0" applyFont="1" applyFill="1"/>
    <xf numFmtId="4" fontId="8" fillId="5" borderId="15" xfId="0" applyNumberFormat="1" applyFont="1" applyFill="1" applyBorder="1"/>
    <xf numFmtId="0" fontId="9" fillId="0" borderId="19" xfId="0" applyFont="1" applyBorder="1"/>
    <xf numFmtId="4" fontId="8" fillId="5" borderId="16" xfId="0" applyNumberFormat="1" applyFont="1" applyFill="1" applyBorder="1"/>
    <xf numFmtId="0" fontId="8" fillId="2" borderId="19" xfId="0" applyFont="1" applyFill="1" applyBorder="1"/>
    <xf numFmtId="4" fontId="10" fillId="2" borderId="16" xfId="0" applyNumberFormat="1" applyFont="1" applyFill="1" applyBorder="1"/>
    <xf numFmtId="4" fontId="10" fillId="5" borderId="16" xfId="0" applyNumberFormat="1" applyFont="1" applyFill="1" applyBorder="1"/>
    <xf numFmtId="0" fontId="8" fillId="0" borderId="22" xfId="0" applyFont="1" applyBorder="1"/>
    <xf numFmtId="0" fontId="8" fillId="0" borderId="11" xfId="0" applyFont="1" applyBorder="1"/>
    <xf numFmtId="4" fontId="11" fillId="0" borderId="15" xfId="0" applyNumberFormat="1" applyFont="1" applyBorder="1"/>
    <xf numFmtId="4" fontId="10" fillId="0" borderId="22" xfId="0" applyNumberFormat="1" applyFont="1" applyBorder="1" applyAlignment="1">
      <alignment horizontal="center"/>
    </xf>
    <xf numFmtId="4" fontId="10" fillId="0" borderId="11" xfId="0" applyNumberFormat="1" applyFont="1" applyBorder="1"/>
    <xf numFmtId="4" fontId="10" fillId="3" borderId="15" xfId="0" applyNumberFormat="1" applyFont="1" applyFill="1" applyBorder="1"/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14" fontId="8" fillId="0" borderId="16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0" fillId="0" borderId="2" xfId="0" applyNumberFormat="1" applyFont="1" applyBorder="1"/>
    <xf numFmtId="43" fontId="2" fillId="0" borderId="6" xfId="0" applyNumberFormat="1" applyFont="1" applyBorder="1"/>
    <xf numFmtId="0" fontId="0" fillId="0" borderId="0" xfId="0" applyFill="1"/>
    <xf numFmtId="0" fontId="0" fillId="4" borderId="0" xfId="0" applyFill="1"/>
    <xf numFmtId="14" fontId="0" fillId="4" borderId="1" xfId="0" applyNumberFormat="1" applyFill="1" applyBorder="1" applyAlignment="1">
      <alignment horizontal="center"/>
    </xf>
    <xf numFmtId="43" fontId="0" fillId="4" borderId="1" xfId="0" applyNumberFormat="1" applyFont="1" applyFill="1" applyBorder="1"/>
    <xf numFmtId="43" fontId="0" fillId="4" borderId="0" xfId="0" applyNumberFormat="1" applyFont="1" applyFill="1" applyBorder="1"/>
    <xf numFmtId="43" fontId="0" fillId="4" borderId="1" xfId="0" applyNumberFormat="1" applyFill="1" applyBorder="1" applyAlignment="1">
      <alignment horizontal="center"/>
    </xf>
    <xf numFmtId="43" fontId="0" fillId="4" borderId="0" xfId="0" applyNumberFormat="1" applyFill="1" applyBorder="1"/>
    <xf numFmtId="0" fontId="0" fillId="4" borderId="7" xfId="0" applyFill="1" applyBorder="1" applyAlignment="1">
      <alignment horizontal="center"/>
    </xf>
    <xf numFmtId="43" fontId="12" fillId="4" borderId="1" xfId="0" applyNumberFormat="1" applyFont="1" applyFill="1" applyBorder="1"/>
    <xf numFmtId="0" fontId="2" fillId="0" borderId="0" xfId="0" applyFont="1"/>
    <xf numFmtId="43" fontId="13" fillId="0" borderId="0" xfId="0" applyNumberFormat="1" applyFont="1"/>
    <xf numFmtId="43" fontId="0" fillId="4" borderId="4" xfId="0" applyNumberFormat="1" applyFill="1" applyBorder="1"/>
    <xf numFmtId="43" fontId="0" fillId="4" borderId="4" xfId="0" applyNumberFormat="1" applyFont="1" applyFill="1" applyBorder="1"/>
    <xf numFmtId="43" fontId="0" fillId="0" borderId="5" xfId="0" applyNumberFormat="1" applyBorder="1"/>
    <xf numFmtId="43" fontId="0" fillId="4" borderId="5" xfId="0" applyNumberFormat="1" applyFill="1" applyBorder="1"/>
    <xf numFmtId="43" fontId="0" fillId="3" borderId="0" xfId="0" applyNumberFormat="1" applyFill="1" applyBorder="1"/>
    <xf numFmtId="43" fontId="0" fillId="0" borderId="4" xfId="0" applyNumberFormat="1" applyFont="1" applyBorder="1"/>
    <xf numFmtId="43" fontId="0" fillId="3" borderId="4" xfId="0" applyNumberFormat="1" applyFill="1" applyBorder="1"/>
    <xf numFmtId="43" fontId="0" fillId="0" borderId="12" xfId="0" applyNumberFormat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1" xfId="0" applyFont="1" applyBorder="1"/>
    <xf numFmtId="43" fontId="7" fillId="0" borderId="1" xfId="0" applyNumberFormat="1" applyFont="1" applyBorder="1"/>
    <xf numFmtId="4" fontId="10" fillId="2" borderId="11" xfId="0" applyNumberFormat="1" applyFont="1" applyFill="1" applyBorder="1"/>
    <xf numFmtId="0" fontId="8" fillId="0" borderId="11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0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8" fillId="2" borderId="10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0" fontId="8" fillId="2" borderId="25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4" fontId="0" fillId="3" borderId="11" xfId="0" applyNumberFormat="1" applyFill="1" applyBorder="1"/>
    <xf numFmtId="43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10" fillId="2" borderId="18" xfId="0" applyNumberFormat="1" applyFont="1" applyFill="1" applyBorder="1"/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2" borderId="2" xfId="0" applyFill="1" applyBorder="1"/>
    <xf numFmtId="0" fontId="0" fillId="0" borderId="0" xfId="0" applyFont="1"/>
    <xf numFmtId="43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3" fontId="0" fillId="2" borderId="4" xfId="0" applyNumberFormat="1" applyFont="1" applyFill="1" applyBorder="1" applyAlignment="1">
      <alignment horizontal="center"/>
    </xf>
    <xf numFmtId="43" fontId="0" fillId="2" borderId="7" xfId="0" applyNumberFormat="1" applyFont="1" applyFill="1" applyBorder="1" applyAlignment="1">
      <alignment horizontal="center"/>
    </xf>
    <xf numFmtId="43" fontId="0" fillId="2" borderId="5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0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0" fillId="2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10" fillId="0" borderId="1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8" fillId="0" borderId="18" xfId="0" applyFont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0" fontId="8" fillId="2" borderId="25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3"/>
  <sheetViews>
    <sheetView tabSelected="1" workbookViewId="0">
      <selection activeCell="A2" sqref="A2:AO44"/>
    </sheetView>
  </sheetViews>
  <sheetFormatPr baseColWidth="10" defaultRowHeight="15"/>
  <cols>
    <col min="1" max="1" width="21.85546875" bestFit="1" customWidth="1"/>
    <col min="2" max="2" width="50.140625" customWidth="1"/>
    <col min="3" max="3" width="12.42578125" customWidth="1"/>
    <col min="4" max="4" width="19" hidden="1" customWidth="1"/>
    <col min="5" max="5" width="21" hidden="1" customWidth="1"/>
    <col min="6" max="6" width="14.28515625" customWidth="1"/>
    <col min="7" max="7" width="17.7109375" customWidth="1"/>
    <col min="8" max="10" width="14.5703125" customWidth="1"/>
    <col min="11" max="11" width="15.5703125" style="121" hidden="1" customWidth="1"/>
    <col min="12" max="12" width="14.5703125" customWidth="1"/>
    <col min="13" max="13" width="14.5703125" bestFit="1" customWidth="1"/>
    <col min="14" max="14" width="16.28515625" hidden="1" customWidth="1"/>
    <col min="15" max="15" width="14.5703125" customWidth="1"/>
    <col min="16" max="16" width="15.5703125" customWidth="1"/>
    <col min="17" max="18" width="14.5703125" customWidth="1"/>
    <col min="19" max="19" width="15.5703125" customWidth="1"/>
    <col min="20" max="20" width="19.5703125" hidden="1" customWidth="1"/>
    <col min="21" max="21" width="14.5703125" bestFit="1" customWidth="1"/>
    <col min="22" max="22" width="14.5703125" customWidth="1"/>
    <col min="23" max="23" width="15.5703125" style="121" hidden="1" customWidth="1"/>
    <col min="24" max="24" width="15.5703125" customWidth="1"/>
    <col min="25" max="25" width="16.5703125" customWidth="1"/>
    <col min="26" max="26" width="14.5703125" customWidth="1"/>
    <col min="27" max="27" width="15" customWidth="1"/>
    <col min="28" max="28" width="19.28515625" hidden="1" customWidth="1"/>
    <col min="29" max="29" width="15.5703125" bestFit="1" customWidth="1"/>
    <col min="30" max="30" width="17.85546875" hidden="1" customWidth="1"/>
    <col min="31" max="31" width="13" customWidth="1"/>
    <col min="32" max="32" width="15.5703125" style="121" hidden="1" customWidth="1"/>
    <col min="33" max="33" width="14.5703125" customWidth="1"/>
    <col min="34" max="34" width="23.28515625" style="121" hidden="1" customWidth="1"/>
    <col min="35" max="37" width="15.5703125" customWidth="1"/>
    <col min="38" max="38" width="16.7109375" hidden="1" customWidth="1"/>
    <col min="39" max="39" width="16.7109375" bestFit="1" customWidth="1"/>
    <col min="40" max="41" width="15.5703125" bestFit="1" customWidth="1"/>
  </cols>
  <sheetData>
    <row r="1" spans="1:41"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</row>
    <row r="2" spans="1:41">
      <c r="A2" s="179" t="s">
        <v>53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1:41"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</row>
    <row r="4" spans="1:41">
      <c r="F4" s="180" t="s">
        <v>54</v>
      </c>
      <c r="G4" s="180" t="s">
        <v>54</v>
      </c>
      <c r="H4" s="180" t="s">
        <v>54</v>
      </c>
      <c r="I4" s="180" t="s">
        <v>55</v>
      </c>
      <c r="J4" s="180" t="s">
        <v>55</v>
      </c>
      <c r="K4" s="180" t="s">
        <v>91</v>
      </c>
      <c r="L4" s="180" t="s">
        <v>56</v>
      </c>
      <c r="M4" s="180" t="s">
        <v>56</v>
      </c>
      <c r="N4" s="166" t="s">
        <v>61</v>
      </c>
      <c r="O4" s="166" t="s">
        <v>59</v>
      </c>
      <c r="P4" s="180" t="s">
        <v>63</v>
      </c>
      <c r="Q4" s="180" t="str">
        <f>P4</f>
        <v>ABRIL</v>
      </c>
      <c r="R4" s="180" t="s">
        <v>64</v>
      </c>
      <c r="S4" s="180" t="s">
        <v>64</v>
      </c>
      <c r="T4" s="166" t="s">
        <v>60</v>
      </c>
      <c r="U4" s="180" t="s">
        <v>65</v>
      </c>
      <c r="V4" s="180" t="s">
        <v>65</v>
      </c>
      <c r="W4" s="180" t="s">
        <v>90</v>
      </c>
      <c r="X4" s="180" t="s">
        <v>65</v>
      </c>
      <c r="Y4" s="180" t="s">
        <v>66</v>
      </c>
      <c r="Z4" s="180" t="s">
        <v>67</v>
      </c>
      <c r="AA4" s="180" t="s">
        <v>67</v>
      </c>
      <c r="AB4" s="180" t="s">
        <v>68</v>
      </c>
      <c r="AC4" s="180" t="s">
        <v>69</v>
      </c>
      <c r="AD4" s="180" t="s">
        <v>72</v>
      </c>
      <c r="AE4" s="180" t="s">
        <v>71</v>
      </c>
      <c r="AF4" s="180" t="s">
        <v>89</v>
      </c>
      <c r="AG4" s="180" t="s">
        <v>71</v>
      </c>
      <c r="AH4" s="180" t="s">
        <v>88</v>
      </c>
      <c r="AI4" s="180" t="s">
        <v>71</v>
      </c>
      <c r="AJ4" s="180" t="s">
        <v>93</v>
      </c>
      <c r="AK4" s="180" t="s">
        <v>93</v>
      </c>
      <c r="AL4" s="180" t="s">
        <v>96</v>
      </c>
      <c r="AM4" s="175" t="s">
        <v>97</v>
      </c>
      <c r="AN4" s="175" t="s">
        <v>97</v>
      </c>
      <c r="AO4" s="175" t="s">
        <v>97</v>
      </c>
    </row>
    <row r="5" spans="1:41">
      <c r="A5" t="s">
        <v>57</v>
      </c>
      <c r="B5" s="16" t="s">
        <v>0</v>
      </c>
      <c r="C5" s="16" t="s">
        <v>1</v>
      </c>
      <c r="D5" s="16" t="s">
        <v>2</v>
      </c>
      <c r="E5" s="170" t="s">
        <v>3</v>
      </c>
      <c r="F5" s="180"/>
      <c r="G5" s="180"/>
      <c r="H5" s="180"/>
      <c r="I5" s="180"/>
      <c r="J5" s="180"/>
      <c r="K5" s="180"/>
      <c r="L5" s="180"/>
      <c r="M5" s="180"/>
      <c r="N5" s="166" t="s">
        <v>60</v>
      </c>
      <c r="O5" s="166" t="s">
        <v>56</v>
      </c>
      <c r="P5" s="180"/>
      <c r="Q5" s="180"/>
      <c r="R5" s="180"/>
      <c r="S5" s="180"/>
      <c r="T5" s="16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75"/>
      <c r="AN5" s="175"/>
      <c r="AO5" s="175"/>
    </row>
    <row r="6" spans="1:41" ht="15" customHeight="1">
      <c r="A6" s="182" t="s">
        <v>11</v>
      </c>
      <c r="B6" s="24" t="s">
        <v>4</v>
      </c>
      <c r="C6" s="15" t="s">
        <v>8</v>
      </c>
      <c r="D6" s="10">
        <v>700000</v>
      </c>
      <c r="E6" s="10">
        <f>D6/12</f>
        <v>58333.333333333336</v>
      </c>
      <c r="G6" s="10">
        <f>E6</f>
        <v>58333.333333333336</v>
      </c>
      <c r="I6" s="10">
        <f>G6</f>
        <v>58333.333333333336</v>
      </c>
      <c r="K6" s="67">
        <f>F6+G6+H6+I6+J6</f>
        <v>116666.66666666667</v>
      </c>
      <c r="M6" s="10">
        <f>E6</f>
        <v>58333.333333333336</v>
      </c>
      <c r="N6" s="10">
        <f>M6+L6+J6+I6+H6+G6+F6</f>
        <v>175000</v>
      </c>
      <c r="Q6" s="10">
        <f>E6</f>
        <v>58333.333333333336</v>
      </c>
      <c r="S6" s="10">
        <f>E6</f>
        <v>58333.333333333336</v>
      </c>
      <c r="T6" s="10">
        <f>S6+R6+Q6+P6+O6+N6</f>
        <v>291666.66666666669</v>
      </c>
      <c r="W6" s="67">
        <f>V6+U6+S6+R6+Q6+P6+O6+M6+L6</f>
        <v>175000</v>
      </c>
      <c r="X6" s="10">
        <f>E6</f>
        <v>58333.333333333336</v>
      </c>
      <c r="Y6" s="10">
        <f>E6</f>
        <v>58333.333333333336</v>
      </c>
      <c r="AA6" s="10">
        <f>Y6</f>
        <v>58333.333333333336</v>
      </c>
      <c r="AB6" s="47">
        <f>AA6+Z6+Y6+X6+V6+U6+T6</f>
        <v>466666.66666666669</v>
      </c>
      <c r="AC6" s="10">
        <f>E6</f>
        <v>58333.333333333336</v>
      </c>
      <c r="AD6" s="10">
        <f>AB6+AC6</f>
        <v>525000</v>
      </c>
      <c r="AF6" s="67">
        <f>X6+Y6+Z6+AA6+AC6+AE6+AG6</f>
        <v>291666.66666666669</v>
      </c>
      <c r="AG6" s="118">
        <f>E6</f>
        <v>58333.333333333336</v>
      </c>
      <c r="AH6" s="123">
        <f>AG6+AE6+AD6</f>
        <v>583333.33333333337</v>
      </c>
    </row>
    <row r="7" spans="1:41">
      <c r="A7" s="182"/>
      <c r="B7" s="24" t="s">
        <v>5</v>
      </c>
      <c r="C7" s="15" t="s">
        <v>9</v>
      </c>
      <c r="D7" s="10">
        <v>800000</v>
      </c>
      <c r="E7" s="10">
        <f>D7/12</f>
        <v>66666.666666666672</v>
      </c>
      <c r="G7" s="10">
        <f t="shared" ref="G7:G40" si="0">E7</f>
        <v>66666.666666666672</v>
      </c>
      <c r="I7" s="10">
        <f>G7</f>
        <v>66666.666666666672</v>
      </c>
      <c r="K7" s="67">
        <f t="shared" ref="K7:K42" si="1">F7+G7+H7+I7+J7</f>
        <v>133333.33333333334</v>
      </c>
      <c r="M7" s="10">
        <f>E7</f>
        <v>66666.666666666672</v>
      </c>
      <c r="N7" s="10">
        <f t="shared" ref="N7:N39" si="2">M7+L7+J7+I7+H7+G7+F7</f>
        <v>200000</v>
      </c>
      <c r="Q7" s="10">
        <f t="shared" ref="Q7:Q40" si="3">E7</f>
        <v>66666.666666666672</v>
      </c>
      <c r="S7" s="10">
        <f t="shared" ref="S7:S40" si="4">E7</f>
        <v>66666.666666666672</v>
      </c>
      <c r="T7" s="10">
        <f t="shared" ref="T7:T42" si="5">S7+R7+Q7+P7+O7+N7</f>
        <v>333333.33333333337</v>
      </c>
      <c r="W7" s="67">
        <f t="shared" ref="W7:W40" si="6">V7+U7+S7+R7+Q7+P7+O7+M7+L7</f>
        <v>200000</v>
      </c>
      <c r="X7" s="10">
        <f t="shared" ref="X7:X40" si="7">E7</f>
        <v>66666.666666666672</v>
      </c>
      <c r="Y7" s="10">
        <f t="shared" ref="Y7:Y40" si="8">E7</f>
        <v>66666.666666666672</v>
      </c>
      <c r="AA7" s="10">
        <f t="shared" ref="AA7:AA21" si="9">Y7</f>
        <v>66666.666666666672</v>
      </c>
      <c r="AB7" s="47">
        <f>AA7+Z7+Y7+X7+V7+U7+T7</f>
        <v>533333.33333333337</v>
      </c>
      <c r="AC7" s="10">
        <f t="shared" ref="AC7:AC40" si="10">E7</f>
        <v>66666.666666666672</v>
      </c>
      <c r="AD7" s="10">
        <f>AB7+AC7</f>
        <v>600000</v>
      </c>
      <c r="AF7" s="67">
        <f t="shared" ref="AF7:AF43" si="11">X7+Y7+Z7+AA7+AC7+AE7+AG7</f>
        <v>333333.33333333337</v>
      </c>
      <c r="AG7" s="118">
        <f t="shared" ref="AG7:AG9" si="12">E7</f>
        <v>66666.666666666672</v>
      </c>
      <c r="AH7" s="123">
        <f t="shared" ref="AH7:AH41" si="13">AG7+AE7+AD7</f>
        <v>666666.66666666663</v>
      </c>
    </row>
    <row r="8" spans="1:41">
      <c r="A8" s="182"/>
      <c r="B8" s="24" t="s">
        <v>6</v>
      </c>
      <c r="C8" s="15" t="s">
        <v>10</v>
      </c>
      <c r="D8" s="10">
        <v>800000</v>
      </c>
      <c r="E8" s="10">
        <f>D8/12</f>
        <v>66666.666666666672</v>
      </c>
      <c r="G8" s="10">
        <f t="shared" si="0"/>
        <v>66666.666666666672</v>
      </c>
      <c r="I8" s="10">
        <f>G8</f>
        <v>66666.666666666672</v>
      </c>
      <c r="K8" s="67">
        <f t="shared" si="1"/>
        <v>133333.33333333334</v>
      </c>
      <c r="M8" s="10">
        <f>E8</f>
        <v>66666.666666666672</v>
      </c>
      <c r="N8" s="10">
        <f t="shared" si="2"/>
        <v>200000</v>
      </c>
      <c r="Q8" s="10">
        <f t="shared" si="3"/>
        <v>66666.666666666672</v>
      </c>
      <c r="S8" s="10">
        <f t="shared" si="4"/>
        <v>66666.666666666672</v>
      </c>
      <c r="T8" s="10">
        <f t="shared" si="5"/>
        <v>333333.33333333337</v>
      </c>
      <c r="W8" s="67">
        <f t="shared" si="6"/>
        <v>200000</v>
      </c>
      <c r="X8" s="10">
        <f t="shared" si="7"/>
        <v>66666.666666666672</v>
      </c>
      <c r="Y8" s="10">
        <f t="shared" si="8"/>
        <v>66666.666666666672</v>
      </c>
      <c r="AA8" s="10">
        <f t="shared" si="9"/>
        <v>66666.666666666672</v>
      </c>
      <c r="AB8" s="47">
        <f>AA8+Z8+Y8+X8+V8+U8+T8</f>
        <v>533333.33333333337</v>
      </c>
      <c r="AC8" s="10">
        <f t="shared" si="10"/>
        <v>66666.666666666672</v>
      </c>
      <c r="AD8" s="10">
        <f>AB8+AC8</f>
        <v>600000</v>
      </c>
      <c r="AF8" s="67">
        <f t="shared" si="11"/>
        <v>333333.33333333337</v>
      </c>
      <c r="AG8" s="118">
        <f t="shared" si="12"/>
        <v>66666.666666666672</v>
      </c>
      <c r="AH8" s="123">
        <f t="shared" si="13"/>
        <v>666666.66666666663</v>
      </c>
    </row>
    <row r="9" spans="1:41">
      <c r="A9" s="182"/>
      <c r="B9" s="24" t="s">
        <v>7</v>
      </c>
      <c r="C9" s="15" t="s">
        <v>9</v>
      </c>
      <c r="D9" s="10">
        <v>700000</v>
      </c>
      <c r="E9" s="10">
        <f>D9/12</f>
        <v>58333.333333333336</v>
      </c>
      <c r="G9" s="10">
        <f t="shared" si="0"/>
        <v>58333.333333333336</v>
      </c>
      <c r="I9" s="10">
        <f>G9</f>
        <v>58333.333333333336</v>
      </c>
      <c r="K9" s="67">
        <f t="shared" si="1"/>
        <v>116666.66666666667</v>
      </c>
      <c r="M9" s="10">
        <f>E9</f>
        <v>58333.333333333336</v>
      </c>
      <c r="N9" s="10">
        <f t="shared" si="2"/>
        <v>175000</v>
      </c>
      <c r="Q9" s="10">
        <f t="shared" si="3"/>
        <v>58333.333333333336</v>
      </c>
      <c r="S9" s="10">
        <f t="shared" si="4"/>
        <v>58333.333333333336</v>
      </c>
      <c r="T9" s="10">
        <f t="shared" si="5"/>
        <v>291666.66666666669</v>
      </c>
      <c r="W9" s="67">
        <f t="shared" si="6"/>
        <v>175000</v>
      </c>
      <c r="X9" s="10">
        <f t="shared" si="7"/>
        <v>58333.333333333336</v>
      </c>
      <c r="Y9" s="10">
        <f t="shared" si="8"/>
        <v>58333.333333333336</v>
      </c>
      <c r="AA9" s="10">
        <f t="shared" si="9"/>
        <v>58333.333333333336</v>
      </c>
      <c r="AB9" s="47">
        <f>AA9+Z9+Y9+X9+V9+U9+T9</f>
        <v>466666.66666666669</v>
      </c>
      <c r="AC9" s="10">
        <f t="shared" si="10"/>
        <v>58333.333333333336</v>
      </c>
      <c r="AD9" s="10">
        <f>AB9+AC9</f>
        <v>525000</v>
      </c>
      <c r="AF9" s="67">
        <f t="shared" si="11"/>
        <v>291666.66666666669</v>
      </c>
      <c r="AG9" s="118">
        <f t="shared" si="12"/>
        <v>58333.333333333336</v>
      </c>
      <c r="AH9" s="123">
        <f t="shared" si="13"/>
        <v>583333.33333333337</v>
      </c>
    </row>
    <row r="10" spans="1:41">
      <c r="B10" s="186" t="s">
        <v>48</v>
      </c>
      <c r="C10" s="186"/>
      <c r="D10" s="12">
        <f>SUM(D6:D9)</f>
        <v>3000000</v>
      </c>
      <c r="E10" s="12">
        <f>SUM(E6:E9)</f>
        <v>250000.00000000003</v>
      </c>
      <c r="G10" s="12">
        <f t="shared" si="0"/>
        <v>250000.00000000003</v>
      </c>
      <c r="I10" s="12">
        <f>SUM(I6:I9)</f>
        <v>250000.00000000003</v>
      </c>
      <c r="K10" s="68">
        <f t="shared" si="1"/>
        <v>500000.00000000006</v>
      </c>
      <c r="L10" s="129"/>
      <c r="M10" s="12">
        <f>SUM(M6:M9)</f>
        <v>250000.00000000003</v>
      </c>
      <c r="N10" s="12">
        <f t="shared" si="2"/>
        <v>750000.00000000012</v>
      </c>
      <c r="O10" s="129"/>
      <c r="P10" s="129"/>
      <c r="Q10" s="12">
        <f t="shared" si="3"/>
        <v>250000.00000000003</v>
      </c>
      <c r="R10" s="129"/>
      <c r="S10" s="12">
        <f>SUM(S6:S9)</f>
        <v>250000.00000000003</v>
      </c>
      <c r="T10" s="12">
        <f t="shared" si="5"/>
        <v>1250000.0000000002</v>
      </c>
      <c r="U10" s="129"/>
      <c r="V10" s="129"/>
      <c r="W10" s="68">
        <f t="shared" si="6"/>
        <v>750000.00000000012</v>
      </c>
      <c r="X10" s="12">
        <f t="shared" si="7"/>
        <v>250000.00000000003</v>
      </c>
      <c r="Y10" s="12">
        <f t="shared" si="8"/>
        <v>250000.00000000003</v>
      </c>
      <c r="Z10" s="129"/>
      <c r="AA10" s="12">
        <f>SUM(AA6:AA9)</f>
        <v>250000.00000000003</v>
      </c>
      <c r="AB10" s="48">
        <f>AA10+Z10+Y10+X10+V10+U10+T10</f>
        <v>2000000.0000000005</v>
      </c>
      <c r="AC10" s="12">
        <f>SUM(AC6:AC9)</f>
        <v>250000.00000000003</v>
      </c>
      <c r="AD10" s="55">
        <f>AB10+AC10</f>
        <v>2250000.0000000005</v>
      </c>
      <c r="AE10" s="129"/>
      <c r="AF10" s="68">
        <f t="shared" si="11"/>
        <v>1250000.0000000002</v>
      </c>
      <c r="AG10" s="31">
        <f>SUM(AG6:AG9)</f>
        <v>250000.00000000003</v>
      </c>
      <c r="AH10" s="68">
        <f t="shared" si="13"/>
        <v>2500000.0000000005</v>
      </c>
    </row>
    <row r="11" spans="1:41">
      <c r="G11" s="11"/>
      <c r="K11" s="67"/>
      <c r="N11" s="28"/>
      <c r="Q11" s="11"/>
      <c r="S11" s="11"/>
      <c r="T11" s="11"/>
      <c r="W11" s="66"/>
      <c r="X11" s="11"/>
      <c r="Y11" s="41"/>
      <c r="AA11" s="43"/>
      <c r="AB11" s="49"/>
      <c r="AC11" s="11"/>
      <c r="AF11" s="66"/>
      <c r="AH11" s="123"/>
    </row>
    <row r="12" spans="1:41">
      <c r="A12" s="183" t="s">
        <v>50</v>
      </c>
      <c r="B12" s="20" t="s">
        <v>21</v>
      </c>
      <c r="C12" s="6" t="s">
        <v>41</v>
      </c>
      <c r="D12" s="10">
        <v>23519000</v>
      </c>
      <c r="E12" s="10">
        <f>D12/12</f>
        <v>1959916.6666666667</v>
      </c>
      <c r="G12" s="11"/>
      <c r="H12" s="10">
        <f>E12</f>
        <v>1959916.6666666667</v>
      </c>
      <c r="I12" s="7"/>
      <c r="J12" s="42">
        <f>H12</f>
        <v>1959916.6666666667</v>
      </c>
      <c r="K12" s="67">
        <f t="shared" si="1"/>
        <v>3919833.3333333335</v>
      </c>
      <c r="M12" s="10">
        <f t="shared" ref="M12:M21" si="14">E12</f>
        <v>1959916.6666666667</v>
      </c>
      <c r="N12" s="10">
        <f t="shared" si="2"/>
        <v>5879750</v>
      </c>
      <c r="Q12" s="10">
        <f t="shared" si="3"/>
        <v>1959916.6666666667</v>
      </c>
      <c r="S12" s="10">
        <f t="shared" si="4"/>
        <v>1959916.6666666667</v>
      </c>
      <c r="T12" s="10">
        <f t="shared" si="5"/>
        <v>9799583.333333334</v>
      </c>
      <c r="W12" s="67">
        <f t="shared" si="6"/>
        <v>5879750</v>
      </c>
      <c r="X12" s="10">
        <f>E12</f>
        <v>1959916.6666666667</v>
      </c>
      <c r="Y12" s="27">
        <f t="shared" si="8"/>
        <v>1959916.6666666667</v>
      </c>
      <c r="AA12" s="27">
        <f t="shared" si="9"/>
        <v>1959916.6666666667</v>
      </c>
      <c r="AB12" s="47">
        <f t="shared" ref="AB12:AB22" si="15">AA12+Z12+Y12+X12+V12+U12+T12</f>
        <v>15679333.333333334</v>
      </c>
      <c r="AC12" s="10">
        <f t="shared" si="10"/>
        <v>1959916.6666666667</v>
      </c>
      <c r="AD12" s="10">
        <f>AB12+AC12</f>
        <v>17639250</v>
      </c>
      <c r="AF12" s="67">
        <f t="shared" si="11"/>
        <v>9799583.333333334</v>
      </c>
      <c r="AG12" s="42">
        <f>E12</f>
        <v>1959916.6666666667</v>
      </c>
      <c r="AH12" s="123">
        <f t="shared" si="13"/>
        <v>19599166.666666668</v>
      </c>
    </row>
    <row r="13" spans="1:41">
      <c r="A13" s="184"/>
      <c r="B13" s="18" t="s">
        <v>12</v>
      </c>
      <c r="C13" s="4" t="s">
        <v>33</v>
      </c>
      <c r="D13" s="10">
        <v>300000</v>
      </c>
      <c r="E13" s="10">
        <f t="shared" ref="E13:E21" si="16">D13/12</f>
        <v>25000</v>
      </c>
      <c r="G13" s="10">
        <f t="shared" si="0"/>
        <v>25000</v>
      </c>
      <c r="I13" s="28"/>
      <c r="J13" s="42">
        <f>G13</f>
        <v>25000</v>
      </c>
      <c r="K13" s="67">
        <f t="shared" si="1"/>
        <v>50000</v>
      </c>
      <c r="M13" s="10">
        <f t="shared" si="14"/>
        <v>25000</v>
      </c>
      <c r="N13" s="10">
        <f t="shared" si="2"/>
        <v>75000</v>
      </c>
      <c r="Q13" s="10">
        <f t="shared" si="3"/>
        <v>25000</v>
      </c>
      <c r="S13" s="10">
        <f t="shared" si="4"/>
        <v>25000</v>
      </c>
      <c r="T13" s="10">
        <f t="shared" si="5"/>
        <v>125000</v>
      </c>
      <c r="W13" s="67">
        <f t="shared" si="6"/>
        <v>75000</v>
      </c>
      <c r="X13" s="10">
        <f t="shared" si="7"/>
        <v>25000</v>
      </c>
      <c r="Y13" s="27">
        <f t="shared" si="8"/>
        <v>25000</v>
      </c>
      <c r="AA13" s="27">
        <f t="shared" si="9"/>
        <v>25000</v>
      </c>
      <c r="AB13" s="47">
        <f t="shared" si="15"/>
        <v>200000</v>
      </c>
      <c r="AC13" s="10">
        <f t="shared" si="10"/>
        <v>25000</v>
      </c>
      <c r="AD13" s="10">
        <f t="shared" ref="AD13:AD21" si="17">AB13+AC13</f>
        <v>225000</v>
      </c>
      <c r="AF13" s="67">
        <f t="shared" si="11"/>
        <v>125000</v>
      </c>
      <c r="AG13" s="42">
        <f t="shared" ref="AG13:AG21" si="18">E13</f>
        <v>25000</v>
      </c>
      <c r="AH13" s="123">
        <f t="shared" si="13"/>
        <v>250000</v>
      </c>
    </row>
    <row r="14" spans="1:41">
      <c r="A14" s="184"/>
      <c r="B14" s="18" t="s">
        <v>13</v>
      </c>
      <c r="C14" s="4" t="s">
        <v>34</v>
      </c>
      <c r="D14" s="10">
        <v>1300000</v>
      </c>
      <c r="E14" s="10">
        <f t="shared" si="16"/>
        <v>108333.33333333333</v>
      </c>
      <c r="G14" s="10">
        <f t="shared" si="0"/>
        <v>108333.33333333333</v>
      </c>
      <c r="I14" s="28"/>
      <c r="J14" s="42">
        <f t="shared" ref="J14:J21" si="19">G14</f>
        <v>108333.33333333333</v>
      </c>
      <c r="K14" s="67">
        <f t="shared" si="1"/>
        <v>216666.66666666666</v>
      </c>
      <c r="M14" s="10">
        <f t="shared" si="14"/>
        <v>108333.33333333333</v>
      </c>
      <c r="N14" s="10">
        <f t="shared" si="2"/>
        <v>325000</v>
      </c>
      <c r="Q14" s="10">
        <f t="shared" si="3"/>
        <v>108333.33333333333</v>
      </c>
      <c r="S14" s="10">
        <f t="shared" si="4"/>
        <v>108333.33333333333</v>
      </c>
      <c r="T14" s="10">
        <f t="shared" si="5"/>
        <v>541666.66666666663</v>
      </c>
      <c r="W14" s="67">
        <f t="shared" si="6"/>
        <v>325000</v>
      </c>
      <c r="X14" s="10">
        <f t="shared" si="7"/>
        <v>108333.33333333333</v>
      </c>
      <c r="Y14" s="27">
        <f t="shared" si="8"/>
        <v>108333.33333333333</v>
      </c>
      <c r="AA14" s="27">
        <f t="shared" si="9"/>
        <v>108333.33333333333</v>
      </c>
      <c r="AB14" s="47">
        <f t="shared" si="15"/>
        <v>866666.66666666663</v>
      </c>
      <c r="AC14" s="10">
        <f t="shared" si="10"/>
        <v>108333.33333333333</v>
      </c>
      <c r="AD14" s="10">
        <f t="shared" si="17"/>
        <v>975000</v>
      </c>
      <c r="AF14" s="67">
        <f t="shared" si="11"/>
        <v>541666.66666666663</v>
      </c>
      <c r="AG14" s="42">
        <f t="shared" si="18"/>
        <v>108333.33333333333</v>
      </c>
      <c r="AH14" s="123">
        <f t="shared" si="13"/>
        <v>1083333.3333333333</v>
      </c>
    </row>
    <row r="15" spans="1:41">
      <c r="A15" s="184"/>
      <c r="B15" s="18" t="s">
        <v>14</v>
      </c>
      <c r="C15" s="4" t="s">
        <v>35</v>
      </c>
      <c r="D15" s="10">
        <v>55000</v>
      </c>
      <c r="E15" s="10">
        <f t="shared" si="16"/>
        <v>4583.333333333333</v>
      </c>
      <c r="G15" s="10">
        <f t="shared" si="0"/>
        <v>4583.333333333333</v>
      </c>
      <c r="I15" s="28"/>
      <c r="J15" s="42">
        <f t="shared" si="19"/>
        <v>4583.333333333333</v>
      </c>
      <c r="K15" s="67">
        <f t="shared" si="1"/>
        <v>9166.6666666666661</v>
      </c>
      <c r="M15" s="10">
        <f t="shared" si="14"/>
        <v>4583.333333333333</v>
      </c>
      <c r="N15" s="10">
        <f t="shared" si="2"/>
        <v>13750</v>
      </c>
      <c r="Q15" s="10">
        <f t="shared" si="3"/>
        <v>4583.333333333333</v>
      </c>
      <c r="S15" s="10">
        <f t="shared" si="4"/>
        <v>4583.333333333333</v>
      </c>
      <c r="T15" s="10">
        <f t="shared" si="5"/>
        <v>22916.666666666664</v>
      </c>
      <c r="W15" s="67">
        <f t="shared" si="6"/>
        <v>13750</v>
      </c>
      <c r="X15" s="10">
        <f t="shared" si="7"/>
        <v>4583.333333333333</v>
      </c>
      <c r="Y15" s="27">
        <f t="shared" si="8"/>
        <v>4583.333333333333</v>
      </c>
      <c r="AA15" s="27">
        <f t="shared" si="9"/>
        <v>4583.333333333333</v>
      </c>
      <c r="AB15" s="47">
        <f t="shared" si="15"/>
        <v>36666.666666666664</v>
      </c>
      <c r="AC15" s="10">
        <f t="shared" si="10"/>
        <v>4583.333333333333</v>
      </c>
      <c r="AD15" s="10">
        <f t="shared" si="17"/>
        <v>41250</v>
      </c>
      <c r="AF15" s="67">
        <f t="shared" si="11"/>
        <v>22916.666666666664</v>
      </c>
      <c r="AG15" s="42">
        <f t="shared" si="18"/>
        <v>4583.333333333333</v>
      </c>
      <c r="AH15" s="123">
        <f t="shared" si="13"/>
        <v>45833.333333333336</v>
      </c>
    </row>
    <row r="16" spans="1:41">
      <c r="A16" s="184"/>
      <c r="B16" s="18" t="s">
        <v>15</v>
      </c>
      <c r="C16" s="4" t="s">
        <v>36</v>
      </c>
      <c r="D16" s="10">
        <v>220000</v>
      </c>
      <c r="E16" s="10">
        <f t="shared" si="16"/>
        <v>18333.333333333332</v>
      </c>
      <c r="G16" s="10">
        <f t="shared" si="0"/>
        <v>18333.333333333332</v>
      </c>
      <c r="I16" s="28"/>
      <c r="J16" s="42">
        <f t="shared" si="19"/>
        <v>18333.333333333332</v>
      </c>
      <c r="K16" s="67">
        <f t="shared" si="1"/>
        <v>36666.666666666664</v>
      </c>
      <c r="M16" s="10">
        <f t="shared" si="14"/>
        <v>18333.333333333332</v>
      </c>
      <c r="N16" s="10">
        <f t="shared" si="2"/>
        <v>55000</v>
      </c>
      <c r="Q16" s="10">
        <f t="shared" si="3"/>
        <v>18333.333333333332</v>
      </c>
      <c r="S16" s="10">
        <f t="shared" si="4"/>
        <v>18333.333333333332</v>
      </c>
      <c r="T16" s="10">
        <f t="shared" si="5"/>
        <v>91666.666666666657</v>
      </c>
      <c r="W16" s="67">
        <f t="shared" si="6"/>
        <v>55000</v>
      </c>
      <c r="X16" s="10">
        <f t="shared" si="7"/>
        <v>18333.333333333332</v>
      </c>
      <c r="Y16" s="27">
        <f t="shared" si="8"/>
        <v>18333.333333333332</v>
      </c>
      <c r="AA16" s="27">
        <f t="shared" si="9"/>
        <v>18333.333333333332</v>
      </c>
      <c r="AB16" s="47">
        <f t="shared" si="15"/>
        <v>146666.66666666666</v>
      </c>
      <c r="AC16" s="10">
        <f t="shared" si="10"/>
        <v>18333.333333333332</v>
      </c>
      <c r="AD16" s="10">
        <f t="shared" si="17"/>
        <v>165000</v>
      </c>
      <c r="AF16" s="67">
        <f t="shared" si="11"/>
        <v>91666.666666666657</v>
      </c>
      <c r="AG16" s="42">
        <f t="shared" si="18"/>
        <v>18333.333333333332</v>
      </c>
      <c r="AH16" s="123">
        <f t="shared" si="13"/>
        <v>183333.33333333334</v>
      </c>
    </row>
    <row r="17" spans="1:41">
      <c r="A17" s="184"/>
      <c r="B17" s="19" t="s">
        <v>16</v>
      </c>
      <c r="C17" s="14" t="s">
        <v>37</v>
      </c>
      <c r="D17" s="13">
        <v>100000</v>
      </c>
      <c r="E17" s="13">
        <f t="shared" si="16"/>
        <v>8333.3333333333339</v>
      </c>
      <c r="G17" s="10">
        <f t="shared" si="0"/>
        <v>8333.3333333333339</v>
      </c>
      <c r="I17" s="28"/>
      <c r="J17" s="42">
        <f t="shared" si="19"/>
        <v>8333.3333333333339</v>
      </c>
      <c r="K17" s="67">
        <f t="shared" si="1"/>
        <v>16666.666666666668</v>
      </c>
      <c r="M17" s="10">
        <f t="shared" si="14"/>
        <v>8333.3333333333339</v>
      </c>
      <c r="N17" s="10">
        <f t="shared" si="2"/>
        <v>25000</v>
      </c>
      <c r="Q17" s="10">
        <f t="shared" si="3"/>
        <v>8333.3333333333339</v>
      </c>
      <c r="S17" s="10">
        <f t="shared" si="4"/>
        <v>8333.3333333333339</v>
      </c>
      <c r="T17" s="10">
        <f t="shared" si="5"/>
        <v>41666.666666666672</v>
      </c>
      <c r="W17" s="67">
        <f t="shared" si="6"/>
        <v>25000</v>
      </c>
      <c r="X17" s="10">
        <f t="shared" si="7"/>
        <v>8333.3333333333339</v>
      </c>
      <c r="Y17" s="27">
        <f t="shared" si="8"/>
        <v>8333.3333333333339</v>
      </c>
      <c r="AA17" s="27">
        <f t="shared" si="9"/>
        <v>8333.3333333333339</v>
      </c>
      <c r="AB17" s="47">
        <f t="shared" si="15"/>
        <v>66666.666666666672</v>
      </c>
      <c r="AC17" s="10">
        <f t="shared" si="10"/>
        <v>8333.3333333333339</v>
      </c>
      <c r="AD17" s="10">
        <f t="shared" si="17"/>
        <v>75000</v>
      </c>
      <c r="AF17" s="67">
        <f t="shared" si="11"/>
        <v>41666.666666666672</v>
      </c>
      <c r="AG17" s="42">
        <f t="shared" si="18"/>
        <v>8333.3333333333339</v>
      </c>
      <c r="AH17" s="123">
        <f t="shared" si="13"/>
        <v>83333.333333333328</v>
      </c>
    </row>
    <row r="18" spans="1:41">
      <c r="A18" s="184"/>
      <c r="B18" s="19" t="s">
        <v>17</v>
      </c>
      <c r="C18" s="6" t="s">
        <v>38</v>
      </c>
      <c r="D18" s="13">
        <v>15000</v>
      </c>
      <c r="E18" s="13">
        <f t="shared" si="16"/>
        <v>1250</v>
      </c>
      <c r="G18" s="10">
        <f t="shared" si="0"/>
        <v>1250</v>
      </c>
      <c r="I18" s="28"/>
      <c r="J18" s="42">
        <f t="shared" si="19"/>
        <v>1250</v>
      </c>
      <c r="K18" s="67">
        <f t="shared" si="1"/>
        <v>2500</v>
      </c>
      <c r="M18" s="10">
        <f t="shared" si="14"/>
        <v>1250</v>
      </c>
      <c r="N18" s="10">
        <f t="shared" si="2"/>
        <v>3750</v>
      </c>
      <c r="Q18" s="10">
        <f t="shared" si="3"/>
        <v>1250</v>
      </c>
      <c r="S18" s="10">
        <f t="shared" si="4"/>
        <v>1250</v>
      </c>
      <c r="T18" s="10">
        <f t="shared" si="5"/>
        <v>6250</v>
      </c>
      <c r="W18" s="67">
        <f t="shared" si="6"/>
        <v>3750</v>
      </c>
      <c r="X18" s="10">
        <f t="shared" si="7"/>
        <v>1250</v>
      </c>
      <c r="Y18" s="27">
        <f t="shared" si="8"/>
        <v>1250</v>
      </c>
      <c r="AA18" s="27">
        <f t="shared" si="9"/>
        <v>1250</v>
      </c>
      <c r="AB18" s="47">
        <f t="shared" si="15"/>
        <v>10000</v>
      </c>
      <c r="AC18" s="10">
        <f t="shared" si="10"/>
        <v>1250</v>
      </c>
      <c r="AD18" s="10">
        <f t="shared" si="17"/>
        <v>11250</v>
      </c>
      <c r="AF18" s="67">
        <f t="shared" si="11"/>
        <v>6250</v>
      </c>
      <c r="AG18" s="42">
        <f t="shared" si="18"/>
        <v>1250</v>
      </c>
      <c r="AH18" s="123">
        <f t="shared" si="13"/>
        <v>12500</v>
      </c>
    </row>
    <row r="19" spans="1:41">
      <c r="A19" s="184"/>
      <c r="B19" s="19" t="s">
        <v>18</v>
      </c>
      <c r="C19" s="14" t="s">
        <v>39</v>
      </c>
      <c r="D19" s="13">
        <v>1000000</v>
      </c>
      <c r="E19" s="13">
        <f t="shared" si="16"/>
        <v>83333.333333333328</v>
      </c>
      <c r="G19" s="10">
        <f t="shared" si="0"/>
        <v>83333.333333333328</v>
      </c>
      <c r="I19" s="28"/>
      <c r="J19" s="42">
        <f t="shared" si="19"/>
        <v>83333.333333333328</v>
      </c>
      <c r="K19" s="131">
        <f t="shared" si="1"/>
        <v>166666.66666666666</v>
      </c>
      <c r="M19" s="51">
        <f t="shared" si="14"/>
        <v>83333.333333333328</v>
      </c>
      <c r="N19" s="51">
        <f t="shared" si="2"/>
        <v>250000</v>
      </c>
      <c r="Q19" s="51">
        <f t="shared" si="3"/>
        <v>83333.333333333328</v>
      </c>
      <c r="S19" s="51">
        <f t="shared" si="4"/>
        <v>83333.333333333328</v>
      </c>
      <c r="T19" s="51">
        <f t="shared" si="5"/>
        <v>416666.66666666663</v>
      </c>
      <c r="W19" s="131">
        <f t="shared" si="6"/>
        <v>250000</v>
      </c>
      <c r="X19" s="51">
        <f t="shared" si="7"/>
        <v>83333.333333333328</v>
      </c>
      <c r="Y19" s="136">
        <f t="shared" si="8"/>
        <v>83333.333333333328</v>
      </c>
      <c r="AA19" s="136">
        <f t="shared" si="9"/>
        <v>83333.333333333328</v>
      </c>
      <c r="AB19" s="137">
        <f t="shared" si="15"/>
        <v>666666.66666666663</v>
      </c>
      <c r="AC19" s="51">
        <f t="shared" si="10"/>
        <v>83333.333333333328</v>
      </c>
      <c r="AD19" s="51">
        <f t="shared" si="17"/>
        <v>750000</v>
      </c>
      <c r="AF19" s="131">
        <f t="shared" si="11"/>
        <v>416666.66666666663</v>
      </c>
      <c r="AG19" s="138">
        <f t="shared" si="18"/>
        <v>83333.333333333328</v>
      </c>
      <c r="AH19" s="132">
        <f t="shared" si="13"/>
        <v>833333.33333333337</v>
      </c>
    </row>
    <row r="20" spans="1:41">
      <c r="A20" s="184"/>
      <c r="B20" s="19" t="s">
        <v>19</v>
      </c>
      <c r="C20" s="6" t="s">
        <v>37</v>
      </c>
      <c r="D20" s="13">
        <v>300000</v>
      </c>
      <c r="E20" s="13">
        <f t="shared" si="16"/>
        <v>25000</v>
      </c>
      <c r="G20" s="10">
        <f t="shared" si="0"/>
        <v>25000</v>
      </c>
      <c r="I20" s="28"/>
      <c r="J20" s="42">
        <f t="shared" si="19"/>
        <v>25000</v>
      </c>
      <c r="K20" s="67">
        <f t="shared" si="1"/>
        <v>50000</v>
      </c>
      <c r="L20" s="60"/>
      <c r="M20" s="10">
        <f t="shared" si="14"/>
        <v>25000</v>
      </c>
      <c r="N20" s="10">
        <f t="shared" si="2"/>
        <v>75000</v>
      </c>
      <c r="O20" s="60"/>
      <c r="P20" s="60"/>
      <c r="Q20" s="10">
        <f t="shared" si="3"/>
        <v>25000</v>
      </c>
      <c r="R20" s="60"/>
      <c r="S20" s="10">
        <f t="shared" si="4"/>
        <v>25000</v>
      </c>
      <c r="T20" s="10">
        <f t="shared" si="5"/>
        <v>125000</v>
      </c>
      <c r="U20" s="60"/>
      <c r="V20" s="60"/>
      <c r="W20" s="67">
        <f t="shared" si="6"/>
        <v>75000</v>
      </c>
      <c r="X20" s="10">
        <f t="shared" si="7"/>
        <v>25000</v>
      </c>
      <c r="Y20" s="27">
        <f t="shared" si="8"/>
        <v>25000</v>
      </c>
      <c r="Z20" s="60"/>
      <c r="AA20" s="27">
        <f t="shared" si="9"/>
        <v>25000</v>
      </c>
      <c r="AB20" s="47">
        <f t="shared" si="15"/>
        <v>200000</v>
      </c>
      <c r="AC20" s="10">
        <f t="shared" si="10"/>
        <v>25000</v>
      </c>
      <c r="AD20" s="10">
        <f t="shared" si="17"/>
        <v>225000</v>
      </c>
      <c r="AE20" s="60"/>
      <c r="AF20" s="67">
        <f t="shared" si="11"/>
        <v>125000</v>
      </c>
      <c r="AG20" s="10">
        <f t="shared" si="18"/>
        <v>25000</v>
      </c>
      <c r="AH20" s="123">
        <f t="shared" si="13"/>
        <v>250000</v>
      </c>
    </row>
    <row r="21" spans="1:41">
      <c r="A21" s="184"/>
      <c r="B21" s="21" t="s">
        <v>20</v>
      </c>
      <c r="C21" s="6" t="s">
        <v>40</v>
      </c>
      <c r="D21" s="13">
        <v>731000</v>
      </c>
      <c r="E21" s="13">
        <f t="shared" si="16"/>
        <v>60916.666666666664</v>
      </c>
      <c r="G21" s="10">
        <f t="shared" si="0"/>
        <v>60916.666666666664</v>
      </c>
      <c r="I21" s="28"/>
      <c r="J21" s="42">
        <f t="shared" si="19"/>
        <v>60916.666666666664</v>
      </c>
      <c r="K21" s="67">
        <f t="shared" si="1"/>
        <v>121833.33333333333</v>
      </c>
      <c r="L21" s="60"/>
      <c r="M21" s="10">
        <f t="shared" si="14"/>
        <v>60916.666666666664</v>
      </c>
      <c r="N21" s="10">
        <f t="shared" si="2"/>
        <v>182750</v>
      </c>
      <c r="O21" s="60"/>
      <c r="P21" s="60"/>
      <c r="Q21" s="10">
        <f t="shared" si="3"/>
        <v>60916.666666666664</v>
      </c>
      <c r="R21" s="60"/>
      <c r="S21" s="10">
        <f t="shared" si="4"/>
        <v>60916.666666666664</v>
      </c>
      <c r="T21" s="10">
        <f t="shared" si="5"/>
        <v>304583.33333333331</v>
      </c>
      <c r="U21" s="60"/>
      <c r="V21" s="60"/>
      <c r="W21" s="67">
        <f t="shared" si="6"/>
        <v>182750</v>
      </c>
      <c r="X21" s="10">
        <f t="shared" si="7"/>
        <v>60916.666666666664</v>
      </c>
      <c r="Y21" s="27">
        <f t="shared" si="8"/>
        <v>60916.666666666664</v>
      </c>
      <c r="Z21" s="60"/>
      <c r="AA21" s="27">
        <f t="shared" si="9"/>
        <v>60916.666666666664</v>
      </c>
      <c r="AB21" s="47">
        <f t="shared" si="15"/>
        <v>487333.33333333331</v>
      </c>
      <c r="AC21" s="10">
        <f t="shared" si="10"/>
        <v>60916.666666666664</v>
      </c>
      <c r="AD21" s="10">
        <f t="shared" si="17"/>
        <v>548250</v>
      </c>
      <c r="AE21" s="60"/>
      <c r="AF21" s="67">
        <f t="shared" si="11"/>
        <v>304583.33333333331</v>
      </c>
      <c r="AG21" s="10">
        <f t="shared" si="18"/>
        <v>60916.666666666664</v>
      </c>
      <c r="AH21" s="123">
        <f t="shared" si="13"/>
        <v>609166.66666666663</v>
      </c>
    </row>
    <row r="22" spans="1:41">
      <c r="A22" s="185"/>
      <c r="B22" s="195" t="s">
        <v>48</v>
      </c>
      <c r="C22" s="186"/>
      <c r="D22" s="12">
        <f>SUM(D12:D21)</f>
        <v>27540000</v>
      </c>
      <c r="E22" s="12">
        <f>SUM(E12:E21)</f>
        <v>2295000.0000000005</v>
      </c>
      <c r="G22" s="12">
        <f>SUM(G13:G21)</f>
        <v>335083.33333333337</v>
      </c>
      <c r="H22" s="12">
        <f>H12</f>
        <v>1959916.6666666667</v>
      </c>
      <c r="I22" s="29"/>
      <c r="J22" s="31">
        <f>SUM(J12:J21)</f>
        <v>2295000.0000000005</v>
      </c>
      <c r="K22" s="68">
        <f t="shared" si="1"/>
        <v>4590000</v>
      </c>
      <c r="L22" s="146"/>
      <c r="M22" s="12">
        <f>SUM(M12:M21)</f>
        <v>2295000.0000000005</v>
      </c>
      <c r="N22" s="12">
        <f>SUM(N12:N21)</f>
        <v>6885000</v>
      </c>
      <c r="O22" s="146"/>
      <c r="P22" s="146"/>
      <c r="Q22" s="12">
        <f t="shared" si="3"/>
        <v>2295000.0000000005</v>
      </c>
      <c r="R22" s="146"/>
      <c r="S22" s="12">
        <f>SUM(S12:S21)</f>
        <v>2295000.0000000005</v>
      </c>
      <c r="T22" s="12">
        <f t="shared" si="5"/>
        <v>11475000</v>
      </c>
      <c r="U22" s="146"/>
      <c r="V22" s="146"/>
      <c r="W22" s="68">
        <f>SUM(W12:W21)</f>
        <v>6885000</v>
      </c>
      <c r="X22" s="12">
        <f>SUM(X12:X21)</f>
        <v>2295000.0000000005</v>
      </c>
      <c r="Y22" s="12">
        <f t="shared" si="8"/>
        <v>2295000.0000000005</v>
      </c>
      <c r="Z22" s="146"/>
      <c r="AA22" s="12">
        <f>SUM(AA12:AA21)</f>
        <v>2295000.0000000005</v>
      </c>
      <c r="AB22" s="48">
        <f t="shared" si="15"/>
        <v>18360000</v>
      </c>
      <c r="AC22" s="12">
        <f>SUM(AC12:AC21)</f>
        <v>2295000.0000000005</v>
      </c>
      <c r="AD22" s="147">
        <f>SUM(AD12:AD21)</f>
        <v>20655000</v>
      </c>
      <c r="AE22" s="146"/>
      <c r="AF22" s="68">
        <f t="shared" si="11"/>
        <v>11475000.000000002</v>
      </c>
      <c r="AG22" s="12">
        <f>SUM(AG12:AG21)</f>
        <v>2295000.0000000005</v>
      </c>
      <c r="AH22" s="68">
        <f t="shared" si="13"/>
        <v>22950000</v>
      </c>
    </row>
    <row r="23" spans="1:41" s="7" customFormat="1">
      <c r="B23" s="1"/>
      <c r="C23" s="8"/>
      <c r="G23" s="11"/>
      <c r="K23" s="126"/>
      <c r="N23" s="28"/>
      <c r="Q23" s="28"/>
      <c r="S23" s="28"/>
      <c r="T23" s="28"/>
      <c r="W23" s="126"/>
      <c r="X23" s="28"/>
      <c r="Y23" s="117"/>
      <c r="AB23" s="135"/>
      <c r="AC23" s="28"/>
      <c r="AF23" s="126"/>
      <c r="AH23" s="124"/>
    </row>
    <row r="24" spans="1:41">
      <c r="A24" s="7"/>
      <c r="B24" s="194"/>
      <c r="C24" s="194"/>
      <c r="G24" s="11"/>
      <c r="K24" s="126"/>
      <c r="L24" s="7"/>
      <c r="M24" s="7"/>
      <c r="N24" s="28"/>
      <c r="O24" s="7"/>
      <c r="P24" s="7"/>
      <c r="Q24" s="28"/>
      <c r="R24" s="7"/>
      <c r="S24" s="28"/>
      <c r="T24" s="28"/>
      <c r="U24" s="7"/>
      <c r="V24" s="7"/>
      <c r="W24" s="126"/>
      <c r="X24" s="28"/>
      <c r="Y24" s="117"/>
      <c r="Z24" s="7"/>
      <c r="AA24" s="7"/>
      <c r="AB24" s="135"/>
      <c r="AC24" s="28"/>
      <c r="AD24" s="7"/>
      <c r="AE24" s="7"/>
      <c r="AF24" s="126"/>
      <c r="AG24" s="7"/>
      <c r="AH24" s="124"/>
      <c r="AJ24" s="63"/>
      <c r="AK24" s="63"/>
    </row>
    <row r="25" spans="1:41">
      <c r="A25" s="187" t="s">
        <v>45</v>
      </c>
      <c r="B25" s="22" t="s">
        <v>22</v>
      </c>
      <c r="C25" s="4" t="s">
        <v>42</v>
      </c>
      <c r="D25" s="10">
        <v>47000000</v>
      </c>
      <c r="E25" s="10">
        <f>D25/12</f>
        <v>3916666.6666666665</v>
      </c>
      <c r="F25" s="10">
        <f>E25</f>
        <v>3916666.6666666665</v>
      </c>
      <c r="G25" s="11"/>
      <c r="I25" s="27">
        <f>F25</f>
        <v>3916666.6666666665</v>
      </c>
      <c r="K25" s="67">
        <f t="shared" si="1"/>
        <v>7833333.333333333</v>
      </c>
      <c r="L25" s="27">
        <f>I25</f>
        <v>3916666.6666666665</v>
      </c>
      <c r="M25" s="60"/>
      <c r="N25" s="10">
        <f t="shared" si="2"/>
        <v>11750000</v>
      </c>
      <c r="O25" s="69"/>
      <c r="P25" s="12">
        <v>3916666.67</v>
      </c>
      <c r="Q25" s="10"/>
      <c r="R25" s="10">
        <f>E25</f>
        <v>3916666.6666666665</v>
      </c>
      <c r="S25" s="10"/>
      <c r="T25" s="10">
        <f>S25+R25+P34+N25</f>
        <v>19583333.336666666</v>
      </c>
      <c r="U25" s="10"/>
      <c r="V25" s="12">
        <f>E25</f>
        <v>3916666.6666666665</v>
      </c>
      <c r="W25" s="67">
        <f>V25+U25+S25+R25+Q25+P25+O25+M25+L25</f>
        <v>15666666.67</v>
      </c>
      <c r="X25" s="10"/>
      <c r="Y25" s="27">
        <f t="shared" si="8"/>
        <v>3916666.6666666665</v>
      </c>
      <c r="Z25" s="10">
        <f>Y25</f>
        <v>3916666.6666666665</v>
      </c>
      <c r="AA25" s="60"/>
      <c r="AB25" s="47">
        <f t="shared" ref="AB25:AB34" si="20">AA25+Z25+Y25+X25+V25+U25+T25</f>
        <v>31333333.336666666</v>
      </c>
      <c r="AC25" s="10">
        <f t="shared" si="10"/>
        <v>3916666.6666666665</v>
      </c>
      <c r="AD25" s="10">
        <f>AB25+AC25</f>
        <v>35250000.00333333</v>
      </c>
      <c r="AE25" s="60"/>
      <c r="AF25" s="67">
        <f t="shared" si="11"/>
        <v>15666666.666666666</v>
      </c>
      <c r="AG25" s="10">
        <f>E25</f>
        <v>3916666.6666666665</v>
      </c>
      <c r="AH25" s="123">
        <f t="shared" si="13"/>
        <v>39166666.669999994</v>
      </c>
      <c r="AI25" s="181">
        <v>20000000</v>
      </c>
      <c r="AJ25" s="193">
        <v>10000000</v>
      </c>
      <c r="AK25" s="176">
        <v>10000000</v>
      </c>
      <c r="AL25" s="171"/>
      <c r="AM25" s="176">
        <v>10000000</v>
      </c>
      <c r="AN25" s="188">
        <f>AM25</f>
        <v>10000000</v>
      </c>
      <c r="AO25" s="172">
        <f>AN25</f>
        <v>10000000</v>
      </c>
    </row>
    <row r="26" spans="1:41">
      <c r="A26" s="187"/>
      <c r="B26" s="23" t="s">
        <v>23</v>
      </c>
      <c r="C26" s="4" t="s">
        <v>42</v>
      </c>
      <c r="D26" s="10">
        <v>12000000</v>
      </c>
      <c r="E26" s="10">
        <f t="shared" ref="E26:E33" si="21">D26/12</f>
        <v>1000000</v>
      </c>
      <c r="G26" s="10">
        <f>E26</f>
        <v>1000000</v>
      </c>
      <c r="J26" s="42">
        <f>G26</f>
        <v>1000000</v>
      </c>
      <c r="K26" s="67">
        <f t="shared" si="1"/>
        <v>2000000</v>
      </c>
      <c r="L26" s="60"/>
      <c r="M26" s="10">
        <f t="shared" ref="M26:M33" si="22">E26</f>
        <v>1000000</v>
      </c>
      <c r="N26" s="10">
        <f t="shared" si="2"/>
        <v>3000000</v>
      </c>
      <c r="O26" s="180" t="s">
        <v>58</v>
      </c>
      <c r="P26" s="70"/>
      <c r="Q26" s="10">
        <f t="shared" si="3"/>
        <v>1000000</v>
      </c>
      <c r="R26" s="60"/>
      <c r="S26" s="10">
        <f t="shared" si="4"/>
        <v>1000000</v>
      </c>
      <c r="T26" s="10">
        <f>S26+R26+Q26+P26++N26</f>
        <v>5000000</v>
      </c>
      <c r="U26" s="10">
        <v>1000000</v>
      </c>
      <c r="V26" s="60"/>
      <c r="W26" s="67">
        <f>V26+U26+S26+R26+Q26+P26+M26+L26</f>
        <v>4000000</v>
      </c>
      <c r="X26" s="10"/>
      <c r="Y26" s="27">
        <f t="shared" si="8"/>
        <v>1000000</v>
      </c>
      <c r="Z26" s="60"/>
      <c r="AA26" s="10">
        <f>Y26</f>
        <v>1000000</v>
      </c>
      <c r="AB26" s="47">
        <f t="shared" si="20"/>
        <v>8000000</v>
      </c>
      <c r="AC26" s="10">
        <f t="shared" si="10"/>
        <v>1000000</v>
      </c>
      <c r="AD26" s="10">
        <f>AB26+AC26</f>
        <v>9000000</v>
      </c>
      <c r="AE26" s="10">
        <v>500000</v>
      </c>
      <c r="AF26" s="67">
        <f t="shared" si="11"/>
        <v>4000000</v>
      </c>
      <c r="AG26" s="10">
        <v>500000</v>
      </c>
      <c r="AH26" s="123">
        <f t="shared" si="13"/>
        <v>10000000</v>
      </c>
      <c r="AI26" s="181"/>
      <c r="AJ26" s="193"/>
      <c r="AK26" s="177"/>
      <c r="AL26" s="171"/>
      <c r="AM26" s="177"/>
      <c r="AN26" s="189"/>
      <c r="AO26" s="173"/>
    </row>
    <row r="27" spans="1:41">
      <c r="A27" s="187"/>
      <c r="B27" s="23" t="s">
        <v>24</v>
      </c>
      <c r="C27" s="4" t="s">
        <v>42</v>
      </c>
      <c r="D27" s="10">
        <v>4500000</v>
      </c>
      <c r="E27" s="10">
        <f t="shared" si="21"/>
        <v>375000</v>
      </c>
      <c r="G27" s="10">
        <f t="shared" si="0"/>
        <v>375000</v>
      </c>
      <c r="J27" s="42">
        <f t="shared" ref="J27:J33" si="23">G27</f>
        <v>375000</v>
      </c>
      <c r="K27" s="67">
        <f t="shared" si="1"/>
        <v>750000</v>
      </c>
      <c r="L27" s="60"/>
      <c r="M27" s="10">
        <f t="shared" si="22"/>
        <v>375000</v>
      </c>
      <c r="N27" s="10">
        <f t="shared" si="2"/>
        <v>1125000</v>
      </c>
      <c r="O27" s="180"/>
      <c r="P27" s="60"/>
      <c r="Q27" s="10">
        <f t="shared" si="3"/>
        <v>375000</v>
      </c>
      <c r="R27" s="60"/>
      <c r="S27" s="10">
        <f t="shared" si="4"/>
        <v>375000</v>
      </c>
      <c r="T27" s="10">
        <f>S27+R27+Q27+P27+O27+N27</f>
        <v>1875000</v>
      </c>
      <c r="U27" s="60"/>
      <c r="V27" s="60"/>
      <c r="W27" s="67">
        <f t="shared" si="6"/>
        <v>1125000</v>
      </c>
      <c r="X27" s="10">
        <f t="shared" si="7"/>
        <v>375000</v>
      </c>
      <c r="Y27" s="27">
        <f t="shared" si="8"/>
        <v>375000</v>
      </c>
      <c r="Z27" s="60"/>
      <c r="AA27" s="10">
        <f t="shared" ref="AA27:AA33" si="24">Y27</f>
        <v>375000</v>
      </c>
      <c r="AB27" s="47">
        <f t="shared" si="20"/>
        <v>3000000</v>
      </c>
      <c r="AC27" s="10">
        <f t="shared" si="10"/>
        <v>375000</v>
      </c>
      <c r="AD27" s="10">
        <f>AB27+AC27</f>
        <v>3375000</v>
      </c>
      <c r="AE27" s="60"/>
      <c r="AF27" s="67">
        <f t="shared" si="11"/>
        <v>1875000</v>
      </c>
      <c r="AG27" s="10">
        <f t="shared" ref="AG27:AG33" si="25">E27</f>
        <v>375000</v>
      </c>
      <c r="AH27" s="123">
        <f t="shared" si="13"/>
        <v>3750000</v>
      </c>
      <c r="AI27" s="181"/>
      <c r="AJ27" s="193"/>
      <c r="AK27" s="177"/>
      <c r="AL27" s="171"/>
      <c r="AM27" s="177"/>
      <c r="AN27" s="189"/>
      <c r="AO27" s="173"/>
    </row>
    <row r="28" spans="1:41">
      <c r="A28" s="187"/>
      <c r="B28" s="23" t="s">
        <v>25</v>
      </c>
      <c r="C28" s="4" t="s">
        <v>42</v>
      </c>
      <c r="D28" s="10">
        <v>15000</v>
      </c>
      <c r="E28" s="10">
        <f t="shared" si="21"/>
        <v>1250</v>
      </c>
      <c r="G28" s="10">
        <f t="shared" si="0"/>
        <v>1250</v>
      </c>
      <c r="J28" s="42">
        <f t="shared" si="23"/>
        <v>1250</v>
      </c>
      <c r="K28" s="67">
        <f t="shared" si="1"/>
        <v>2500</v>
      </c>
      <c r="L28" s="60"/>
      <c r="M28" s="10">
        <f t="shared" si="22"/>
        <v>1250</v>
      </c>
      <c r="N28" s="10">
        <f t="shared" si="2"/>
        <v>3750</v>
      </c>
      <c r="O28" s="180"/>
      <c r="P28" s="60"/>
      <c r="Q28" s="10">
        <f t="shared" si="3"/>
        <v>1250</v>
      </c>
      <c r="R28" s="60"/>
      <c r="S28" s="10">
        <f t="shared" si="4"/>
        <v>1250</v>
      </c>
      <c r="T28" s="10">
        <f>S28+R28+Q28+P28+O28+N28</f>
        <v>6250</v>
      </c>
      <c r="U28" s="60"/>
      <c r="V28" s="60"/>
      <c r="W28" s="67">
        <f t="shared" si="6"/>
        <v>3750</v>
      </c>
      <c r="X28" s="10">
        <f t="shared" si="7"/>
        <v>1250</v>
      </c>
      <c r="Y28" s="27">
        <f t="shared" si="8"/>
        <v>1250</v>
      </c>
      <c r="Z28" s="60"/>
      <c r="AA28" s="10">
        <f t="shared" si="24"/>
        <v>1250</v>
      </c>
      <c r="AB28" s="47">
        <f t="shared" si="20"/>
        <v>10000</v>
      </c>
      <c r="AC28" s="10">
        <f t="shared" si="10"/>
        <v>1250</v>
      </c>
      <c r="AD28" s="10">
        <f t="shared" ref="AD28:AD33" si="26">AB28+AC28</f>
        <v>11250</v>
      </c>
      <c r="AE28" s="60"/>
      <c r="AF28" s="67">
        <f t="shared" si="11"/>
        <v>6250</v>
      </c>
      <c r="AG28" s="10">
        <f t="shared" si="25"/>
        <v>1250</v>
      </c>
      <c r="AH28" s="123">
        <f t="shared" si="13"/>
        <v>12500</v>
      </c>
      <c r="AI28" s="181"/>
      <c r="AJ28" s="193"/>
      <c r="AK28" s="177"/>
      <c r="AL28" s="171"/>
      <c r="AM28" s="177"/>
      <c r="AN28" s="189"/>
      <c r="AO28" s="173"/>
    </row>
    <row r="29" spans="1:41">
      <c r="A29" s="187"/>
      <c r="B29" s="23" t="s">
        <v>26</v>
      </c>
      <c r="C29" s="4" t="s">
        <v>42</v>
      </c>
      <c r="D29" s="10">
        <v>30000</v>
      </c>
      <c r="E29" s="10">
        <f t="shared" si="21"/>
        <v>2500</v>
      </c>
      <c r="G29" s="10">
        <f t="shared" si="0"/>
        <v>2500</v>
      </c>
      <c r="J29" s="42">
        <f t="shared" si="23"/>
        <v>2500</v>
      </c>
      <c r="K29" s="67">
        <f t="shared" si="1"/>
        <v>5000</v>
      </c>
      <c r="L29" s="60"/>
      <c r="M29" s="10">
        <f t="shared" si="22"/>
        <v>2500</v>
      </c>
      <c r="N29" s="10">
        <f t="shared" si="2"/>
        <v>7500</v>
      </c>
      <c r="O29" s="180"/>
      <c r="P29" s="60"/>
      <c r="Q29" s="10">
        <f t="shared" si="3"/>
        <v>2500</v>
      </c>
      <c r="R29" s="60"/>
      <c r="S29" s="10">
        <f t="shared" si="4"/>
        <v>2500</v>
      </c>
      <c r="T29" s="10">
        <f t="shared" si="5"/>
        <v>12500</v>
      </c>
      <c r="U29" s="60"/>
      <c r="V29" s="60"/>
      <c r="W29" s="67">
        <f t="shared" si="6"/>
        <v>7500</v>
      </c>
      <c r="X29" s="10">
        <f t="shared" si="7"/>
        <v>2500</v>
      </c>
      <c r="Y29" s="27">
        <f t="shared" si="8"/>
        <v>2500</v>
      </c>
      <c r="Z29" s="60"/>
      <c r="AA29" s="10">
        <f t="shared" si="24"/>
        <v>2500</v>
      </c>
      <c r="AB29" s="47">
        <f t="shared" si="20"/>
        <v>20000</v>
      </c>
      <c r="AC29" s="10">
        <f t="shared" si="10"/>
        <v>2500</v>
      </c>
      <c r="AD29" s="10">
        <f t="shared" si="26"/>
        <v>22500</v>
      </c>
      <c r="AE29" s="60"/>
      <c r="AF29" s="67">
        <f t="shared" si="11"/>
        <v>12500</v>
      </c>
      <c r="AG29" s="10">
        <f t="shared" si="25"/>
        <v>2500</v>
      </c>
      <c r="AH29" s="123">
        <f t="shared" si="13"/>
        <v>25000</v>
      </c>
      <c r="AI29" s="181"/>
      <c r="AJ29" s="193"/>
      <c r="AK29" s="177"/>
      <c r="AL29" s="171"/>
      <c r="AM29" s="177"/>
      <c r="AN29" s="189"/>
      <c r="AO29" s="173"/>
    </row>
    <row r="30" spans="1:41">
      <c r="A30" s="187"/>
      <c r="B30" s="23" t="s">
        <v>27</v>
      </c>
      <c r="C30" s="4" t="s">
        <v>42</v>
      </c>
      <c r="D30" s="10">
        <v>40000</v>
      </c>
      <c r="E30" s="10">
        <f t="shared" si="21"/>
        <v>3333.3333333333335</v>
      </c>
      <c r="G30" s="10">
        <f t="shared" si="0"/>
        <v>3333.3333333333335</v>
      </c>
      <c r="J30" s="42">
        <f t="shared" si="23"/>
        <v>3333.3333333333335</v>
      </c>
      <c r="K30" s="67">
        <f t="shared" si="1"/>
        <v>6666.666666666667</v>
      </c>
      <c r="L30" s="60"/>
      <c r="M30" s="10">
        <f t="shared" si="22"/>
        <v>3333.3333333333335</v>
      </c>
      <c r="N30" s="10">
        <f t="shared" si="2"/>
        <v>10000</v>
      </c>
      <c r="O30" s="180"/>
      <c r="P30" s="60"/>
      <c r="Q30" s="10">
        <f t="shared" si="3"/>
        <v>3333.3333333333335</v>
      </c>
      <c r="R30" s="60"/>
      <c r="S30" s="10">
        <f t="shared" si="4"/>
        <v>3333.3333333333335</v>
      </c>
      <c r="T30" s="10">
        <f>S30+R30+Q30+P30+O30+N30</f>
        <v>16666.666666666668</v>
      </c>
      <c r="U30" s="60"/>
      <c r="V30" s="60"/>
      <c r="W30" s="67">
        <f t="shared" si="6"/>
        <v>10000</v>
      </c>
      <c r="X30" s="10">
        <f t="shared" si="7"/>
        <v>3333.3333333333335</v>
      </c>
      <c r="Y30" s="27">
        <f t="shared" si="8"/>
        <v>3333.3333333333335</v>
      </c>
      <c r="Z30" s="60"/>
      <c r="AA30" s="10">
        <f t="shared" si="24"/>
        <v>3333.3333333333335</v>
      </c>
      <c r="AB30" s="47">
        <f t="shared" si="20"/>
        <v>26666.666666666668</v>
      </c>
      <c r="AC30" s="10">
        <f t="shared" si="10"/>
        <v>3333.3333333333335</v>
      </c>
      <c r="AD30" s="10">
        <f t="shared" si="26"/>
        <v>30000</v>
      </c>
      <c r="AE30" s="60"/>
      <c r="AF30" s="67">
        <f t="shared" si="11"/>
        <v>16666.666666666668</v>
      </c>
      <c r="AG30" s="10">
        <f t="shared" si="25"/>
        <v>3333.3333333333335</v>
      </c>
      <c r="AH30" s="123">
        <f t="shared" si="13"/>
        <v>33333.333333333336</v>
      </c>
      <c r="AI30" s="181"/>
      <c r="AJ30" s="193"/>
      <c r="AK30" s="177"/>
      <c r="AL30" s="171"/>
      <c r="AM30" s="177"/>
      <c r="AN30" s="189"/>
      <c r="AO30" s="173"/>
    </row>
    <row r="31" spans="1:41">
      <c r="A31" s="187"/>
      <c r="B31" s="23" t="s">
        <v>28</v>
      </c>
      <c r="C31" s="4" t="s">
        <v>42</v>
      </c>
      <c r="D31" s="10">
        <v>150000</v>
      </c>
      <c r="E31" s="10">
        <f t="shared" si="21"/>
        <v>12500</v>
      </c>
      <c r="G31" s="10">
        <f t="shared" si="0"/>
        <v>12500</v>
      </c>
      <c r="J31" s="42">
        <f t="shared" si="23"/>
        <v>12500</v>
      </c>
      <c r="K31" s="67">
        <f t="shared" si="1"/>
        <v>25000</v>
      </c>
      <c r="L31" s="60"/>
      <c r="M31" s="10">
        <f t="shared" si="22"/>
        <v>12500</v>
      </c>
      <c r="N31" s="10">
        <f t="shared" si="2"/>
        <v>37500</v>
      </c>
      <c r="O31" s="180"/>
      <c r="P31" s="60"/>
      <c r="Q31" s="10">
        <f t="shared" si="3"/>
        <v>12500</v>
      </c>
      <c r="R31" s="60"/>
      <c r="S31" s="10">
        <f t="shared" si="4"/>
        <v>12500</v>
      </c>
      <c r="T31" s="10">
        <f t="shared" si="5"/>
        <v>62500</v>
      </c>
      <c r="U31" s="60"/>
      <c r="V31" s="60"/>
      <c r="W31" s="67">
        <f t="shared" si="6"/>
        <v>37500</v>
      </c>
      <c r="X31" s="10">
        <f t="shared" si="7"/>
        <v>12500</v>
      </c>
      <c r="Y31" s="27">
        <f t="shared" si="8"/>
        <v>12500</v>
      </c>
      <c r="Z31" s="60"/>
      <c r="AA31" s="10">
        <f t="shared" si="24"/>
        <v>12500</v>
      </c>
      <c r="AB31" s="47">
        <f t="shared" si="20"/>
        <v>100000</v>
      </c>
      <c r="AC31" s="10">
        <f t="shared" si="10"/>
        <v>12500</v>
      </c>
      <c r="AD31" s="10">
        <f t="shared" si="26"/>
        <v>112500</v>
      </c>
      <c r="AE31" s="60"/>
      <c r="AF31" s="67">
        <f t="shared" si="11"/>
        <v>62500</v>
      </c>
      <c r="AG31" s="10">
        <f t="shared" si="25"/>
        <v>12500</v>
      </c>
      <c r="AH31" s="123">
        <f t="shared" si="13"/>
        <v>125000</v>
      </c>
      <c r="AI31" s="181"/>
      <c r="AJ31" s="193"/>
      <c r="AK31" s="177"/>
      <c r="AL31" s="171"/>
      <c r="AM31" s="177"/>
      <c r="AN31" s="189"/>
      <c r="AO31" s="173"/>
    </row>
    <row r="32" spans="1:41">
      <c r="A32" s="187"/>
      <c r="B32" s="23" t="s">
        <v>29</v>
      </c>
      <c r="C32" s="4" t="s">
        <v>42</v>
      </c>
      <c r="D32" s="10">
        <v>100000</v>
      </c>
      <c r="E32" s="10">
        <f t="shared" si="21"/>
        <v>8333.3333333333339</v>
      </c>
      <c r="G32" s="10">
        <f t="shared" si="0"/>
        <v>8333.3333333333339</v>
      </c>
      <c r="J32" s="42">
        <f t="shared" si="23"/>
        <v>8333.3333333333339</v>
      </c>
      <c r="K32" s="67">
        <f t="shared" si="1"/>
        <v>16666.666666666668</v>
      </c>
      <c r="L32" s="60"/>
      <c r="M32" s="10">
        <f t="shared" si="22"/>
        <v>8333.3333333333339</v>
      </c>
      <c r="N32" s="10">
        <f t="shared" si="2"/>
        <v>25000</v>
      </c>
      <c r="O32" s="180"/>
      <c r="P32" s="60"/>
      <c r="Q32" s="10">
        <f t="shared" si="3"/>
        <v>8333.3333333333339</v>
      </c>
      <c r="R32" s="60"/>
      <c r="S32" s="10">
        <f t="shared" si="4"/>
        <v>8333.3333333333339</v>
      </c>
      <c r="T32" s="10">
        <f>S32+R32+Q32+P32+O32+N32</f>
        <v>41666.666666666672</v>
      </c>
      <c r="U32" s="60"/>
      <c r="V32" s="60"/>
      <c r="W32" s="67">
        <f t="shared" si="6"/>
        <v>25000</v>
      </c>
      <c r="X32" s="10">
        <f t="shared" si="7"/>
        <v>8333.3333333333339</v>
      </c>
      <c r="Y32" s="27">
        <f t="shared" si="8"/>
        <v>8333.3333333333339</v>
      </c>
      <c r="Z32" s="60"/>
      <c r="AA32" s="10">
        <f t="shared" si="24"/>
        <v>8333.3333333333339</v>
      </c>
      <c r="AB32" s="47">
        <f t="shared" si="20"/>
        <v>66666.666666666672</v>
      </c>
      <c r="AC32" s="10">
        <f t="shared" si="10"/>
        <v>8333.3333333333339</v>
      </c>
      <c r="AD32" s="10">
        <f t="shared" si="26"/>
        <v>75000</v>
      </c>
      <c r="AE32" s="60"/>
      <c r="AF32" s="67">
        <f t="shared" si="11"/>
        <v>41666.666666666672</v>
      </c>
      <c r="AG32" s="10">
        <f t="shared" si="25"/>
        <v>8333.3333333333339</v>
      </c>
      <c r="AH32" s="123">
        <f t="shared" si="13"/>
        <v>83333.333333333328</v>
      </c>
      <c r="AI32" s="181"/>
      <c r="AJ32" s="193"/>
      <c r="AK32" s="177"/>
      <c r="AL32" s="171"/>
      <c r="AM32" s="177"/>
      <c r="AN32" s="189"/>
      <c r="AO32" s="173"/>
    </row>
    <row r="33" spans="1:42">
      <c r="A33" s="187"/>
      <c r="B33" s="23" t="s">
        <v>30</v>
      </c>
      <c r="C33" s="4" t="s">
        <v>42</v>
      </c>
      <c r="D33" s="10">
        <v>100000</v>
      </c>
      <c r="E33" s="10">
        <f t="shared" si="21"/>
        <v>8333.3333333333339</v>
      </c>
      <c r="G33" s="10">
        <f t="shared" si="0"/>
        <v>8333.3333333333339</v>
      </c>
      <c r="J33" s="42">
        <f t="shared" si="23"/>
        <v>8333.3333333333339</v>
      </c>
      <c r="K33" s="67">
        <f t="shared" si="1"/>
        <v>16666.666666666668</v>
      </c>
      <c r="L33" s="60"/>
      <c r="M33" s="10">
        <f t="shared" si="22"/>
        <v>8333.3333333333339</v>
      </c>
      <c r="N33" s="10">
        <f t="shared" si="2"/>
        <v>25000</v>
      </c>
      <c r="O33" s="180"/>
      <c r="P33" s="60"/>
      <c r="Q33" s="10">
        <f t="shared" si="3"/>
        <v>8333.3333333333339</v>
      </c>
      <c r="R33" s="60"/>
      <c r="S33" s="10">
        <f t="shared" si="4"/>
        <v>8333.3333333333339</v>
      </c>
      <c r="T33" s="10">
        <f>S33+R33+Q33+P33+O33+N33</f>
        <v>41666.666666666672</v>
      </c>
      <c r="U33" s="60"/>
      <c r="V33" s="60"/>
      <c r="W33" s="67">
        <f t="shared" si="6"/>
        <v>25000</v>
      </c>
      <c r="X33" s="10">
        <f t="shared" si="7"/>
        <v>8333.3333333333339</v>
      </c>
      <c r="Y33" s="27">
        <f t="shared" si="8"/>
        <v>8333.3333333333339</v>
      </c>
      <c r="Z33" s="60"/>
      <c r="AA33" s="10">
        <f t="shared" si="24"/>
        <v>8333.3333333333339</v>
      </c>
      <c r="AB33" s="47">
        <f t="shared" si="20"/>
        <v>66666.666666666672</v>
      </c>
      <c r="AC33" s="10">
        <f t="shared" si="10"/>
        <v>8333.3333333333339</v>
      </c>
      <c r="AD33" s="10">
        <f t="shared" si="26"/>
        <v>75000</v>
      </c>
      <c r="AE33" s="60"/>
      <c r="AF33" s="67">
        <f t="shared" si="11"/>
        <v>41666.666666666672</v>
      </c>
      <c r="AG33" s="10">
        <f t="shared" si="25"/>
        <v>8333.3333333333339</v>
      </c>
      <c r="AH33" s="123">
        <f t="shared" si="13"/>
        <v>83333.333333333328</v>
      </c>
      <c r="AI33" s="181"/>
      <c r="AJ33" s="193"/>
      <c r="AK33" s="177"/>
      <c r="AL33" s="171"/>
      <c r="AM33" s="177"/>
      <c r="AN33" s="189"/>
      <c r="AO33" s="173"/>
    </row>
    <row r="34" spans="1:42">
      <c r="A34" s="187"/>
      <c r="B34" s="186" t="s">
        <v>48</v>
      </c>
      <c r="C34" s="186"/>
      <c r="D34" s="12">
        <f>SUM(D25:D33)</f>
        <v>63935000</v>
      </c>
      <c r="E34" s="12">
        <f>SUM(E25:E33)</f>
        <v>5327916.6666666651</v>
      </c>
      <c r="F34" s="12">
        <f>F25</f>
        <v>3916666.6666666665</v>
      </c>
      <c r="G34" s="12">
        <f>SUM(G26:G33)</f>
        <v>1411249.9999999998</v>
      </c>
      <c r="I34" s="31">
        <f>I25</f>
        <v>3916666.6666666665</v>
      </c>
      <c r="J34" s="31">
        <f>SUM(J26:J33)</f>
        <v>1411249.9999999998</v>
      </c>
      <c r="K34" s="68">
        <f t="shared" si="1"/>
        <v>10655833.333333332</v>
      </c>
      <c r="L34" s="12">
        <f>L25</f>
        <v>3916666.6666666665</v>
      </c>
      <c r="M34" s="12">
        <f>SUM(M26:M33)</f>
        <v>1411249.9999999998</v>
      </c>
      <c r="N34" s="12">
        <f>SUM(N25:N33)</f>
        <v>15983750</v>
      </c>
      <c r="O34" s="34">
        <v>2000000</v>
      </c>
      <c r="P34" s="12">
        <v>3916666.67</v>
      </c>
      <c r="Q34" s="12">
        <f>SUM(Q26:Q33)</f>
        <v>1411249.9999999998</v>
      </c>
      <c r="R34" s="60"/>
      <c r="S34" s="12">
        <f>SUM(S26:S33)</f>
        <v>1411249.9999999998</v>
      </c>
      <c r="T34" s="12">
        <f>SUM(T25:T33)</f>
        <v>26639583.33666667</v>
      </c>
      <c r="U34" s="12">
        <f>U26</f>
        <v>1000000</v>
      </c>
      <c r="V34" s="12">
        <f>V25</f>
        <v>3916666.6666666665</v>
      </c>
      <c r="W34" s="68">
        <f>SUM(W25:W33)</f>
        <v>20900416.670000002</v>
      </c>
      <c r="X34" s="12">
        <f>SUM(X25:X33)</f>
        <v>411249.99999999994</v>
      </c>
      <c r="Y34" s="12">
        <f t="shared" si="8"/>
        <v>5327916.6666666651</v>
      </c>
      <c r="Z34" s="12">
        <f>Z25</f>
        <v>3916666.6666666665</v>
      </c>
      <c r="AA34" s="12">
        <f>SUM(AA26:AA33)</f>
        <v>1411249.9999999998</v>
      </c>
      <c r="AB34" s="48">
        <f t="shared" si="20"/>
        <v>42623333.336666666</v>
      </c>
      <c r="AC34" s="12">
        <f>SUM(AC25:AC33)</f>
        <v>5327916.6666666651</v>
      </c>
      <c r="AD34" s="61">
        <f>SUM(AD25:AD33)</f>
        <v>47951250.00333333</v>
      </c>
      <c r="AE34" s="12">
        <f>AE26</f>
        <v>500000</v>
      </c>
      <c r="AF34" s="68">
        <f t="shared" si="11"/>
        <v>21722916.66666666</v>
      </c>
      <c r="AG34" s="12">
        <f>SUM(AG25:AG33)</f>
        <v>4827916.6666666651</v>
      </c>
      <c r="AH34" s="68">
        <f t="shared" si="13"/>
        <v>53279166.669999994</v>
      </c>
      <c r="AI34" s="181"/>
      <c r="AJ34" s="193"/>
      <c r="AK34" s="178"/>
      <c r="AL34" s="171"/>
      <c r="AM34" s="178"/>
      <c r="AN34" s="189"/>
      <c r="AO34" s="174"/>
    </row>
    <row r="35" spans="1:42" s="7" customFormat="1">
      <c r="B35" s="1"/>
      <c r="C35" s="9"/>
      <c r="G35" s="11"/>
      <c r="K35" s="126"/>
      <c r="N35" s="28"/>
      <c r="Q35" s="28"/>
      <c r="S35" s="28"/>
      <c r="T35" s="28"/>
      <c r="W35" s="126"/>
      <c r="X35" s="28"/>
      <c r="Y35" s="117"/>
      <c r="AB35" s="135"/>
      <c r="AC35" s="28"/>
      <c r="AF35" s="126"/>
      <c r="AH35" s="124"/>
    </row>
    <row r="36" spans="1:42">
      <c r="A36" s="182" t="s">
        <v>46</v>
      </c>
      <c r="B36" s="2" t="s">
        <v>31</v>
      </c>
      <c r="C36" s="5" t="s">
        <v>43</v>
      </c>
      <c r="D36" s="13">
        <v>700000</v>
      </c>
      <c r="E36" s="10">
        <f>D36/12</f>
        <v>58333.333333333336</v>
      </c>
      <c r="G36" s="10">
        <f t="shared" si="0"/>
        <v>58333.333333333336</v>
      </c>
      <c r="I36" s="10">
        <f>G36</f>
        <v>58333.333333333336</v>
      </c>
      <c r="K36" s="67">
        <f t="shared" si="1"/>
        <v>116666.66666666667</v>
      </c>
      <c r="L36" s="60"/>
      <c r="M36" s="10">
        <f>E36</f>
        <v>58333.333333333336</v>
      </c>
      <c r="N36" s="10">
        <f t="shared" si="2"/>
        <v>175000</v>
      </c>
      <c r="O36" s="60"/>
      <c r="P36" s="60"/>
      <c r="Q36" s="10">
        <f t="shared" si="3"/>
        <v>58333.333333333336</v>
      </c>
      <c r="R36" s="60"/>
      <c r="S36" s="10">
        <f t="shared" si="4"/>
        <v>58333.333333333336</v>
      </c>
      <c r="T36" s="10">
        <f t="shared" si="5"/>
        <v>291666.66666666669</v>
      </c>
      <c r="U36" s="60"/>
      <c r="V36" s="60"/>
      <c r="W36" s="67">
        <f t="shared" si="6"/>
        <v>175000</v>
      </c>
      <c r="X36" s="10">
        <f t="shared" si="7"/>
        <v>58333.333333333336</v>
      </c>
      <c r="Y36" s="27">
        <f t="shared" si="8"/>
        <v>58333.333333333336</v>
      </c>
      <c r="Z36" s="60"/>
      <c r="AA36" s="10">
        <f>Y36</f>
        <v>58333.333333333336</v>
      </c>
      <c r="AB36" s="47">
        <f>AA36+Z36+Y36+X36+V36+U36+T36</f>
        <v>466666.66666666669</v>
      </c>
      <c r="AC36" s="10">
        <f t="shared" si="10"/>
        <v>58333.333333333336</v>
      </c>
      <c r="AD36" s="10">
        <f>AB36+AC36</f>
        <v>525000</v>
      </c>
      <c r="AE36" s="60"/>
      <c r="AF36" s="67">
        <f t="shared" si="11"/>
        <v>291666.66666666669</v>
      </c>
      <c r="AG36" s="10">
        <f>E36</f>
        <v>58333.333333333336</v>
      </c>
      <c r="AH36" s="123">
        <f t="shared" si="13"/>
        <v>583333.33333333337</v>
      </c>
    </row>
    <row r="37" spans="1:42">
      <c r="A37" s="182"/>
      <c r="B37" s="186" t="s">
        <v>48</v>
      </c>
      <c r="C37" s="186"/>
      <c r="D37" s="44">
        <f>SUM(D36)</f>
        <v>700000</v>
      </c>
      <c r="E37" s="44">
        <f>SUM(E36)</f>
        <v>58333.333333333336</v>
      </c>
      <c r="G37" s="44">
        <f t="shared" si="0"/>
        <v>58333.333333333336</v>
      </c>
      <c r="I37" s="44">
        <f>SUM(I36)</f>
        <v>58333.333333333336</v>
      </c>
      <c r="K37" s="68">
        <f t="shared" si="1"/>
        <v>116666.66666666667</v>
      </c>
      <c r="L37" s="146"/>
      <c r="M37" s="12">
        <f>SUM(M36)</f>
        <v>58333.333333333336</v>
      </c>
      <c r="N37" s="12">
        <f>M37+L37+J37+I37+H37+G37+F37</f>
        <v>175000</v>
      </c>
      <c r="O37" s="146"/>
      <c r="P37" s="146"/>
      <c r="Q37" s="12">
        <f t="shared" si="3"/>
        <v>58333.333333333336</v>
      </c>
      <c r="R37" s="146"/>
      <c r="S37" s="12">
        <f t="shared" si="4"/>
        <v>58333.333333333336</v>
      </c>
      <c r="T37" s="12">
        <f t="shared" si="5"/>
        <v>291666.66666666669</v>
      </c>
      <c r="U37" s="146"/>
      <c r="V37" s="146"/>
      <c r="W37" s="68">
        <f t="shared" si="6"/>
        <v>175000</v>
      </c>
      <c r="X37" s="12">
        <f t="shared" si="7"/>
        <v>58333.333333333336</v>
      </c>
      <c r="Y37" s="12">
        <f t="shared" si="8"/>
        <v>58333.333333333336</v>
      </c>
      <c r="Z37" s="146"/>
      <c r="AA37" s="12">
        <f>Y37</f>
        <v>58333.333333333336</v>
      </c>
      <c r="AB37" s="48">
        <f>AA37+Z37+Y37+X37+V37+U37+T37</f>
        <v>466666.66666666669</v>
      </c>
      <c r="AC37" s="12">
        <f t="shared" si="10"/>
        <v>58333.333333333336</v>
      </c>
      <c r="AD37" s="12">
        <f>AB37+AC37</f>
        <v>525000</v>
      </c>
      <c r="AE37" s="146"/>
      <c r="AF37" s="68">
        <f t="shared" si="11"/>
        <v>291666.66666666669</v>
      </c>
      <c r="AG37" s="12">
        <f>E37</f>
        <v>58333.333333333336</v>
      </c>
      <c r="AH37" s="68">
        <f t="shared" si="13"/>
        <v>583333.33333333337</v>
      </c>
    </row>
    <row r="38" spans="1:42" s="7" customFormat="1">
      <c r="B38" s="1"/>
      <c r="C38" s="9"/>
      <c r="G38" s="28"/>
      <c r="K38" s="126"/>
      <c r="N38" s="28"/>
      <c r="Q38" s="28"/>
      <c r="S38" s="28"/>
      <c r="T38" s="28"/>
      <c r="W38" s="126"/>
      <c r="X38" s="28"/>
      <c r="Y38" s="117"/>
      <c r="AB38" s="135"/>
      <c r="AC38" s="28"/>
      <c r="AD38" s="28"/>
      <c r="AF38" s="126"/>
      <c r="AH38" s="124"/>
    </row>
    <row r="39" spans="1:42">
      <c r="A39" s="182" t="s">
        <v>47</v>
      </c>
      <c r="B39" s="3" t="s">
        <v>32</v>
      </c>
      <c r="C39" s="4" t="s">
        <v>44</v>
      </c>
      <c r="D39" s="133">
        <v>200000</v>
      </c>
      <c r="E39" s="133">
        <f>D39/12</f>
        <v>16666.666666666668</v>
      </c>
      <c r="G39" s="133">
        <f t="shared" si="0"/>
        <v>16666.666666666668</v>
      </c>
      <c r="I39" s="133">
        <f>G39</f>
        <v>16666.666666666668</v>
      </c>
      <c r="K39" s="67">
        <f t="shared" si="1"/>
        <v>33333.333333333336</v>
      </c>
      <c r="L39" s="60"/>
      <c r="M39" s="10">
        <f>E39</f>
        <v>16666.666666666668</v>
      </c>
      <c r="N39" s="10">
        <f t="shared" si="2"/>
        <v>50000</v>
      </c>
      <c r="O39" s="60"/>
      <c r="P39" s="60"/>
      <c r="Q39" s="10">
        <f t="shared" si="3"/>
        <v>16666.666666666668</v>
      </c>
      <c r="R39" s="60"/>
      <c r="S39" s="10">
        <f t="shared" si="4"/>
        <v>16666.666666666668</v>
      </c>
      <c r="T39" s="10">
        <f t="shared" si="5"/>
        <v>83333.333333333343</v>
      </c>
      <c r="U39" s="60"/>
      <c r="V39" s="60"/>
      <c r="W39" s="67">
        <f t="shared" si="6"/>
        <v>50000</v>
      </c>
      <c r="X39" s="10">
        <f t="shared" si="7"/>
        <v>16666.666666666668</v>
      </c>
      <c r="Y39" s="27">
        <f t="shared" si="8"/>
        <v>16666.666666666668</v>
      </c>
      <c r="Z39" s="60"/>
      <c r="AA39" s="10">
        <f>Y39</f>
        <v>16666.666666666668</v>
      </c>
      <c r="AB39" s="47">
        <f>AA39+Z39+Y39+X39+V39+U39+T39</f>
        <v>133333.33333333334</v>
      </c>
      <c r="AC39" s="10">
        <f t="shared" si="10"/>
        <v>16666.666666666668</v>
      </c>
      <c r="AD39" s="10">
        <f>AB39+AC39</f>
        <v>150000</v>
      </c>
      <c r="AE39" s="60"/>
      <c r="AF39" s="67">
        <f t="shared" si="11"/>
        <v>83333.333333333343</v>
      </c>
      <c r="AG39" s="10">
        <f>E39</f>
        <v>16666.666666666668</v>
      </c>
      <c r="AH39" s="123">
        <f t="shared" si="13"/>
        <v>166666.66666666666</v>
      </c>
    </row>
    <row r="40" spans="1:42">
      <c r="A40" s="182"/>
      <c r="B40" s="186" t="s">
        <v>48</v>
      </c>
      <c r="C40" s="186"/>
      <c r="D40" s="12">
        <f>SUM(D39)</f>
        <v>200000</v>
      </c>
      <c r="E40" s="12">
        <f>SUM(E39)</f>
        <v>16666.666666666668</v>
      </c>
      <c r="G40" s="12">
        <f t="shared" si="0"/>
        <v>16666.666666666668</v>
      </c>
      <c r="I40" s="12">
        <f>I39</f>
        <v>16666.666666666668</v>
      </c>
      <c r="K40" s="68">
        <f t="shared" si="1"/>
        <v>33333.333333333336</v>
      </c>
      <c r="L40" s="60"/>
      <c r="M40" s="12">
        <f>SUM(M39)</f>
        <v>16666.666666666668</v>
      </c>
      <c r="N40" s="12">
        <f>M40+L40+J40+I40+H40+G40+F40</f>
        <v>50000</v>
      </c>
      <c r="O40" s="60"/>
      <c r="P40" s="60"/>
      <c r="Q40" s="12">
        <f t="shared" si="3"/>
        <v>16666.666666666668</v>
      </c>
      <c r="R40" s="60"/>
      <c r="S40" s="12">
        <f t="shared" si="4"/>
        <v>16666.666666666668</v>
      </c>
      <c r="T40" s="12">
        <f t="shared" si="5"/>
        <v>83333.333333333343</v>
      </c>
      <c r="U40" s="10"/>
      <c r="V40" s="60"/>
      <c r="W40" s="68">
        <f t="shared" si="6"/>
        <v>50000</v>
      </c>
      <c r="X40" s="12">
        <f t="shared" si="7"/>
        <v>16666.666666666668</v>
      </c>
      <c r="Y40" s="12">
        <f t="shared" si="8"/>
        <v>16666.666666666668</v>
      </c>
      <c r="Z40" s="60"/>
      <c r="AA40" s="12">
        <f>Y40</f>
        <v>16666.666666666668</v>
      </c>
      <c r="AB40" s="48">
        <f>AA40+Z40+Y40+X40+V40+U40+T40</f>
        <v>133333.33333333334</v>
      </c>
      <c r="AC40" s="12">
        <f t="shared" si="10"/>
        <v>16666.666666666668</v>
      </c>
      <c r="AD40" s="10">
        <f>AB40+AC40</f>
        <v>150000</v>
      </c>
      <c r="AE40" s="60"/>
      <c r="AF40" s="68">
        <f t="shared" si="11"/>
        <v>83333.333333333343</v>
      </c>
      <c r="AG40" s="12">
        <f>E40</f>
        <v>16666.666666666668</v>
      </c>
      <c r="AH40" s="68">
        <f t="shared" si="13"/>
        <v>166666.66666666666</v>
      </c>
      <c r="AJ40" s="11"/>
      <c r="AK40" s="11"/>
      <c r="AL40" s="11"/>
    </row>
    <row r="41" spans="1:42" ht="15.75" customHeight="1">
      <c r="G41" s="11"/>
      <c r="K41" s="67">
        <f t="shared" si="1"/>
        <v>0</v>
      </c>
      <c r="L41" s="60"/>
      <c r="M41" s="60"/>
      <c r="N41" s="10"/>
      <c r="O41" s="60"/>
      <c r="P41" s="60"/>
      <c r="Q41" s="10"/>
      <c r="R41" s="60"/>
      <c r="S41" s="10"/>
      <c r="T41" s="10">
        <f t="shared" si="5"/>
        <v>0</v>
      </c>
      <c r="U41" s="10"/>
      <c r="V41" s="60"/>
      <c r="W41" s="67"/>
      <c r="X41" s="60"/>
      <c r="Y41" s="60"/>
      <c r="Z41" s="60"/>
      <c r="AA41" s="60"/>
      <c r="AB41" s="47"/>
      <c r="AC41" s="60"/>
      <c r="AD41" s="10"/>
      <c r="AE41" s="60"/>
      <c r="AF41" s="67">
        <f t="shared" si="11"/>
        <v>0</v>
      </c>
      <c r="AG41" s="60"/>
      <c r="AH41" s="123">
        <f t="shared" si="13"/>
        <v>0</v>
      </c>
    </row>
    <row r="42" spans="1:42" ht="17.25">
      <c r="A42" s="192" t="s">
        <v>49</v>
      </c>
      <c r="B42" s="192"/>
      <c r="C42" s="192"/>
      <c r="D42" s="17">
        <f>D40+D37+D34+D22+D10</f>
        <v>95375000</v>
      </c>
      <c r="E42" s="17">
        <f>E40+E37+E34+E22+E10</f>
        <v>7947916.666666666</v>
      </c>
      <c r="F42" s="12">
        <f>F34</f>
        <v>3916666.6666666665</v>
      </c>
      <c r="G42" s="12">
        <f>G40+G37+G34+G22+G10</f>
        <v>2071333.333333333</v>
      </c>
      <c r="H42" s="12">
        <f>H22</f>
        <v>1959916.6666666667</v>
      </c>
      <c r="I42" s="12">
        <f>I40+I34+I37+I10</f>
        <v>4241666.666666667</v>
      </c>
      <c r="J42" s="31">
        <f>J34+J22</f>
        <v>3706250</v>
      </c>
      <c r="K42" s="68">
        <f t="shared" si="1"/>
        <v>15895833.333333334</v>
      </c>
      <c r="L42" s="12">
        <f>L25</f>
        <v>3916666.6666666665</v>
      </c>
      <c r="M42" s="12">
        <f>M40+M37+M34+M22+M10</f>
        <v>4031250</v>
      </c>
      <c r="N42" s="12">
        <f>N40+N37+N34+N22+N10</f>
        <v>23843750</v>
      </c>
      <c r="O42" s="40">
        <f>O34</f>
        <v>2000000</v>
      </c>
      <c r="P42" s="10">
        <f>P34</f>
        <v>3916666.67</v>
      </c>
      <c r="Q42" s="10">
        <f>Q40+Q37+Q34+Q22+Q10</f>
        <v>4031250</v>
      </c>
      <c r="R42" s="12">
        <f>R25</f>
        <v>3916666.6666666665</v>
      </c>
      <c r="S42" s="12">
        <f>S40+S37+S34+S22+S10</f>
        <v>4031250</v>
      </c>
      <c r="T42" s="12">
        <f t="shared" si="5"/>
        <v>41739583.336666666</v>
      </c>
      <c r="U42" s="12">
        <f>U26</f>
        <v>1000000</v>
      </c>
      <c r="V42" s="12">
        <f>V25</f>
        <v>3916666.6666666665</v>
      </c>
      <c r="W42" s="128">
        <f>V42+U42+S42+R42+Q42+P42+O42+M42+L42</f>
        <v>30760416.669999998</v>
      </c>
      <c r="X42" s="12">
        <f>X40+X34+X37+X22+X10</f>
        <v>3031250.0000000005</v>
      </c>
      <c r="Y42" s="12">
        <f>X42+V42+U42</f>
        <v>7947916.666666667</v>
      </c>
      <c r="Z42" s="12">
        <f>Z34</f>
        <v>3916666.6666666665</v>
      </c>
      <c r="AA42" s="12">
        <f>AA40+AA37+AA34+AA22+AA10</f>
        <v>4031250</v>
      </c>
      <c r="AB42" s="48">
        <f>AA42+Z42+Y42+X42+V42+U42+T42</f>
        <v>65583333.336666666</v>
      </c>
      <c r="AC42" s="12">
        <f>AC40+AC37+AC34+AC22+AC10</f>
        <v>7947916.666666666</v>
      </c>
      <c r="AD42" s="34">
        <f>AD40+AD37+AD34+AD22+AD10</f>
        <v>71531250.00333333</v>
      </c>
      <c r="AE42" s="12">
        <f>AE26</f>
        <v>500000</v>
      </c>
      <c r="AF42" s="68">
        <f>X42+Y42+Z42+AA42+AC42+AE42+AG42</f>
        <v>34822916.666666664</v>
      </c>
      <c r="AG42" s="12">
        <f>AG40+AG37+AG34+AG22+AG10</f>
        <v>7447916.666666666</v>
      </c>
      <c r="AH42" s="68">
        <f>AG42+AE42+AD42+O42</f>
        <v>81479166.670000002</v>
      </c>
      <c r="AI42" s="119">
        <f>AI25</f>
        <v>20000000</v>
      </c>
      <c r="AJ42" s="34">
        <f>AJ25</f>
        <v>10000000</v>
      </c>
      <c r="AK42" s="34">
        <f>AK25</f>
        <v>10000000</v>
      </c>
      <c r="AL42" s="34" t="e">
        <f>#REF!+AJ42+AK42</f>
        <v>#REF!</v>
      </c>
      <c r="AM42" s="56">
        <f>AM25</f>
        <v>10000000</v>
      </c>
      <c r="AN42" s="34">
        <f>AN25</f>
        <v>10000000</v>
      </c>
      <c r="AO42" s="165">
        <v>10000000</v>
      </c>
      <c r="AP42" s="11"/>
    </row>
    <row r="43" spans="1:42">
      <c r="B43" s="186" t="s">
        <v>51</v>
      </c>
      <c r="C43" s="186"/>
      <c r="F43" s="25">
        <v>1524</v>
      </c>
      <c r="G43" s="25">
        <v>1860</v>
      </c>
      <c r="H43" s="25">
        <v>1904</v>
      </c>
      <c r="I43" s="30">
        <v>2297</v>
      </c>
      <c r="J43" s="30">
        <v>2476</v>
      </c>
      <c r="K43" s="127"/>
      <c r="L43" s="33">
        <v>2976</v>
      </c>
      <c r="M43" s="139">
        <v>3131</v>
      </c>
      <c r="N43" s="190" t="s">
        <v>62</v>
      </c>
      <c r="O43" s="139">
        <v>2823</v>
      </c>
      <c r="P43" s="139">
        <v>3868</v>
      </c>
      <c r="Q43" s="139">
        <v>4248</v>
      </c>
      <c r="R43" s="140">
        <v>4459</v>
      </c>
      <c r="S43" s="139">
        <v>4630</v>
      </c>
      <c r="T43" s="190" t="s">
        <v>62</v>
      </c>
      <c r="U43" s="141">
        <v>4889</v>
      </c>
      <c r="V43" s="139">
        <v>5304</v>
      </c>
      <c r="W43" s="134"/>
      <c r="X43" s="142">
        <v>5375</v>
      </c>
      <c r="Y43" s="143">
        <v>6080</v>
      </c>
      <c r="Z43" s="144">
        <v>6302</v>
      </c>
      <c r="AA43" s="46">
        <v>6368</v>
      </c>
      <c r="AC43" s="143">
        <v>6302</v>
      </c>
      <c r="AD43" s="11"/>
      <c r="AE43" s="140">
        <v>7923</v>
      </c>
      <c r="AF43" s="66">
        <f t="shared" si="11"/>
        <v>46531</v>
      </c>
      <c r="AG43" s="139">
        <v>8181</v>
      </c>
      <c r="AH43" s="145"/>
      <c r="AI43" s="30">
        <v>8508</v>
      </c>
      <c r="AJ43" s="152">
        <v>9348</v>
      </c>
      <c r="AK43" s="152">
        <v>9563</v>
      </c>
      <c r="AL43" s="11"/>
      <c r="AM43" s="152">
        <v>10805</v>
      </c>
      <c r="AN43" s="152">
        <v>11136</v>
      </c>
      <c r="AO43" s="156">
        <v>11410</v>
      </c>
    </row>
    <row r="44" spans="1:42">
      <c r="B44" s="186" t="s">
        <v>52</v>
      </c>
      <c r="C44" s="186"/>
      <c r="E44" s="11"/>
      <c r="F44" s="26">
        <v>42417</v>
      </c>
      <c r="G44" s="26">
        <v>42426</v>
      </c>
      <c r="H44" s="26">
        <v>42429</v>
      </c>
      <c r="I44" s="26">
        <v>42445</v>
      </c>
      <c r="J44" s="32">
        <v>42457</v>
      </c>
      <c r="K44" s="122"/>
      <c r="L44" s="32">
        <v>42471</v>
      </c>
      <c r="M44" s="32">
        <v>42474</v>
      </c>
      <c r="N44" s="190"/>
      <c r="O44" s="32">
        <v>42466</v>
      </c>
      <c r="P44" s="32">
        <v>42502</v>
      </c>
      <c r="Q44" s="32">
        <v>42514</v>
      </c>
      <c r="R44" s="32">
        <v>42523</v>
      </c>
      <c r="S44" s="32">
        <v>42530</v>
      </c>
      <c r="T44" s="191"/>
      <c r="U44" s="32">
        <v>42542</v>
      </c>
      <c r="V44" s="32">
        <v>42551</v>
      </c>
      <c r="W44" s="125"/>
      <c r="X44" s="32">
        <v>42555</v>
      </c>
      <c r="Y44" s="32">
        <v>42578</v>
      </c>
      <c r="Z44" s="45">
        <v>42584</v>
      </c>
      <c r="AA44" s="32">
        <v>42585</v>
      </c>
      <c r="AC44" s="32">
        <v>42618</v>
      </c>
      <c r="AE44" s="32">
        <v>42633</v>
      </c>
      <c r="AF44" s="122"/>
      <c r="AG44" s="32">
        <v>42640</v>
      </c>
      <c r="AH44" s="122"/>
      <c r="AI44" s="32">
        <v>42648</v>
      </c>
      <c r="AJ44" s="32">
        <v>42676</v>
      </c>
      <c r="AK44" s="32">
        <v>42683</v>
      </c>
      <c r="AM44" s="32">
        <v>42726</v>
      </c>
      <c r="AN44" s="32">
        <v>42732</v>
      </c>
      <c r="AO44" s="32">
        <v>42734</v>
      </c>
    </row>
    <row r="45" spans="1:42">
      <c r="E45" s="11"/>
      <c r="U45" s="11"/>
      <c r="AA45" s="11"/>
      <c r="AB45" s="11"/>
    </row>
    <row r="46" spans="1:42">
      <c r="A46" s="130">
        <v>30760416.669999998</v>
      </c>
      <c r="B46" s="121" t="s">
        <v>92</v>
      </c>
      <c r="D46" s="68">
        <v>30760416.669999998</v>
      </c>
      <c r="E46" s="11"/>
    </row>
    <row r="47" spans="1:42">
      <c r="D47" s="11">
        <f>D42/2500000</f>
        <v>38.15</v>
      </c>
      <c r="E47" s="11"/>
      <c r="F47" s="11"/>
      <c r="N47" s="11">
        <f>N42+O42</f>
        <v>25843750</v>
      </c>
      <c r="AC47" s="11">
        <f>AC42+AA42+Z42+Y42+X42+V42+U42+S42+Q42+R42+P42+O42+N42</f>
        <v>73531250.00333333</v>
      </c>
      <c r="AG47" s="11"/>
      <c r="AH47" s="66"/>
    </row>
    <row r="48" spans="1:42">
      <c r="D48" s="11">
        <f>D47*2500000</f>
        <v>95375000</v>
      </c>
      <c r="E48" s="11"/>
      <c r="N48" s="11">
        <f>M42+L42</f>
        <v>7947916.666666666</v>
      </c>
    </row>
    <row r="49" spans="4:32">
      <c r="D49" s="11"/>
      <c r="N49" s="11">
        <f>N48*3</f>
        <v>23843750</v>
      </c>
    </row>
    <row r="50" spans="4:32">
      <c r="W50" s="66"/>
    </row>
    <row r="51" spans="4:32">
      <c r="Y51" s="11"/>
      <c r="AF51" s="66"/>
    </row>
    <row r="52" spans="4:32">
      <c r="W52" s="66"/>
    </row>
    <row r="53" spans="4:32">
      <c r="Y53" s="11"/>
    </row>
  </sheetData>
  <mergeCells count="57">
    <mergeCell ref="S4:S5"/>
    <mergeCell ref="Q4:Q5"/>
    <mergeCell ref="R4:R5"/>
    <mergeCell ref="P4:P5"/>
    <mergeCell ref="F4:F5"/>
    <mergeCell ref="G4:G5"/>
    <mergeCell ref="H4:H5"/>
    <mergeCell ref="I4:I5"/>
    <mergeCell ref="J4:J5"/>
    <mergeCell ref="L4:L5"/>
    <mergeCell ref="M4:M5"/>
    <mergeCell ref="AC4:AC5"/>
    <mergeCell ref="AA4:AA5"/>
    <mergeCell ref="Z4:Z5"/>
    <mergeCell ref="Y4:Y5"/>
    <mergeCell ref="U4:U5"/>
    <mergeCell ref="V4:V5"/>
    <mergeCell ref="X4:X5"/>
    <mergeCell ref="AN4:AN5"/>
    <mergeCell ref="AN25:AN34"/>
    <mergeCell ref="T43:T44"/>
    <mergeCell ref="N43:N44"/>
    <mergeCell ref="A42:C42"/>
    <mergeCell ref="A39:A40"/>
    <mergeCell ref="B40:C40"/>
    <mergeCell ref="AJ4:AJ5"/>
    <mergeCell ref="AJ25:AJ34"/>
    <mergeCell ref="AL4:AL5"/>
    <mergeCell ref="O26:O33"/>
    <mergeCell ref="B34:C34"/>
    <mergeCell ref="AK4:AK5"/>
    <mergeCell ref="AK25:AK34"/>
    <mergeCell ref="B24:C24"/>
    <mergeCell ref="B22:C22"/>
    <mergeCell ref="A12:A22"/>
    <mergeCell ref="B10:C10"/>
    <mergeCell ref="B43:C43"/>
    <mergeCell ref="B44:C44"/>
    <mergeCell ref="A25:A34"/>
    <mergeCell ref="A36:A37"/>
    <mergeCell ref="B37:C37"/>
    <mergeCell ref="AO25:AO34"/>
    <mergeCell ref="AO4:AO5"/>
    <mergeCell ref="AM4:AM5"/>
    <mergeCell ref="AM25:AM34"/>
    <mergeCell ref="A2:AH2"/>
    <mergeCell ref="AI4:AI5"/>
    <mergeCell ref="AI25:AI34"/>
    <mergeCell ref="AH4:AH5"/>
    <mergeCell ref="AF4:AF5"/>
    <mergeCell ref="W4:W5"/>
    <mergeCell ref="AB4:AB5"/>
    <mergeCell ref="AE4:AE5"/>
    <mergeCell ref="AG4:AG5"/>
    <mergeCell ref="AD4:AD5"/>
    <mergeCell ref="A6:A9"/>
    <mergeCell ref="K4:K5"/>
  </mergeCells>
  <printOptions horizontalCentered="1" verticalCentered="1"/>
  <pageMargins left="0.23" right="0.15748031496062992" top="0.24" bottom="0.19685039370078741" header="0.16" footer="7.98"/>
  <pageSetup paperSize="9" scale="57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46"/>
  <sheetViews>
    <sheetView workbookViewId="0">
      <selection activeCell="B1" sqref="B1:I42"/>
    </sheetView>
  </sheetViews>
  <sheetFormatPr baseColWidth="10" defaultRowHeight="15"/>
  <cols>
    <col min="3" max="3" width="56" bestFit="1" customWidth="1"/>
    <col min="4" max="4" width="13.28515625" bestFit="1" customWidth="1"/>
    <col min="5" max="5" width="16.140625" bestFit="1" customWidth="1"/>
    <col min="6" max="6" width="17.140625" bestFit="1" customWidth="1"/>
    <col min="7" max="7" width="14.5703125" bestFit="1" customWidth="1"/>
    <col min="8" max="8" width="17.85546875" bestFit="1" customWidth="1"/>
    <col min="9" max="9" width="15.5703125" bestFit="1" customWidth="1"/>
  </cols>
  <sheetData>
    <row r="2" spans="2:8">
      <c r="G2" s="50" t="s">
        <v>59</v>
      </c>
      <c r="H2" s="196" t="s">
        <v>70</v>
      </c>
    </row>
    <row r="3" spans="2:8">
      <c r="B3" t="s">
        <v>57</v>
      </c>
      <c r="C3" s="16" t="s">
        <v>0</v>
      </c>
      <c r="D3" s="16" t="s">
        <v>1</v>
      </c>
      <c r="E3" s="16" t="s">
        <v>2</v>
      </c>
      <c r="F3" s="16" t="s">
        <v>3</v>
      </c>
      <c r="G3" s="50" t="s">
        <v>56</v>
      </c>
      <c r="H3" s="191"/>
    </row>
    <row r="4" spans="2:8">
      <c r="B4" s="182" t="s">
        <v>11</v>
      </c>
      <c r="C4" s="24" t="s">
        <v>4</v>
      </c>
      <c r="D4" s="15" t="s">
        <v>8</v>
      </c>
      <c r="E4" s="10">
        <v>700000</v>
      </c>
      <c r="F4" s="10">
        <f>E4/12</f>
        <v>58333.333333333336</v>
      </c>
      <c r="H4" s="51">
        <v>525000</v>
      </c>
    </row>
    <row r="5" spans="2:8">
      <c r="B5" s="182"/>
      <c r="C5" s="24" t="s">
        <v>5</v>
      </c>
      <c r="D5" s="15" t="s">
        <v>9</v>
      </c>
      <c r="E5" s="10">
        <v>800000</v>
      </c>
      <c r="F5" s="10">
        <f>E5/12</f>
        <v>66666.666666666672</v>
      </c>
      <c r="H5" s="52">
        <v>600000</v>
      </c>
    </row>
    <row r="6" spans="2:8">
      <c r="B6" s="182"/>
      <c r="C6" s="24" t="s">
        <v>6</v>
      </c>
      <c r="D6" s="15" t="s">
        <v>10</v>
      </c>
      <c r="E6" s="10">
        <v>800000</v>
      </c>
      <c r="F6" s="10">
        <f>E6/12</f>
        <v>66666.666666666672</v>
      </c>
      <c r="H6" s="52">
        <v>600000</v>
      </c>
    </row>
    <row r="7" spans="2:8">
      <c r="B7" s="182"/>
      <c r="C7" s="24" t="s">
        <v>7</v>
      </c>
      <c r="D7" s="15" t="s">
        <v>9</v>
      </c>
      <c r="E7" s="10">
        <v>700000</v>
      </c>
      <c r="F7" s="10">
        <f>E7/12</f>
        <v>58333.333333333336</v>
      </c>
      <c r="H7" s="52">
        <v>525000</v>
      </c>
    </row>
    <row r="8" spans="2:8">
      <c r="C8" s="186" t="s">
        <v>48</v>
      </c>
      <c r="D8" s="186"/>
      <c r="E8" s="12">
        <f>SUM(E4:E7)</f>
        <v>3000000</v>
      </c>
      <c r="F8" s="12">
        <f>SUM(F4:F7)</f>
        <v>250000.00000000003</v>
      </c>
      <c r="H8" s="53">
        <v>2250000.0000000005</v>
      </c>
    </row>
    <row r="10" spans="2:8">
      <c r="B10" s="183" t="s">
        <v>50</v>
      </c>
      <c r="C10" s="20" t="s">
        <v>21</v>
      </c>
      <c r="D10" s="6" t="s">
        <v>41</v>
      </c>
      <c r="E10" s="10">
        <v>23519000</v>
      </c>
      <c r="F10" s="10">
        <f>E10/12</f>
        <v>1959916.6666666667</v>
      </c>
      <c r="H10" s="10">
        <v>17639250</v>
      </c>
    </row>
    <row r="11" spans="2:8">
      <c r="B11" s="184"/>
      <c r="C11" s="18" t="s">
        <v>12</v>
      </c>
      <c r="D11" s="4" t="s">
        <v>33</v>
      </c>
      <c r="E11" s="10">
        <v>300000</v>
      </c>
      <c r="F11" s="10">
        <f t="shared" ref="F11:F19" si="0">E11/12</f>
        <v>25000</v>
      </c>
      <c r="H11" s="10">
        <v>225000</v>
      </c>
    </row>
    <row r="12" spans="2:8">
      <c r="B12" s="184"/>
      <c r="C12" s="18" t="s">
        <v>13</v>
      </c>
      <c r="D12" s="4" t="s">
        <v>34</v>
      </c>
      <c r="E12" s="10">
        <v>1300000</v>
      </c>
      <c r="F12" s="10">
        <f t="shared" si="0"/>
        <v>108333.33333333333</v>
      </c>
      <c r="H12" s="10">
        <v>975000</v>
      </c>
    </row>
    <row r="13" spans="2:8">
      <c r="B13" s="184"/>
      <c r="C13" s="18" t="s">
        <v>14</v>
      </c>
      <c r="D13" s="4" t="s">
        <v>35</v>
      </c>
      <c r="E13" s="10">
        <v>55000</v>
      </c>
      <c r="F13" s="10">
        <f t="shared" si="0"/>
        <v>4583.333333333333</v>
      </c>
      <c r="H13" s="10">
        <v>41250</v>
      </c>
    </row>
    <row r="14" spans="2:8">
      <c r="B14" s="184"/>
      <c r="C14" s="18" t="s">
        <v>15</v>
      </c>
      <c r="D14" s="4" t="s">
        <v>36</v>
      </c>
      <c r="E14" s="10">
        <v>220000</v>
      </c>
      <c r="F14" s="10">
        <f t="shared" si="0"/>
        <v>18333.333333333332</v>
      </c>
      <c r="H14" s="10">
        <v>165000</v>
      </c>
    </row>
    <row r="15" spans="2:8">
      <c r="B15" s="184"/>
      <c r="C15" s="19" t="s">
        <v>16</v>
      </c>
      <c r="D15" s="14" t="s">
        <v>37</v>
      </c>
      <c r="E15" s="13">
        <v>100000</v>
      </c>
      <c r="F15" s="13">
        <f t="shared" si="0"/>
        <v>8333.3333333333339</v>
      </c>
      <c r="H15" s="10">
        <v>75000</v>
      </c>
    </row>
    <row r="16" spans="2:8">
      <c r="B16" s="184"/>
      <c r="C16" s="19" t="s">
        <v>17</v>
      </c>
      <c r="D16" s="6" t="s">
        <v>38</v>
      </c>
      <c r="E16" s="13">
        <v>15000</v>
      </c>
      <c r="F16" s="13">
        <f t="shared" si="0"/>
        <v>1250</v>
      </c>
      <c r="H16" s="10">
        <v>11250</v>
      </c>
    </row>
    <row r="17" spans="2:8">
      <c r="B17" s="184"/>
      <c r="C17" s="19" t="s">
        <v>18</v>
      </c>
      <c r="D17" s="14" t="s">
        <v>39</v>
      </c>
      <c r="E17" s="13">
        <v>1000000</v>
      </c>
      <c r="F17" s="13">
        <f t="shared" si="0"/>
        <v>83333.333333333328</v>
      </c>
      <c r="H17" s="10">
        <v>750000</v>
      </c>
    </row>
    <row r="18" spans="2:8">
      <c r="B18" s="184"/>
      <c r="C18" s="19" t="s">
        <v>19</v>
      </c>
      <c r="D18" s="6" t="s">
        <v>37</v>
      </c>
      <c r="E18" s="13">
        <v>300000</v>
      </c>
      <c r="F18" s="13">
        <f t="shared" si="0"/>
        <v>25000</v>
      </c>
      <c r="H18" s="10">
        <v>225000</v>
      </c>
    </row>
    <row r="19" spans="2:8">
      <c r="B19" s="184"/>
      <c r="C19" s="21" t="s">
        <v>20</v>
      </c>
      <c r="D19" s="6" t="s">
        <v>40</v>
      </c>
      <c r="E19" s="13">
        <v>731000</v>
      </c>
      <c r="F19" s="13">
        <f t="shared" si="0"/>
        <v>60916.666666666664</v>
      </c>
      <c r="H19" s="10">
        <v>548250</v>
      </c>
    </row>
    <row r="20" spans="2:8">
      <c r="B20" s="185"/>
      <c r="C20" s="195" t="s">
        <v>48</v>
      </c>
      <c r="D20" s="186"/>
      <c r="E20" s="12">
        <f>SUM(E10:E19)</f>
        <v>27540000</v>
      </c>
      <c r="F20" s="12">
        <f>SUM(F10:F19)</f>
        <v>2295000.0000000005</v>
      </c>
      <c r="H20" s="53">
        <v>20655000</v>
      </c>
    </row>
    <row r="21" spans="2:8">
      <c r="B21" s="7"/>
      <c r="C21" s="1"/>
      <c r="D21" s="8"/>
      <c r="E21" s="7"/>
      <c r="F21" s="7"/>
      <c r="G21" s="7"/>
      <c r="H21" s="7"/>
    </row>
    <row r="22" spans="2:8">
      <c r="B22" s="7"/>
      <c r="C22" s="194"/>
      <c r="D22" s="194"/>
    </row>
    <row r="23" spans="2:8">
      <c r="B23" s="187" t="s">
        <v>45</v>
      </c>
      <c r="C23" s="22" t="s">
        <v>22</v>
      </c>
      <c r="D23" s="4" t="s">
        <v>42</v>
      </c>
      <c r="E23" s="10">
        <v>47000000</v>
      </c>
      <c r="F23" s="10">
        <f>E23/12</f>
        <v>3916666.6666666665</v>
      </c>
      <c r="G23" s="50"/>
      <c r="H23" s="10">
        <v>35250000.00333333</v>
      </c>
    </row>
    <row r="24" spans="2:8">
      <c r="B24" s="187"/>
      <c r="C24" s="23" t="s">
        <v>23</v>
      </c>
      <c r="D24" s="4" t="s">
        <v>42</v>
      </c>
      <c r="E24" s="10">
        <v>12000000</v>
      </c>
      <c r="F24" s="10">
        <f t="shared" ref="F24:F31" si="1">E24/12</f>
        <v>1000000</v>
      </c>
      <c r="G24" s="180" t="s">
        <v>58</v>
      </c>
      <c r="H24" s="10">
        <v>9000000</v>
      </c>
    </row>
    <row r="25" spans="2:8">
      <c r="B25" s="187"/>
      <c r="C25" s="23" t="s">
        <v>24</v>
      </c>
      <c r="D25" s="4" t="s">
        <v>42</v>
      </c>
      <c r="E25" s="10">
        <v>4500000</v>
      </c>
      <c r="F25" s="10">
        <f t="shared" si="1"/>
        <v>375000</v>
      </c>
      <c r="G25" s="180"/>
      <c r="H25" s="10">
        <v>3375000</v>
      </c>
    </row>
    <row r="26" spans="2:8">
      <c r="B26" s="187"/>
      <c r="C26" s="23" t="s">
        <v>25</v>
      </c>
      <c r="D26" s="4" t="s">
        <v>42</v>
      </c>
      <c r="E26" s="10">
        <v>15000</v>
      </c>
      <c r="F26" s="10">
        <f t="shared" si="1"/>
        <v>1250</v>
      </c>
      <c r="G26" s="180"/>
      <c r="H26" s="10">
        <v>11250</v>
      </c>
    </row>
    <row r="27" spans="2:8">
      <c r="B27" s="187"/>
      <c r="C27" s="23" t="s">
        <v>26</v>
      </c>
      <c r="D27" s="4" t="s">
        <v>42</v>
      </c>
      <c r="E27" s="10">
        <v>30000</v>
      </c>
      <c r="F27" s="10">
        <f t="shared" si="1"/>
        <v>2500</v>
      </c>
      <c r="G27" s="180"/>
      <c r="H27" s="10">
        <v>22500</v>
      </c>
    </row>
    <row r="28" spans="2:8">
      <c r="B28" s="187"/>
      <c r="C28" s="23" t="s">
        <v>27</v>
      </c>
      <c r="D28" s="4" t="s">
        <v>42</v>
      </c>
      <c r="E28" s="10">
        <v>40000</v>
      </c>
      <c r="F28" s="10">
        <f t="shared" si="1"/>
        <v>3333.3333333333335</v>
      </c>
      <c r="G28" s="180"/>
      <c r="H28" s="10">
        <v>30000</v>
      </c>
    </row>
    <row r="29" spans="2:8">
      <c r="B29" s="187"/>
      <c r="C29" s="23" t="s">
        <v>28</v>
      </c>
      <c r="D29" s="4" t="s">
        <v>42</v>
      </c>
      <c r="E29" s="10">
        <v>150000</v>
      </c>
      <c r="F29" s="10">
        <f t="shared" si="1"/>
        <v>12500</v>
      </c>
      <c r="G29" s="180"/>
      <c r="H29" s="10">
        <v>112500</v>
      </c>
    </row>
    <row r="30" spans="2:8">
      <c r="B30" s="187"/>
      <c r="C30" s="23" t="s">
        <v>29</v>
      </c>
      <c r="D30" s="4" t="s">
        <v>42</v>
      </c>
      <c r="E30" s="10">
        <v>100000</v>
      </c>
      <c r="F30" s="10">
        <f t="shared" si="1"/>
        <v>8333.3333333333339</v>
      </c>
      <c r="G30" s="180"/>
      <c r="H30" s="10">
        <v>75000</v>
      </c>
    </row>
    <row r="31" spans="2:8">
      <c r="B31" s="187"/>
      <c r="C31" s="23" t="s">
        <v>30</v>
      </c>
      <c r="D31" s="4" t="s">
        <v>42</v>
      </c>
      <c r="E31" s="10">
        <v>100000</v>
      </c>
      <c r="F31" s="10">
        <f t="shared" si="1"/>
        <v>8333.3333333333339</v>
      </c>
      <c r="G31" s="180"/>
      <c r="H31" s="10">
        <v>75000</v>
      </c>
    </row>
    <row r="32" spans="2:8">
      <c r="B32" s="187"/>
      <c r="C32" s="186" t="s">
        <v>48</v>
      </c>
      <c r="D32" s="186"/>
      <c r="E32" s="12">
        <f>SUM(E23:E31)</f>
        <v>63935000</v>
      </c>
      <c r="F32" s="12">
        <f>SUM(F23:F31)</f>
        <v>5327916.6666666651</v>
      </c>
      <c r="G32" s="34">
        <v>2000000</v>
      </c>
      <c r="H32" s="54">
        <v>47951250.00333333</v>
      </c>
    </row>
    <row r="33" spans="2:9">
      <c r="B33" s="7"/>
      <c r="C33" s="1"/>
      <c r="D33" s="9"/>
      <c r="E33" s="7"/>
      <c r="F33" s="7"/>
      <c r="G33" s="7"/>
      <c r="H33" s="7"/>
    </row>
    <row r="34" spans="2:9">
      <c r="B34" s="182" t="s">
        <v>46</v>
      </c>
      <c r="C34" s="2" t="s">
        <v>31</v>
      </c>
      <c r="D34" s="5" t="s">
        <v>43</v>
      </c>
      <c r="E34" s="13">
        <v>700000</v>
      </c>
      <c r="F34" s="10">
        <f>E34/12</f>
        <v>58333.333333333336</v>
      </c>
      <c r="H34" s="10">
        <v>525000</v>
      </c>
    </row>
    <row r="35" spans="2:9">
      <c r="B35" s="182"/>
      <c r="C35" s="186" t="s">
        <v>48</v>
      </c>
      <c r="D35" s="186"/>
      <c r="E35" s="12">
        <f>SUM(E34)</f>
        <v>700000</v>
      </c>
      <c r="F35" s="12">
        <f>SUM(F34)</f>
        <v>58333.333333333336</v>
      </c>
      <c r="H35" s="12">
        <v>525000</v>
      </c>
    </row>
    <row r="36" spans="2:9">
      <c r="B36" s="7"/>
      <c r="C36" s="1"/>
      <c r="D36" s="9"/>
      <c r="E36" s="7"/>
      <c r="F36" s="7"/>
      <c r="G36" s="7"/>
      <c r="H36" s="11"/>
    </row>
    <row r="37" spans="2:9">
      <c r="B37" s="182" t="s">
        <v>47</v>
      </c>
      <c r="C37" s="3" t="s">
        <v>32</v>
      </c>
      <c r="D37" s="4" t="s">
        <v>44</v>
      </c>
      <c r="E37" s="10">
        <v>200000</v>
      </c>
      <c r="F37" s="10">
        <f>E37/12</f>
        <v>16666.666666666668</v>
      </c>
      <c r="H37" s="10">
        <v>150000</v>
      </c>
    </row>
    <row r="38" spans="2:9">
      <c r="B38" s="182"/>
      <c r="C38" s="186" t="s">
        <v>48</v>
      </c>
      <c r="D38" s="186"/>
      <c r="E38" s="12">
        <f>SUM(E37)</f>
        <v>200000</v>
      </c>
      <c r="F38" s="12">
        <f>SUM(F37)</f>
        <v>16666.666666666668</v>
      </c>
      <c r="H38" s="12">
        <v>150000</v>
      </c>
    </row>
    <row r="39" spans="2:9" ht="15.75" thickBot="1">
      <c r="H39" s="11"/>
    </row>
    <row r="40" spans="2:9" ht="15.75" thickBot="1">
      <c r="B40" s="192" t="s">
        <v>49</v>
      </c>
      <c r="C40" s="192"/>
      <c r="D40" s="192"/>
      <c r="E40" s="17">
        <f>E38+E35+E32+E20+E8</f>
        <v>95375000</v>
      </c>
      <c r="F40" s="17">
        <f>F38+F35+F32+F20+F8</f>
        <v>7947916.666666666</v>
      </c>
      <c r="G40" s="36">
        <f>G32</f>
        <v>2000000</v>
      </c>
      <c r="H40" s="56">
        <v>71531250.00333333</v>
      </c>
      <c r="I40" s="57">
        <f>H40+G40</f>
        <v>73531250.00333333</v>
      </c>
    </row>
    <row r="41" spans="2:9">
      <c r="C41" s="186" t="s">
        <v>51</v>
      </c>
      <c r="D41" s="186"/>
      <c r="G41" s="30">
        <v>2823</v>
      </c>
    </row>
    <row r="42" spans="2:9">
      <c r="C42" s="186" t="s">
        <v>52</v>
      </c>
      <c r="D42" s="186"/>
      <c r="F42" s="11"/>
      <c r="G42" s="32">
        <v>42466</v>
      </c>
    </row>
    <row r="46" spans="2:9">
      <c r="E46" s="11">
        <f>F40*9</f>
        <v>71531250</v>
      </c>
    </row>
  </sheetData>
  <mergeCells count="16">
    <mergeCell ref="C42:D42"/>
    <mergeCell ref="G24:G31"/>
    <mergeCell ref="H2:H3"/>
    <mergeCell ref="B34:B35"/>
    <mergeCell ref="C35:D35"/>
    <mergeCell ref="B37:B38"/>
    <mergeCell ref="C38:D38"/>
    <mergeCell ref="B40:D40"/>
    <mergeCell ref="C41:D41"/>
    <mergeCell ref="B4:B7"/>
    <mergeCell ref="C8:D8"/>
    <mergeCell ref="B10:B20"/>
    <mergeCell ref="C20:D20"/>
    <mergeCell ref="C22:D22"/>
    <mergeCell ref="B23:B32"/>
    <mergeCell ref="C32:D3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T44"/>
  <sheetViews>
    <sheetView topLeftCell="E1" workbookViewId="0">
      <selection activeCell="W2" sqref="W2"/>
    </sheetView>
  </sheetViews>
  <sheetFormatPr baseColWidth="10" defaultRowHeight="15"/>
  <cols>
    <col min="20" max="20" width="15.5703125" bestFit="1" customWidth="1"/>
  </cols>
  <sheetData>
    <row r="2" spans="2:20">
      <c r="B2" s="197" t="s">
        <v>53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4" spans="2:20">
      <c r="N4" s="59" t="s">
        <v>61</v>
      </c>
      <c r="O4" s="59" t="s">
        <v>59</v>
      </c>
      <c r="P4" s="37"/>
      <c r="T4" s="59" t="s">
        <v>60</v>
      </c>
    </row>
    <row r="5" spans="2:20">
      <c r="B5" t="s">
        <v>57</v>
      </c>
      <c r="C5" s="16" t="s">
        <v>0</v>
      </c>
      <c r="D5" s="16" t="s">
        <v>1</v>
      </c>
      <c r="E5" s="16" t="s">
        <v>2</v>
      </c>
      <c r="F5" s="16" t="s">
        <v>3</v>
      </c>
      <c r="G5" s="59" t="s">
        <v>54</v>
      </c>
      <c r="H5" s="59" t="s">
        <v>54</v>
      </c>
      <c r="I5" s="59" t="s">
        <v>54</v>
      </c>
      <c r="J5" s="59" t="s">
        <v>55</v>
      </c>
      <c r="K5" s="59" t="s">
        <v>55</v>
      </c>
      <c r="L5" s="35" t="s">
        <v>56</v>
      </c>
      <c r="M5" s="59" t="s">
        <v>56</v>
      </c>
      <c r="N5" s="59" t="s">
        <v>60</v>
      </c>
      <c r="O5" s="59" t="s">
        <v>56</v>
      </c>
      <c r="P5" s="59" t="s">
        <v>63</v>
      </c>
      <c r="Q5" s="59" t="str">
        <f>P5</f>
        <v>ABRIL</v>
      </c>
      <c r="R5" s="59" t="s">
        <v>64</v>
      </c>
      <c r="S5" s="59" t="s">
        <v>64</v>
      </c>
    </row>
    <row r="6" spans="2:20">
      <c r="B6" s="182" t="s">
        <v>11</v>
      </c>
      <c r="C6" s="24" t="s">
        <v>4</v>
      </c>
      <c r="D6" s="15" t="s">
        <v>8</v>
      </c>
      <c r="E6" s="10">
        <v>700000</v>
      </c>
      <c r="F6" s="10">
        <f>E6/12</f>
        <v>58333.333333333336</v>
      </c>
      <c r="H6" s="10">
        <f>F6</f>
        <v>58333.333333333336</v>
      </c>
      <c r="J6" s="10">
        <f>H6</f>
        <v>58333.333333333336</v>
      </c>
      <c r="M6" s="10">
        <f>F6</f>
        <v>58333.333333333336</v>
      </c>
      <c r="N6" s="10">
        <f>M6+L6+K6+J6+I6+H6+G6</f>
        <v>175000</v>
      </c>
      <c r="Q6" s="10">
        <f>F6</f>
        <v>58333.333333333336</v>
      </c>
      <c r="S6" s="10">
        <f>F6</f>
        <v>58333.333333333336</v>
      </c>
      <c r="T6" s="10">
        <f>S6+R6+Q6+P6+O6+N6</f>
        <v>291666.66666666669</v>
      </c>
    </row>
    <row r="7" spans="2:20">
      <c r="B7" s="182"/>
      <c r="C7" s="24" t="s">
        <v>5</v>
      </c>
      <c r="D7" s="15" t="s">
        <v>9</v>
      </c>
      <c r="E7" s="10">
        <v>800000</v>
      </c>
      <c r="F7" s="10">
        <f>E7/12</f>
        <v>66666.666666666672</v>
      </c>
      <c r="H7" s="10">
        <f t="shared" ref="H7:H40" si="0">F7</f>
        <v>66666.666666666672</v>
      </c>
      <c r="J7" s="10">
        <f>H7</f>
        <v>66666.666666666672</v>
      </c>
      <c r="M7" s="10">
        <f>F7</f>
        <v>66666.666666666672</v>
      </c>
      <c r="N7" s="10">
        <f t="shared" ref="N7:N39" si="1">M7+L7+K7+J7+I7+H7+G7</f>
        <v>200000</v>
      </c>
      <c r="Q7" s="10">
        <f t="shared" ref="Q7:Q40" si="2">F7</f>
        <v>66666.666666666672</v>
      </c>
      <c r="S7" s="10">
        <f t="shared" ref="S7:S40" si="3">F7</f>
        <v>66666.666666666672</v>
      </c>
      <c r="T7" s="10">
        <f t="shared" ref="T7:T42" si="4">S7+R7+Q7+P7+O7+N7</f>
        <v>333333.33333333337</v>
      </c>
    </row>
    <row r="8" spans="2:20">
      <c r="B8" s="182"/>
      <c r="C8" s="24" t="s">
        <v>6</v>
      </c>
      <c r="D8" s="15" t="s">
        <v>10</v>
      </c>
      <c r="E8" s="10">
        <v>800000</v>
      </c>
      <c r="F8" s="10">
        <f>E8/12</f>
        <v>66666.666666666672</v>
      </c>
      <c r="H8" s="10">
        <f t="shared" si="0"/>
        <v>66666.666666666672</v>
      </c>
      <c r="J8" s="10">
        <f>H8</f>
        <v>66666.666666666672</v>
      </c>
      <c r="M8" s="10">
        <f>F8</f>
        <v>66666.666666666672</v>
      </c>
      <c r="N8" s="10">
        <f t="shared" si="1"/>
        <v>200000</v>
      </c>
      <c r="Q8" s="10">
        <f t="shared" si="2"/>
        <v>66666.666666666672</v>
      </c>
      <c r="S8" s="10">
        <f t="shared" si="3"/>
        <v>66666.666666666672</v>
      </c>
      <c r="T8" s="10">
        <f t="shared" si="4"/>
        <v>333333.33333333337</v>
      </c>
    </row>
    <row r="9" spans="2:20">
      <c r="B9" s="182"/>
      <c r="C9" s="24" t="s">
        <v>7</v>
      </c>
      <c r="D9" s="15" t="s">
        <v>9</v>
      </c>
      <c r="E9" s="10">
        <v>700000</v>
      </c>
      <c r="F9" s="10">
        <f>E9/12</f>
        <v>58333.333333333336</v>
      </c>
      <c r="H9" s="10">
        <f t="shared" si="0"/>
        <v>58333.333333333336</v>
      </c>
      <c r="J9" s="10">
        <f>H9</f>
        <v>58333.333333333336</v>
      </c>
      <c r="M9" s="10">
        <f>F9</f>
        <v>58333.333333333336</v>
      </c>
      <c r="N9" s="10">
        <f t="shared" si="1"/>
        <v>175000</v>
      </c>
      <c r="Q9" s="10">
        <f t="shared" si="2"/>
        <v>58333.333333333336</v>
      </c>
      <c r="S9" s="10">
        <f t="shared" si="3"/>
        <v>58333.333333333336</v>
      </c>
      <c r="T9" s="10">
        <f t="shared" si="4"/>
        <v>291666.66666666669</v>
      </c>
    </row>
    <row r="10" spans="2:20">
      <c r="C10" s="186" t="s">
        <v>48</v>
      </c>
      <c r="D10" s="186"/>
      <c r="E10" s="12">
        <f>SUM(E6:E9)</f>
        <v>3000000</v>
      </c>
      <c r="F10" s="12">
        <f>SUM(F6:F9)</f>
        <v>250000.00000000003</v>
      </c>
      <c r="H10" s="12">
        <f t="shared" si="0"/>
        <v>250000.00000000003</v>
      </c>
      <c r="J10" s="12">
        <f>SUM(J6:J9)</f>
        <v>250000.00000000003</v>
      </c>
      <c r="M10" s="12">
        <f>SUM(M6:M9)</f>
        <v>250000.00000000003</v>
      </c>
      <c r="N10" s="12">
        <f t="shared" si="1"/>
        <v>750000.00000000012</v>
      </c>
      <c r="Q10" s="12">
        <f t="shared" si="2"/>
        <v>250000.00000000003</v>
      </c>
      <c r="S10" s="12">
        <f>SUM(S6:S9)</f>
        <v>250000.00000000003</v>
      </c>
      <c r="T10" s="12">
        <f t="shared" si="4"/>
        <v>1250000.0000000002</v>
      </c>
    </row>
    <row r="11" spans="2:20">
      <c r="H11" s="11"/>
      <c r="N11" s="28"/>
      <c r="Q11" s="11">
        <f t="shared" si="2"/>
        <v>0</v>
      </c>
      <c r="S11" s="11"/>
      <c r="T11" s="11"/>
    </row>
    <row r="12" spans="2:20">
      <c r="B12" s="183" t="s">
        <v>50</v>
      </c>
      <c r="C12" s="20" t="s">
        <v>21</v>
      </c>
      <c r="D12" s="6" t="s">
        <v>41</v>
      </c>
      <c r="E12" s="10">
        <v>23519000</v>
      </c>
      <c r="F12" s="10">
        <f>E12/12</f>
        <v>1959916.6666666667</v>
      </c>
      <c r="H12" s="11"/>
      <c r="I12" s="10">
        <f>F12</f>
        <v>1959916.6666666667</v>
      </c>
      <c r="J12" s="7"/>
      <c r="K12" s="10">
        <f>I12</f>
        <v>1959916.6666666667</v>
      </c>
      <c r="M12" s="10">
        <f t="shared" ref="M12:M21" si="5">F12</f>
        <v>1959916.6666666667</v>
      </c>
      <c r="N12" s="10">
        <f t="shared" si="1"/>
        <v>5879750</v>
      </c>
      <c r="Q12" s="10">
        <f t="shared" si="2"/>
        <v>1959916.6666666667</v>
      </c>
      <c r="S12" s="10">
        <f t="shared" si="3"/>
        <v>1959916.6666666667</v>
      </c>
      <c r="T12" s="10">
        <f t="shared" si="4"/>
        <v>9799583.333333334</v>
      </c>
    </row>
    <row r="13" spans="2:20">
      <c r="B13" s="184"/>
      <c r="C13" s="18" t="s">
        <v>12</v>
      </c>
      <c r="D13" s="4" t="s">
        <v>33</v>
      </c>
      <c r="E13" s="10">
        <v>300000</v>
      </c>
      <c r="F13" s="10">
        <f t="shared" ref="F13:F21" si="6">E13/12</f>
        <v>25000</v>
      </c>
      <c r="H13" s="10">
        <f t="shared" si="0"/>
        <v>25000</v>
      </c>
      <c r="J13" s="28"/>
      <c r="K13" s="10">
        <f>H13</f>
        <v>25000</v>
      </c>
      <c r="M13" s="10">
        <f t="shared" si="5"/>
        <v>25000</v>
      </c>
      <c r="N13" s="10">
        <f t="shared" si="1"/>
        <v>75000</v>
      </c>
      <c r="Q13" s="10">
        <f t="shared" si="2"/>
        <v>25000</v>
      </c>
      <c r="S13" s="10">
        <f t="shared" si="3"/>
        <v>25000</v>
      </c>
      <c r="T13" s="10">
        <f t="shared" si="4"/>
        <v>125000</v>
      </c>
    </row>
    <row r="14" spans="2:20">
      <c r="B14" s="184"/>
      <c r="C14" s="18" t="s">
        <v>13</v>
      </c>
      <c r="D14" s="4" t="s">
        <v>34</v>
      </c>
      <c r="E14" s="10">
        <v>1300000</v>
      </c>
      <c r="F14" s="10">
        <f t="shared" si="6"/>
        <v>108333.33333333333</v>
      </c>
      <c r="H14" s="10">
        <f t="shared" si="0"/>
        <v>108333.33333333333</v>
      </c>
      <c r="J14" s="28"/>
      <c r="K14" s="10">
        <f t="shared" ref="K14:K21" si="7">H14</f>
        <v>108333.33333333333</v>
      </c>
      <c r="M14" s="10">
        <f t="shared" si="5"/>
        <v>108333.33333333333</v>
      </c>
      <c r="N14" s="10">
        <f t="shared" si="1"/>
        <v>325000</v>
      </c>
      <c r="Q14" s="10">
        <f t="shared" si="2"/>
        <v>108333.33333333333</v>
      </c>
      <c r="S14" s="10">
        <f t="shared" si="3"/>
        <v>108333.33333333333</v>
      </c>
      <c r="T14" s="10">
        <f t="shared" si="4"/>
        <v>541666.66666666663</v>
      </c>
    </row>
    <row r="15" spans="2:20">
      <c r="B15" s="184"/>
      <c r="C15" s="18" t="s">
        <v>14</v>
      </c>
      <c r="D15" s="4" t="s">
        <v>35</v>
      </c>
      <c r="E15" s="10">
        <v>55000</v>
      </c>
      <c r="F15" s="10">
        <f t="shared" si="6"/>
        <v>4583.333333333333</v>
      </c>
      <c r="H15" s="10">
        <f t="shared" si="0"/>
        <v>4583.333333333333</v>
      </c>
      <c r="J15" s="28"/>
      <c r="K15" s="10">
        <f t="shared" si="7"/>
        <v>4583.333333333333</v>
      </c>
      <c r="M15" s="10">
        <f t="shared" si="5"/>
        <v>4583.333333333333</v>
      </c>
      <c r="N15" s="10">
        <f t="shared" si="1"/>
        <v>13750</v>
      </c>
      <c r="Q15" s="10">
        <f t="shared" si="2"/>
        <v>4583.333333333333</v>
      </c>
      <c r="S15" s="10">
        <f t="shared" si="3"/>
        <v>4583.333333333333</v>
      </c>
      <c r="T15" s="10">
        <f t="shared" si="4"/>
        <v>22916.666666666664</v>
      </c>
    </row>
    <row r="16" spans="2:20">
      <c r="B16" s="184"/>
      <c r="C16" s="18" t="s">
        <v>15</v>
      </c>
      <c r="D16" s="4" t="s">
        <v>36</v>
      </c>
      <c r="E16" s="10">
        <v>220000</v>
      </c>
      <c r="F16" s="10">
        <f t="shared" si="6"/>
        <v>18333.333333333332</v>
      </c>
      <c r="H16" s="10">
        <f t="shared" si="0"/>
        <v>18333.333333333332</v>
      </c>
      <c r="J16" s="28"/>
      <c r="K16" s="10">
        <f t="shared" si="7"/>
        <v>18333.333333333332</v>
      </c>
      <c r="M16" s="10">
        <f t="shared" si="5"/>
        <v>18333.333333333332</v>
      </c>
      <c r="N16" s="10">
        <f t="shared" si="1"/>
        <v>55000</v>
      </c>
      <c r="Q16" s="10">
        <f t="shared" si="2"/>
        <v>18333.333333333332</v>
      </c>
      <c r="S16" s="10">
        <f t="shared" si="3"/>
        <v>18333.333333333332</v>
      </c>
      <c r="T16" s="10">
        <f t="shared" si="4"/>
        <v>91666.666666666657</v>
      </c>
    </row>
    <row r="17" spans="2:20">
      <c r="B17" s="184"/>
      <c r="C17" s="19" t="s">
        <v>16</v>
      </c>
      <c r="D17" s="14" t="s">
        <v>37</v>
      </c>
      <c r="E17" s="13">
        <v>100000</v>
      </c>
      <c r="F17" s="13">
        <f t="shared" si="6"/>
        <v>8333.3333333333339</v>
      </c>
      <c r="H17" s="10">
        <f t="shared" si="0"/>
        <v>8333.3333333333339</v>
      </c>
      <c r="J17" s="28"/>
      <c r="K17" s="10">
        <f t="shared" si="7"/>
        <v>8333.3333333333339</v>
      </c>
      <c r="M17" s="10">
        <f t="shared" si="5"/>
        <v>8333.3333333333339</v>
      </c>
      <c r="N17" s="10">
        <f t="shared" si="1"/>
        <v>25000</v>
      </c>
      <c r="Q17" s="10">
        <f t="shared" si="2"/>
        <v>8333.3333333333339</v>
      </c>
      <c r="S17" s="10">
        <f t="shared" si="3"/>
        <v>8333.3333333333339</v>
      </c>
      <c r="T17" s="10">
        <f t="shared" si="4"/>
        <v>41666.666666666672</v>
      </c>
    </row>
    <row r="18" spans="2:20">
      <c r="B18" s="184"/>
      <c r="C18" s="19" t="s">
        <v>17</v>
      </c>
      <c r="D18" s="6" t="s">
        <v>38</v>
      </c>
      <c r="E18" s="13">
        <v>15000</v>
      </c>
      <c r="F18" s="13">
        <f t="shared" si="6"/>
        <v>1250</v>
      </c>
      <c r="H18" s="10">
        <f t="shared" si="0"/>
        <v>1250</v>
      </c>
      <c r="J18" s="28"/>
      <c r="K18" s="10">
        <f t="shared" si="7"/>
        <v>1250</v>
      </c>
      <c r="M18" s="10">
        <f t="shared" si="5"/>
        <v>1250</v>
      </c>
      <c r="N18" s="10">
        <f t="shared" si="1"/>
        <v>3750</v>
      </c>
      <c r="Q18" s="10">
        <f t="shared" si="2"/>
        <v>1250</v>
      </c>
      <c r="S18" s="10">
        <f t="shared" si="3"/>
        <v>1250</v>
      </c>
      <c r="T18" s="10">
        <f t="shared" si="4"/>
        <v>6250</v>
      </c>
    </row>
    <row r="19" spans="2:20">
      <c r="B19" s="184"/>
      <c r="C19" s="19" t="s">
        <v>18</v>
      </c>
      <c r="D19" s="14" t="s">
        <v>39</v>
      </c>
      <c r="E19" s="13">
        <v>1000000</v>
      </c>
      <c r="F19" s="13">
        <f t="shared" si="6"/>
        <v>83333.333333333328</v>
      </c>
      <c r="H19" s="10">
        <f t="shared" si="0"/>
        <v>83333.333333333328</v>
      </c>
      <c r="J19" s="28"/>
      <c r="K19" s="10">
        <f t="shared" si="7"/>
        <v>83333.333333333328</v>
      </c>
      <c r="M19" s="10">
        <f t="shared" si="5"/>
        <v>83333.333333333328</v>
      </c>
      <c r="N19" s="10">
        <f t="shared" si="1"/>
        <v>250000</v>
      </c>
      <c r="Q19" s="10">
        <f t="shared" si="2"/>
        <v>83333.333333333328</v>
      </c>
      <c r="S19" s="10">
        <f t="shared" si="3"/>
        <v>83333.333333333328</v>
      </c>
      <c r="T19" s="10">
        <f t="shared" si="4"/>
        <v>416666.66666666663</v>
      </c>
    </row>
    <row r="20" spans="2:20">
      <c r="B20" s="184"/>
      <c r="C20" s="19" t="s">
        <v>19</v>
      </c>
      <c r="D20" s="6" t="s">
        <v>37</v>
      </c>
      <c r="E20" s="13">
        <v>300000</v>
      </c>
      <c r="F20" s="13">
        <f t="shared" si="6"/>
        <v>25000</v>
      </c>
      <c r="H20" s="10">
        <f t="shared" si="0"/>
        <v>25000</v>
      </c>
      <c r="J20" s="28"/>
      <c r="K20" s="10">
        <f t="shared" si="7"/>
        <v>25000</v>
      </c>
      <c r="M20" s="10">
        <f t="shared" si="5"/>
        <v>25000</v>
      </c>
      <c r="N20" s="10">
        <f t="shared" si="1"/>
        <v>75000</v>
      </c>
      <c r="Q20" s="10">
        <f t="shared" si="2"/>
        <v>25000</v>
      </c>
      <c r="S20" s="10">
        <f t="shared" si="3"/>
        <v>25000</v>
      </c>
      <c r="T20" s="10">
        <f t="shared" si="4"/>
        <v>125000</v>
      </c>
    </row>
    <row r="21" spans="2:20">
      <c r="B21" s="184"/>
      <c r="C21" s="21" t="s">
        <v>20</v>
      </c>
      <c r="D21" s="6" t="s">
        <v>40</v>
      </c>
      <c r="E21" s="13">
        <v>731000</v>
      </c>
      <c r="F21" s="13">
        <f t="shared" si="6"/>
        <v>60916.666666666664</v>
      </c>
      <c r="H21" s="10">
        <f t="shared" si="0"/>
        <v>60916.666666666664</v>
      </c>
      <c r="J21" s="28"/>
      <c r="K21" s="10">
        <f t="shared" si="7"/>
        <v>60916.666666666664</v>
      </c>
      <c r="M21" s="10">
        <f t="shared" si="5"/>
        <v>60916.666666666664</v>
      </c>
      <c r="N21" s="10">
        <f t="shared" si="1"/>
        <v>182750</v>
      </c>
      <c r="Q21" s="10">
        <f t="shared" si="2"/>
        <v>60916.666666666664</v>
      </c>
      <c r="S21" s="10">
        <f t="shared" si="3"/>
        <v>60916.666666666664</v>
      </c>
      <c r="T21" s="10">
        <f t="shared" si="4"/>
        <v>304583.33333333331</v>
      </c>
    </row>
    <row r="22" spans="2:20">
      <c r="B22" s="185"/>
      <c r="C22" s="195" t="s">
        <v>48</v>
      </c>
      <c r="D22" s="186"/>
      <c r="E22" s="12">
        <f>SUM(E12:E21)</f>
        <v>27540000</v>
      </c>
      <c r="F22" s="12">
        <f>SUM(F12:F21)</f>
        <v>2295000.0000000005</v>
      </c>
      <c r="H22" s="12">
        <f>SUM(H13:H21)</f>
        <v>335083.33333333337</v>
      </c>
      <c r="I22" s="12">
        <f>I12</f>
        <v>1959916.6666666667</v>
      </c>
      <c r="J22" s="29"/>
      <c r="K22" s="12">
        <f>SUM(K12:K21)</f>
        <v>2295000.0000000005</v>
      </c>
      <c r="M22" s="12">
        <f>SUM(M12:M21)</f>
        <v>2295000.0000000005</v>
      </c>
      <c r="N22" s="12">
        <f>SUM(N12:N21)</f>
        <v>6885000</v>
      </c>
      <c r="Q22" s="12">
        <f t="shared" si="2"/>
        <v>2295000.0000000005</v>
      </c>
      <c r="S22" s="12">
        <f>SUM(S12:S21)</f>
        <v>2295000.0000000005</v>
      </c>
      <c r="T22" s="12">
        <f t="shared" si="4"/>
        <v>11475000</v>
      </c>
    </row>
    <row r="23" spans="2:20">
      <c r="B23" s="7"/>
      <c r="C23" s="1"/>
      <c r="D23" s="8"/>
      <c r="E23" s="7"/>
      <c r="F23" s="7"/>
      <c r="G23" s="7"/>
      <c r="H23" s="11"/>
      <c r="I23" s="7"/>
      <c r="J23" s="7"/>
      <c r="K23" s="7"/>
      <c r="L23" s="7"/>
      <c r="M23" s="7"/>
      <c r="N23" s="28"/>
      <c r="O23" s="7"/>
      <c r="P23" s="7"/>
      <c r="Q23" s="11"/>
      <c r="R23" s="7"/>
      <c r="S23" s="11"/>
      <c r="T23" s="11">
        <f t="shared" si="4"/>
        <v>0</v>
      </c>
    </row>
    <row r="24" spans="2:20">
      <c r="B24" s="7"/>
      <c r="C24" s="194"/>
      <c r="D24" s="194"/>
      <c r="H24" s="11"/>
      <c r="N24" s="28"/>
      <c r="Q24" s="11"/>
      <c r="S24" s="11"/>
      <c r="T24" s="11">
        <f t="shared" si="4"/>
        <v>0</v>
      </c>
    </row>
    <row r="25" spans="2:20">
      <c r="B25" s="187" t="s">
        <v>45</v>
      </c>
      <c r="C25" s="22" t="s">
        <v>22</v>
      </c>
      <c r="D25" s="4" t="s">
        <v>42</v>
      </c>
      <c r="E25" s="10">
        <v>47000000</v>
      </c>
      <c r="F25" s="10">
        <f>E25/12</f>
        <v>3916666.6666666665</v>
      </c>
      <c r="G25" s="10">
        <f>F25</f>
        <v>3916666.6666666665</v>
      </c>
      <c r="H25" s="11"/>
      <c r="J25" s="27">
        <f>G25</f>
        <v>3916666.6666666665</v>
      </c>
      <c r="L25" s="27">
        <f>J25</f>
        <v>3916666.6666666665</v>
      </c>
      <c r="N25" s="10">
        <f t="shared" si="1"/>
        <v>11750000</v>
      </c>
      <c r="O25" s="59"/>
      <c r="P25" s="40"/>
      <c r="Q25" s="11"/>
      <c r="R25" s="10">
        <f>F25</f>
        <v>3916666.6666666665</v>
      </c>
      <c r="S25" s="11"/>
      <c r="T25" s="10">
        <f>S25+R25+P34+N25</f>
        <v>19583333.336666666</v>
      </c>
    </row>
    <row r="26" spans="2:20">
      <c r="B26" s="187"/>
      <c r="C26" s="23" t="s">
        <v>23</v>
      </c>
      <c r="D26" s="4" t="s">
        <v>42</v>
      </c>
      <c r="E26" s="10">
        <v>12000000</v>
      </c>
      <c r="F26" s="10">
        <f t="shared" ref="F26:F33" si="8">E26/12</f>
        <v>1000000</v>
      </c>
      <c r="H26" s="10">
        <f>F26</f>
        <v>1000000</v>
      </c>
      <c r="K26" s="10">
        <f>H26</f>
        <v>1000000</v>
      </c>
      <c r="M26" s="10">
        <f t="shared" ref="M26:M33" si="9">F26</f>
        <v>1000000</v>
      </c>
      <c r="N26" s="10">
        <f t="shared" si="1"/>
        <v>3000000</v>
      </c>
      <c r="O26" s="180" t="s">
        <v>58</v>
      </c>
      <c r="P26" s="39"/>
      <c r="Q26" s="10">
        <f t="shared" si="2"/>
        <v>1000000</v>
      </c>
      <c r="S26" s="10">
        <f t="shared" si="3"/>
        <v>1000000</v>
      </c>
      <c r="T26" s="10">
        <f>S26+R26+Q26+P26++N26</f>
        <v>5000000</v>
      </c>
    </row>
    <row r="27" spans="2:20">
      <c r="B27" s="187"/>
      <c r="C27" s="23" t="s">
        <v>24</v>
      </c>
      <c r="D27" s="4" t="s">
        <v>42</v>
      </c>
      <c r="E27" s="10">
        <v>4500000</v>
      </c>
      <c r="F27" s="10">
        <f t="shared" si="8"/>
        <v>375000</v>
      </c>
      <c r="H27" s="10">
        <f t="shared" si="0"/>
        <v>375000</v>
      </c>
      <c r="K27" s="10">
        <f t="shared" ref="K27:K33" si="10">H27</f>
        <v>375000</v>
      </c>
      <c r="M27" s="10">
        <f t="shared" si="9"/>
        <v>375000</v>
      </c>
      <c r="N27" s="10">
        <f t="shared" si="1"/>
        <v>1125000</v>
      </c>
      <c r="O27" s="180"/>
      <c r="Q27" s="10">
        <f t="shared" si="2"/>
        <v>375000</v>
      </c>
      <c r="S27" s="10">
        <f t="shared" si="3"/>
        <v>375000</v>
      </c>
      <c r="T27" s="10">
        <f>S27+R27+Q27+P27+O27+N27</f>
        <v>1875000</v>
      </c>
    </row>
    <row r="28" spans="2:20">
      <c r="B28" s="187"/>
      <c r="C28" s="23" t="s">
        <v>25</v>
      </c>
      <c r="D28" s="4" t="s">
        <v>42</v>
      </c>
      <c r="E28" s="10">
        <v>15000</v>
      </c>
      <c r="F28" s="10">
        <f t="shared" si="8"/>
        <v>1250</v>
      </c>
      <c r="H28" s="10">
        <f t="shared" si="0"/>
        <v>1250</v>
      </c>
      <c r="K28" s="10">
        <f t="shared" si="10"/>
        <v>1250</v>
      </c>
      <c r="M28" s="10">
        <f t="shared" si="9"/>
        <v>1250</v>
      </c>
      <c r="N28" s="10">
        <f t="shared" si="1"/>
        <v>3750</v>
      </c>
      <c r="O28" s="180"/>
      <c r="Q28" s="10">
        <f t="shared" si="2"/>
        <v>1250</v>
      </c>
      <c r="S28" s="10">
        <f t="shared" si="3"/>
        <v>1250</v>
      </c>
      <c r="T28" s="10">
        <f>S28+R28+Q28+P28+O28+N28</f>
        <v>6250</v>
      </c>
    </row>
    <row r="29" spans="2:20">
      <c r="B29" s="187"/>
      <c r="C29" s="23" t="s">
        <v>26</v>
      </c>
      <c r="D29" s="4" t="s">
        <v>42</v>
      </c>
      <c r="E29" s="10">
        <v>30000</v>
      </c>
      <c r="F29" s="10">
        <f t="shared" si="8"/>
        <v>2500</v>
      </c>
      <c r="H29" s="10">
        <f t="shared" si="0"/>
        <v>2500</v>
      </c>
      <c r="K29" s="10">
        <f t="shared" si="10"/>
        <v>2500</v>
      </c>
      <c r="M29" s="10">
        <f t="shared" si="9"/>
        <v>2500</v>
      </c>
      <c r="N29" s="10">
        <f t="shared" si="1"/>
        <v>7500</v>
      </c>
      <c r="O29" s="180"/>
      <c r="Q29" s="10">
        <f t="shared" si="2"/>
        <v>2500</v>
      </c>
      <c r="S29" s="10">
        <f t="shared" si="3"/>
        <v>2500</v>
      </c>
      <c r="T29" s="10">
        <f t="shared" si="4"/>
        <v>12500</v>
      </c>
    </row>
    <row r="30" spans="2:20">
      <c r="B30" s="187"/>
      <c r="C30" s="23" t="s">
        <v>27</v>
      </c>
      <c r="D30" s="4" t="s">
        <v>42</v>
      </c>
      <c r="E30" s="10">
        <v>40000</v>
      </c>
      <c r="F30" s="10">
        <f t="shared" si="8"/>
        <v>3333.3333333333335</v>
      </c>
      <c r="H30" s="10">
        <f t="shared" si="0"/>
        <v>3333.3333333333335</v>
      </c>
      <c r="K30" s="10">
        <f t="shared" si="10"/>
        <v>3333.3333333333335</v>
      </c>
      <c r="M30" s="10">
        <f t="shared" si="9"/>
        <v>3333.3333333333335</v>
      </c>
      <c r="N30" s="10">
        <f t="shared" si="1"/>
        <v>10000</v>
      </c>
      <c r="O30" s="180"/>
      <c r="Q30" s="10">
        <f t="shared" si="2"/>
        <v>3333.3333333333335</v>
      </c>
      <c r="S30" s="10">
        <f t="shared" si="3"/>
        <v>3333.3333333333335</v>
      </c>
      <c r="T30" s="10">
        <f>S30+R30+Q30+P30+O30+N30</f>
        <v>16666.666666666668</v>
      </c>
    </row>
    <row r="31" spans="2:20">
      <c r="B31" s="187"/>
      <c r="C31" s="23" t="s">
        <v>28</v>
      </c>
      <c r="D31" s="4" t="s">
        <v>42</v>
      </c>
      <c r="E31" s="10">
        <v>150000</v>
      </c>
      <c r="F31" s="10">
        <f t="shared" si="8"/>
        <v>12500</v>
      </c>
      <c r="H31" s="10">
        <f t="shared" si="0"/>
        <v>12500</v>
      </c>
      <c r="K31" s="10">
        <f t="shared" si="10"/>
        <v>12500</v>
      </c>
      <c r="M31" s="10">
        <f t="shared" si="9"/>
        <v>12500</v>
      </c>
      <c r="N31" s="10">
        <f t="shared" si="1"/>
        <v>37500</v>
      </c>
      <c r="O31" s="180"/>
      <c r="Q31" s="10">
        <f t="shared" si="2"/>
        <v>12500</v>
      </c>
      <c r="S31" s="10">
        <f t="shared" si="3"/>
        <v>12500</v>
      </c>
      <c r="T31" s="10">
        <f t="shared" si="4"/>
        <v>62500</v>
      </c>
    </row>
    <row r="32" spans="2:20">
      <c r="B32" s="187"/>
      <c r="C32" s="23" t="s">
        <v>29</v>
      </c>
      <c r="D32" s="4" t="s">
        <v>42</v>
      </c>
      <c r="E32" s="10">
        <v>100000</v>
      </c>
      <c r="F32" s="10">
        <f t="shared" si="8"/>
        <v>8333.3333333333339</v>
      </c>
      <c r="H32" s="10">
        <f t="shared" si="0"/>
        <v>8333.3333333333339</v>
      </c>
      <c r="K32" s="10">
        <f t="shared" si="10"/>
        <v>8333.3333333333339</v>
      </c>
      <c r="M32" s="10">
        <f t="shared" si="9"/>
        <v>8333.3333333333339</v>
      </c>
      <c r="N32" s="10">
        <f t="shared" si="1"/>
        <v>25000</v>
      </c>
      <c r="O32" s="180"/>
      <c r="Q32" s="10">
        <f t="shared" si="2"/>
        <v>8333.3333333333339</v>
      </c>
      <c r="S32" s="10">
        <f t="shared" si="3"/>
        <v>8333.3333333333339</v>
      </c>
      <c r="T32" s="10">
        <f>S32+R32+Q32+P32+O32+N32</f>
        <v>41666.666666666672</v>
      </c>
    </row>
    <row r="33" spans="2:20">
      <c r="B33" s="187"/>
      <c r="C33" s="23" t="s">
        <v>30</v>
      </c>
      <c r="D33" s="4" t="s">
        <v>42</v>
      </c>
      <c r="E33" s="10">
        <v>100000</v>
      </c>
      <c r="F33" s="10">
        <f t="shared" si="8"/>
        <v>8333.3333333333339</v>
      </c>
      <c r="H33" s="10">
        <f t="shared" si="0"/>
        <v>8333.3333333333339</v>
      </c>
      <c r="K33" s="10">
        <f t="shared" si="10"/>
        <v>8333.3333333333339</v>
      </c>
      <c r="M33" s="10">
        <f t="shared" si="9"/>
        <v>8333.3333333333339</v>
      </c>
      <c r="N33" s="10">
        <f t="shared" si="1"/>
        <v>25000</v>
      </c>
      <c r="O33" s="180"/>
      <c r="Q33" s="10">
        <f t="shared" si="2"/>
        <v>8333.3333333333339</v>
      </c>
      <c r="S33" s="10">
        <f t="shared" si="3"/>
        <v>8333.3333333333339</v>
      </c>
      <c r="T33" s="10">
        <f>S33+R33+Q33+P33+O33+N33</f>
        <v>41666.666666666672</v>
      </c>
    </row>
    <row r="34" spans="2:20">
      <c r="B34" s="187"/>
      <c r="C34" s="186" t="s">
        <v>48</v>
      </c>
      <c r="D34" s="186"/>
      <c r="E34" s="12">
        <f>SUM(E25:E33)</f>
        <v>63935000</v>
      </c>
      <c r="F34" s="12">
        <f>SUM(F25:F33)</f>
        <v>5327916.6666666651</v>
      </c>
      <c r="G34" s="12">
        <f>G25</f>
        <v>3916666.6666666665</v>
      </c>
      <c r="H34" s="12">
        <f>SUM(H26:H33)</f>
        <v>1411249.9999999998</v>
      </c>
      <c r="J34" s="31">
        <f>J25</f>
        <v>3916666.6666666665</v>
      </c>
      <c r="K34" s="12">
        <f>SUM(K26:K33)</f>
        <v>1411249.9999999998</v>
      </c>
      <c r="L34" s="31">
        <f>L25</f>
        <v>3916666.6666666665</v>
      </c>
      <c r="M34" s="12">
        <f>SUM(M26:M33)</f>
        <v>1411249.9999999998</v>
      </c>
      <c r="N34" s="12">
        <f>SUM(N25:N33)</f>
        <v>15983750</v>
      </c>
      <c r="O34" s="34">
        <v>2000000</v>
      </c>
      <c r="P34" s="31">
        <v>3916666.67</v>
      </c>
      <c r="Q34" s="12">
        <f>SUM(Q26:Q33)</f>
        <v>1411249.9999999998</v>
      </c>
      <c r="S34" s="12">
        <f>SUM(S26:S33)</f>
        <v>1411249.9999999998</v>
      </c>
      <c r="T34" s="12">
        <f>SUM(T25:T33)</f>
        <v>26639583.33666667</v>
      </c>
    </row>
    <row r="35" spans="2:20">
      <c r="B35" s="7"/>
      <c r="C35" s="1"/>
      <c r="D35" s="9"/>
      <c r="E35" s="7"/>
      <c r="F35" s="7"/>
      <c r="G35" s="7"/>
      <c r="H35" s="11"/>
      <c r="I35" s="7"/>
      <c r="J35" s="7"/>
      <c r="K35" s="7"/>
      <c r="L35" s="7"/>
      <c r="M35" s="7"/>
      <c r="N35" s="28"/>
      <c r="O35" s="7"/>
      <c r="P35" s="7"/>
      <c r="Q35" s="11"/>
      <c r="R35" s="7"/>
      <c r="S35" s="11"/>
      <c r="T35" s="11">
        <f t="shared" si="4"/>
        <v>0</v>
      </c>
    </row>
    <row r="36" spans="2:20">
      <c r="B36" s="182" t="s">
        <v>46</v>
      </c>
      <c r="C36" s="2" t="s">
        <v>31</v>
      </c>
      <c r="D36" s="5" t="s">
        <v>43</v>
      </c>
      <c r="E36" s="13">
        <v>700000</v>
      </c>
      <c r="F36" s="10">
        <f>E36/12</f>
        <v>58333.333333333336</v>
      </c>
      <c r="H36" s="10">
        <f t="shared" si="0"/>
        <v>58333.333333333336</v>
      </c>
      <c r="J36" s="10">
        <f>H36</f>
        <v>58333.333333333336</v>
      </c>
      <c r="M36" s="10">
        <f>F36</f>
        <v>58333.333333333336</v>
      </c>
      <c r="N36" s="10">
        <f t="shared" si="1"/>
        <v>175000</v>
      </c>
      <c r="Q36" s="10">
        <f t="shared" si="2"/>
        <v>58333.333333333336</v>
      </c>
      <c r="S36" s="10">
        <f t="shared" si="3"/>
        <v>58333.333333333336</v>
      </c>
      <c r="T36" s="10">
        <f t="shared" si="4"/>
        <v>291666.66666666669</v>
      </c>
    </row>
    <row r="37" spans="2:20">
      <c r="B37" s="182"/>
      <c r="C37" s="186" t="s">
        <v>48</v>
      </c>
      <c r="D37" s="186"/>
      <c r="E37" s="12">
        <f>SUM(E36)</f>
        <v>700000</v>
      </c>
      <c r="F37" s="12">
        <f>SUM(F36)</f>
        <v>58333.333333333336</v>
      </c>
      <c r="H37" s="12">
        <f t="shared" si="0"/>
        <v>58333.333333333336</v>
      </c>
      <c r="J37" s="12">
        <f>SUM(J36)</f>
        <v>58333.333333333336</v>
      </c>
      <c r="M37" s="12">
        <f>SUM(M36)</f>
        <v>58333.333333333336</v>
      </c>
      <c r="N37" s="12">
        <f>M37+L37+K37+J37+I37+H37+G37</f>
        <v>175000</v>
      </c>
      <c r="Q37" s="12">
        <f t="shared" si="2"/>
        <v>58333.333333333336</v>
      </c>
      <c r="S37" s="12">
        <f t="shared" si="3"/>
        <v>58333.333333333336</v>
      </c>
      <c r="T37" s="12">
        <f t="shared" si="4"/>
        <v>291666.66666666669</v>
      </c>
    </row>
    <row r="38" spans="2:20">
      <c r="B38" s="7"/>
      <c r="C38" s="1"/>
      <c r="D38" s="9"/>
      <c r="E38" s="7"/>
      <c r="F38" s="7"/>
      <c r="G38" s="7"/>
      <c r="H38" s="11"/>
      <c r="I38" s="7"/>
      <c r="J38" s="7"/>
      <c r="K38" s="7"/>
      <c r="L38" s="7"/>
      <c r="M38" s="7"/>
      <c r="N38" s="28"/>
      <c r="O38" s="7"/>
      <c r="P38" s="7"/>
      <c r="Q38" s="11"/>
      <c r="R38" s="7"/>
      <c r="S38" s="11"/>
      <c r="T38" s="11"/>
    </row>
    <row r="39" spans="2:20">
      <c r="B39" s="182" t="s">
        <v>47</v>
      </c>
      <c r="C39" s="3" t="s">
        <v>32</v>
      </c>
      <c r="D39" s="4" t="s">
        <v>44</v>
      </c>
      <c r="E39" s="10">
        <v>200000</v>
      </c>
      <c r="F39" s="10">
        <f>E39/12</f>
        <v>16666.666666666668</v>
      </c>
      <c r="H39" s="10">
        <f t="shared" si="0"/>
        <v>16666.666666666668</v>
      </c>
      <c r="J39" s="10">
        <f>H39</f>
        <v>16666.666666666668</v>
      </c>
      <c r="M39" s="10">
        <f>F39</f>
        <v>16666.666666666668</v>
      </c>
      <c r="N39" s="10">
        <f t="shared" si="1"/>
        <v>50000</v>
      </c>
      <c r="Q39" s="10">
        <f t="shared" si="2"/>
        <v>16666.666666666668</v>
      </c>
      <c r="S39" s="10">
        <f t="shared" si="3"/>
        <v>16666.666666666668</v>
      </c>
      <c r="T39" s="10">
        <f t="shared" si="4"/>
        <v>83333.333333333343</v>
      </c>
    </row>
    <row r="40" spans="2:20">
      <c r="B40" s="182"/>
      <c r="C40" s="186" t="s">
        <v>48</v>
      </c>
      <c r="D40" s="186"/>
      <c r="E40" s="12">
        <f>SUM(E39)</f>
        <v>200000</v>
      </c>
      <c r="F40" s="12">
        <f>SUM(F39)</f>
        <v>16666.666666666668</v>
      </c>
      <c r="H40" s="12">
        <f t="shared" si="0"/>
        <v>16666.666666666668</v>
      </c>
      <c r="J40" s="12">
        <f>J39</f>
        <v>16666.666666666668</v>
      </c>
      <c r="M40" s="12">
        <f>SUM(M39)</f>
        <v>16666.666666666668</v>
      </c>
      <c r="N40" s="12">
        <f>M40+L40+K40+J40+I40+H40+G40</f>
        <v>50000</v>
      </c>
      <c r="Q40" s="12">
        <f t="shared" si="2"/>
        <v>16666.666666666668</v>
      </c>
      <c r="S40" s="12">
        <f t="shared" si="3"/>
        <v>16666.666666666668</v>
      </c>
      <c r="T40" s="12">
        <f t="shared" si="4"/>
        <v>83333.333333333343</v>
      </c>
    </row>
    <row r="41" spans="2:20" ht="15.75" thickBot="1">
      <c r="H41" s="11"/>
      <c r="N41" s="11"/>
      <c r="Q41" s="11"/>
      <c r="S41" s="11"/>
      <c r="T41" s="11">
        <f t="shared" si="4"/>
        <v>0</v>
      </c>
    </row>
    <row r="42" spans="2:20">
      <c r="B42" s="192" t="s">
        <v>49</v>
      </c>
      <c r="C42" s="192"/>
      <c r="D42" s="192"/>
      <c r="E42" s="17">
        <f>E40+E37+E34+E22+E10</f>
        <v>95375000</v>
      </c>
      <c r="F42" s="17">
        <f>F40+F37+F34+F22+F10</f>
        <v>7947916.666666666</v>
      </c>
      <c r="G42" s="12">
        <f>G34</f>
        <v>3916666.6666666665</v>
      </c>
      <c r="H42" s="12">
        <f>H40+H37+H34+H22+H10</f>
        <v>2071333.333333333</v>
      </c>
      <c r="I42" s="12">
        <f>I22</f>
        <v>1959916.6666666667</v>
      </c>
      <c r="J42" s="12">
        <f>J40+J34+J37+J10</f>
        <v>4241666.666666667</v>
      </c>
      <c r="K42" s="12">
        <f>K34+K22</f>
        <v>3706250</v>
      </c>
      <c r="L42" s="12">
        <f>L25</f>
        <v>3916666.6666666665</v>
      </c>
      <c r="M42" s="38">
        <f>M40+M37+M34+M22+M10</f>
        <v>4031250</v>
      </c>
      <c r="N42" s="12">
        <f>N40+N37+N34+N22+N10</f>
        <v>23843750</v>
      </c>
      <c r="O42" s="36">
        <f>O34</f>
        <v>2000000</v>
      </c>
      <c r="P42" s="10">
        <f>P34</f>
        <v>3916666.67</v>
      </c>
      <c r="Q42" s="10">
        <f>Q40+Q37+Q34+Q22+Q10</f>
        <v>4031250</v>
      </c>
      <c r="R42" s="12">
        <f>R25</f>
        <v>3916666.6666666665</v>
      </c>
      <c r="S42" s="12">
        <f>S40+S37+S34+S22+S10</f>
        <v>4031250</v>
      </c>
      <c r="T42" s="12">
        <f t="shared" si="4"/>
        <v>41739583.336666666</v>
      </c>
    </row>
    <row r="43" spans="2:20">
      <c r="C43" s="186" t="s">
        <v>51</v>
      </c>
      <c r="D43" s="186"/>
      <c r="G43" s="58">
        <v>1524</v>
      </c>
      <c r="H43" s="58">
        <v>1860</v>
      </c>
      <c r="I43" s="58">
        <v>1904</v>
      </c>
      <c r="J43" s="30">
        <v>2297</v>
      </c>
      <c r="K43" s="30">
        <v>2476</v>
      </c>
      <c r="L43" s="33">
        <v>2976</v>
      </c>
      <c r="M43" s="30">
        <v>3131</v>
      </c>
      <c r="N43" s="196" t="s">
        <v>62</v>
      </c>
      <c r="O43" s="30">
        <v>2823</v>
      </c>
      <c r="P43" s="30">
        <v>3868</v>
      </c>
      <c r="Q43" s="30">
        <v>4248</v>
      </c>
      <c r="R43" s="58">
        <v>4459</v>
      </c>
      <c r="S43" s="30">
        <v>4630</v>
      </c>
      <c r="T43" s="196" t="s">
        <v>62</v>
      </c>
    </row>
    <row r="44" spans="2:20">
      <c r="C44" s="186" t="s">
        <v>52</v>
      </c>
      <c r="D44" s="186"/>
      <c r="F44" s="11">
        <f>F42*9+2000000</f>
        <v>73531250</v>
      </c>
      <c r="G44" s="26">
        <v>42417</v>
      </c>
      <c r="H44" s="26">
        <v>42426</v>
      </c>
      <c r="I44" s="26">
        <v>42429</v>
      </c>
      <c r="J44" s="26">
        <v>42445</v>
      </c>
      <c r="K44" s="32">
        <v>42457</v>
      </c>
      <c r="L44" s="32">
        <v>42471</v>
      </c>
      <c r="M44" s="32">
        <v>42474</v>
      </c>
      <c r="N44" s="190"/>
      <c r="O44" s="32">
        <v>42466</v>
      </c>
      <c r="P44" s="32">
        <v>42502</v>
      </c>
      <c r="Q44" s="32">
        <v>42514</v>
      </c>
      <c r="R44" s="32">
        <v>42523</v>
      </c>
      <c r="S44" s="32">
        <v>42530</v>
      </c>
      <c r="T44" s="191"/>
    </row>
  </sheetData>
  <mergeCells count="18">
    <mergeCell ref="B39:B40"/>
    <mergeCell ref="C40:D40"/>
    <mergeCell ref="B2:T2"/>
    <mergeCell ref="B6:B9"/>
    <mergeCell ref="C10:D10"/>
    <mergeCell ref="B12:B22"/>
    <mergeCell ref="C22:D22"/>
    <mergeCell ref="C24:D24"/>
    <mergeCell ref="B25:B34"/>
    <mergeCell ref="O26:O33"/>
    <mergeCell ref="C34:D34"/>
    <mergeCell ref="B36:B37"/>
    <mergeCell ref="C37:D37"/>
    <mergeCell ref="B42:D42"/>
    <mergeCell ref="C43:D43"/>
    <mergeCell ref="N43:N44"/>
    <mergeCell ref="T43:T44"/>
    <mergeCell ref="C44:D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T44"/>
  <sheetViews>
    <sheetView topLeftCell="K1" workbookViewId="0">
      <selection activeCell="AC13" sqref="AC13"/>
    </sheetView>
  </sheetViews>
  <sheetFormatPr baseColWidth="10" defaultRowHeight="15"/>
  <sheetData>
    <row r="2" spans="2:20">
      <c r="B2" s="197" t="s">
        <v>53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4" spans="2:20">
      <c r="N4" s="59" t="s">
        <v>61</v>
      </c>
      <c r="O4" s="59" t="s">
        <v>59</v>
      </c>
      <c r="P4" s="37"/>
      <c r="T4" s="59" t="s">
        <v>60</v>
      </c>
    </row>
    <row r="5" spans="2:20">
      <c r="B5" t="s">
        <v>57</v>
      </c>
      <c r="C5" s="16" t="s">
        <v>0</v>
      </c>
      <c r="D5" s="16" t="s">
        <v>1</v>
      </c>
      <c r="E5" s="16" t="s">
        <v>2</v>
      </c>
      <c r="F5" s="16" t="s">
        <v>3</v>
      </c>
      <c r="G5" s="59" t="s">
        <v>54</v>
      </c>
      <c r="H5" s="59" t="s">
        <v>54</v>
      </c>
      <c r="I5" s="59" t="s">
        <v>54</v>
      </c>
      <c r="J5" s="59" t="s">
        <v>55</v>
      </c>
      <c r="K5" s="59" t="s">
        <v>55</v>
      </c>
      <c r="L5" s="35" t="s">
        <v>56</v>
      </c>
      <c r="M5" s="59" t="s">
        <v>56</v>
      </c>
      <c r="N5" s="59" t="s">
        <v>60</v>
      </c>
      <c r="O5" s="59" t="s">
        <v>56</v>
      </c>
      <c r="P5" s="59" t="s">
        <v>63</v>
      </c>
      <c r="Q5" s="59" t="str">
        <f>P5</f>
        <v>ABRIL</v>
      </c>
      <c r="R5" s="59" t="s">
        <v>64</v>
      </c>
      <c r="S5" s="59" t="s">
        <v>64</v>
      </c>
    </row>
    <row r="6" spans="2:20">
      <c r="B6" s="182" t="s">
        <v>11</v>
      </c>
      <c r="C6" s="24" t="s">
        <v>4</v>
      </c>
      <c r="D6" s="15" t="s">
        <v>8</v>
      </c>
      <c r="E6" s="10">
        <v>700000</v>
      </c>
      <c r="F6" s="10">
        <f>E6/12</f>
        <v>58333.333333333336</v>
      </c>
      <c r="H6" s="10">
        <f>F6</f>
        <v>58333.333333333336</v>
      </c>
      <c r="J6" s="10">
        <f>H6</f>
        <v>58333.333333333336</v>
      </c>
      <c r="M6" s="10">
        <f>F6</f>
        <v>58333.333333333336</v>
      </c>
      <c r="N6" s="10">
        <f>M6+L6+K6+J6+I6+H6+G6</f>
        <v>175000</v>
      </c>
      <c r="Q6" s="10">
        <f>F6</f>
        <v>58333.333333333336</v>
      </c>
      <c r="S6" s="10">
        <f>F6</f>
        <v>58333.333333333336</v>
      </c>
      <c r="T6" s="10">
        <f>S6+R6+Q6+P6+O6+N6</f>
        <v>291666.66666666669</v>
      </c>
    </row>
    <row r="7" spans="2:20">
      <c r="B7" s="182"/>
      <c r="C7" s="24" t="s">
        <v>5</v>
      </c>
      <c r="D7" s="15" t="s">
        <v>9</v>
      </c>
      <c r="E7" s="10">
        <v>800000</v>
      </c>
      <c r="F7" s="10">
        <f>E7/12</f>
        <v>66666.666666666672</v>
      </c>
      <c r="H7" s="10">
        <f t="shared" ref="H7:H40" si="0">F7</f>
        <v>66666.666666666672</v>
      </c>
      <c r="J7" s="10">
        <f>H7</f>
        <v>66666.666666666672</v>
      </c>
      <c r="M7" s="10">
        <f>F7</f>
        <v>66666.666666666672</v>
      </c>
      <c r="N7" s="10">
        <f t="shared" ref="N7:N39" si="1">M7+L7+K7+J7+I7+H7+G7</f>
        <v>200000</v>
      </c>
      <c r="Q7" s="10">
        <f t="shared" ref="Q7:Q40" si="2">F7</f>
        <v>66666.666666666672</v>
      </c>
      <c r="S7" s="10">
        <f t="shared" ref="S7:S40" si="3">F7</f>
        <v>66666.666666666672</v>
      </c>
      <c r="T7" s="10">
        <f t="shared" ref="T7:T42" si="4">S7+R7+Q7+P7+O7+N7</f>
        <v>333333.33333333337</v>
      </c>
    </row>
    <row r="8" spans="2:20">
      <c r="B8" s="182"/>
      <c r="C8" s="24" t="s">
        <v>6</v>
      </c>
      <c r="D8" s="15" t="s">
        <v>10</v>
      </c>
      <c r="E8" s="10">
        <v>800000</v>
      </c>
      <c r="F8" s="10">
        <f>E8/12</f>
        <v>66666.666666666672</v>
      </c>
      <c r="H8" s="10">
        <f t="shared" si="0"/>
        <v>66666.666666666672</v>
      </c>
      <c r="J8" s="10">
        <f>H8</f>
        <v>66666.666666666672</v>
      </c>
      <c r="M8" s="10">
        <f>F8</f>
        <v>66666.666666666672</v>
      </c>
      <c r="N8" s="10">
        <f t="shared" si="1"/>
        <v>200000</v>
      </c>
      <c r="Q8" s="10">
        <f t="shared" si="2"/>
        <v>66666.666666666672</v>
      </c>
      <c r="S8" s="10">
        <f t="shared" si="3"/>
        <v>66666.666666666672</v>
      </c>
      <c r="T8" s="10">
        <f t="shared" si="4"/>
        <v>333333.33333333337</v>
      </c>
    </row>
    <row r="9" spans="2:20">
      <c r="B9" s="182"/>
      <c r="C9" s="24" t="s">
        <v>7</v>
      </c>
      <c r="D9" s="15" t="s">
        <v>9</v>
      </c>
      <c r="E9" s="10">
        <v>700000</v>
      </c>
      <c r="F9" s="10">
        <f>E9/12</f>
        <v>58333.333333333336</v>
      </c>
      <c r="H9" s="10">
        <f t="shared" si="0"/>
        <v>58333.333333333336</v>
      </c>
      <c r="J9" s="10">
        <f>H9</f>
        <v>58333.333333333336</v>
      </c>
      <c r="M9" s="10">
        <f>F9</f>
        <v>58333.333333333336</v>
      </c>
      <c r="N9" s="10">
        <f t="shared" si="1"/>
        <v>175000</v>
      </c>
      <c r="Q9" s="10">
        <f t="shared" si="2"/>
        <v>58333.333333333336</v>
      </c>
      <c r="S9" s="10">
        <f t="shared" si="3"/>
        <v>58333.333333333336</v>
      </c>
      <c r="T9" s="10">
        <f t="shared" si="4"/>
        <v>291666.66666666669</v>
      </c>
    </row>
    <row r="10" spans="2:20">
      <c r="C10" s="186" t="s">
        <v>48</v>
      </c>
      <c r="D10" s="186"/>
      <c r="E10" s="12">
        <f>SUM(E6:E9)</f>
        <v>3000000</v>
      </c>
      <c r="F10" s="12">
        <f>SUM(F6:F9)</f>
        <v>250000.00000000003</v>
      </c>
      <c r="H10" s="12">
        <f t="shared" si="0"/>
        <v>250000.00000000003</v>
      </c>
      <c r="J10" s="12">
        <f>SUM(J6:J9)</f>
        <v>250000.00000000003</v>
      </c>
      <c r="M10" s="12">
        <f>SUM(M6:M9)</f>
        <v>250000.00000000003</v>
      </c>
      <c r="N10" s="12">
        <f t="shared" si="1"/>
        <v>750000.00000000012</v>
      </c>
      <c r="Q10" s="12">
        <f t="shared" si="2"/>
        <v>250000.00000000003</v>
      </c>
      <c r="S10" s="12">
        <f>SUM(S6:S9)</f>
        <v>250000.00000000003</v>
      </c>
      <c r="T10" s="12">
        <f t="shared" si="4"/>
        <v>1250000.0000000002</v>
      </c>
    </row>
    <row r="11" spans="2:20">
      <c r="H11" s="11"/>
      <c r="N11" s="28"/>
      <c r="Q11" s="11">
        <f t="shared" si="2"/>
        <v>0</v>
      </c>
      <c r="S11" s="11"/>
      <c r="T11" s="11"/>
    </row>
    <row r="12" spans="2:20">
      <c r="B12" s="183" t="s">
        <v>50</v>
      </c>
      <c r="C12" s="20" t="s">
        <v>21</v>
      </c>
      <c r="D12" s="6" t="s">
        <v>41</v>
      </c>
      <c r="E12" s="10">
        <v>23519000</v>
      </c>
      <c r="F12" s="10">
        <f>E12/12</f>
        <v>1959916.6666666667</v>
      </c>
      <c r="H12" s="11"/>
      <c r="I12" s="10">
        <f>F12</f>
        <v>1959916.6666666667</v>
      </c>
      <c r="J12" s="7"/>
      <c r="K12" s="10">
        <f>I12</f>
        <v>1959916.6666666667</v>
      </c>
      <c r="M12" s="10">
        <f t="shared" ref="M12:M21" si="5">F12</f>
        <v>1959916.6666666667</v>
      </c>
      <c r="N12" s="10">
        <f t="shared" si="1"/>
        <v>5879750</v>
      </c>
      <c r="Q12" s="10">
        <f t="shared" si="2"/>
        <v>1959916.6666666667</v>
      </c>
      <c r="S12" s="10">
        <f t="shared" si="3"/>
        <v>1959916.6666666667</v>
      </c>
      <c r="T12" s="10">
        <f t="shared" si="4"/>
        <v>9799583.333333334</v>
      </c>
    </row>
    <row r="13" spans="2:20">
      <c r="B13" s="184"/>
      <c r="C13" s="18" t="s">
        <v>12</v>
      </c>
      <c r="D13" s="4" t="s">
        <v>33</v>
      </c>
      <c r="E13" s="10">
        <v>300000</v>
      </c>
      <c r="F13" s="10">
        <f t="shared" ref="F13:F21" si="6">E13/12</f>
        <v>25000</v>
      </c>
      <c r="H13" s="10">
        <f t="shared" si="0"/>
        <v>25000</v>
      </c>
      <c r="J13" s="28"/>
      <c r="K13" s="10">
        <f>H13</f>
        <v>25000</v>
      </c>
      <c r="M13" s="10">
        <f t="shared" si="5"/>
        <v>25000</v>
      </c>
      <c r="N13" s="10">
        <f t="shared" si="1"/>
        <v>75000</v>
      </c>
      <c r="Q13" s="10">
        <f t="shared" si="2"/>
        <v>25000</v>
      </c>
      <c r="S13" s="10">
        <f t="shared" si="3"/>
        <v>25000</v>
      </c>
      <c r="T13" s="10">
        <f t="shared" si="4"/>
        <v>125000</v>
      </c>
    </row>
    <row r="14" spans="2:20">
      <c r="B14" s="184"/>
      <c r="C14" s="18" t="s">
        <v>13</v>
      </c>
      <c r="D14" s="4" t="s">
        <v>34</v>
      </c>
      <c r="E14" s="10">
        <v>1300000</v>
      </c>
      <c r="F14" s="10">
        <f t="shared" si="6"/>
        <v>108333.33333333333</v>
      </c>
      <c r="H14" s="10">
        <f t="shared" si="0"/>
        <v>108333.33333333333</v>
      </c>
      <c r="J14" s="28"/>
      <c r="K14" s="10">
        <f t="shared" ref="K14:K21" si="7">H14</f>
        <v>108333.33333333333</v>
      </c>
      <c r="M14" s="10">
        <f t="shared" si="5"/>
        <v>108333.33333333333</v>
      </c>
      <c r="N14" s="10">
        <f t="shared" si="1"/>
        <v>325000</v>
      </c>
      <c r="Q14" s="10">
        <f t="shared" si="2"/>
        <v>108333.33333333333</v>
      </c>
      <c r="S14" s="10">
        <f t="shared" si="3"/>
        <v>108333.33333333333</v>
      </c>
      <c r="T14" s="10">
        <f t="shared" si="4"/>
        <v>541666.66666666663</v>
      </c>
    </row>
    <row r="15" spans="2:20">
      <c r="B15" s="184"/>
      <c r="C15" s="18" t="s">
        <v>14</v>
      </c>
      <c r="D15" s="4" t="s">
        <v>35</v>
      </c>
      <c r="E15" s="10">
        <v>55000</v>
      </c>
      <c r="F15" s="10">
        <f t="shared" si="6"/>
        <v>4583.333333333333</v>
      </c>
      <c r="H15" s="10">
        <f t="shared" si="0"/>
        <v>4583.333333333333</v>
      </c>
      <c r="J15" s="28"/>
      <c r="K15" s="10">
        <f t="shared" si="7"/>
        <v>4583.333333333333</v>
      </c>
      <c r="M15" s="10">
        <f t="shared" si="5"/>
        <v>4583.333333333333</v>
      </c>
      <c r="N15" s="10">
        <f t="shared" si="1"/>
        <v>13750</v>
      </c>
      <c r="Q15" s="10">
        <f t="shared" si="2"/>
        <v>4583.333333333333</v>
      </c>
      <c r="S15" s="10">
        <f t="shared" si="3"/>
        <v>4583.333333333333</v>
      </c>
      <c r="T15" s="10">
        <f t="shared" si="4"/>
        <v>22916.666666666664</v>
      </c>
    </row>
    <row r="16" spans="2:20">
      <c r="B16" s="184"/>
      <c r="C16" s="18" t="s">
        <v>15</v>
      </c>
      <c r="D16" s="4" t="s">
        <v>36</v>
      </c>
      <c r="E16" s="10">
        <v>220000</v>
      </c>
      <c r="F16" s="10">
        <f t="shared" si="6"/>
        <v>18333.333333333332</v>
      </c>
      <c r="H16" s="10">
        <f t="shared" si="0"/>
        <v>18333.333333333332</v>
      </c>
      <c r="J16" s="28"/>
      <c r="K16" s="10">
        <f t="shared" si="7"/>
        <v>18333.333333333332</v>
      </c>
      <c r="M16" s="10">
        <f t="shared" si="5"/>
        <v>18333.333333333332</v>
      </c>
      <c r="N16" s="10">
        <f t="shared" si="1"/>
        <v>55000</v>
      </c>
      <c r="Q16" s="10">
        <f t="shared" si="2"/>
        <v>18333.333333333332</v>
      </c>
      <c r="S16" s="10">
        <f t="shared" si="3"/>
        <v>18333.333333333332</v>
      </c>
      <c r="T16" s="10">
        <f t="shared" si="4"/>
        <v>91666.666666666657</v>
      </c>
    </row>
    <row r="17" spans="2:20">
      <c r="B17" s="184"/>
      <c r="C17" s="19" t="s">
        <v>16</v>
      </c>
      <c r="D17" s="14" t="s">
        <v>37</v>
      </c>
      <c r="E17" s="13">
        <v>100000</v>
      </c>
      <c r="F17" s="13">
        <f t="shared" si="6"/>
        <v>8333.3333333333339</v>
      </c>
      <c r="H17" s="10">
        <f t="shared" si="0"/>
        <v>8333.3333333333339</v>
      </c>
      <c r="J17" s="28"/>
      <c r="K17" s="10">
        <f t="shared" si="7"/>
        <v>8333.3333333333339</v>
      </c>
      <c r="M17" s="10">
        <f t="shared" si="5"/>
        <v>8333.3333333333339</v>
      </c>
      <c r="N17" s="10">
        <f t="shared" si="1"/>
        <v>25000</v>
      </c>
      <c r="Q17" s="10">
        <f t="shared" si="2"/>
        <v>8333.3333333333339</v>
      </c>
      <c r="S17" s="10">
        <f t="shared" si="3"/>
        <v>8333.3333333333339</v>
      </c>
      <c r="T17" s="10">
        <f t="shared" si="4"/>
        <v>41666.666666666672</v>
      </c>
    </row>
    <row r="18" spans="2:20">
      <c r="B18" s="184"/>
      <c r="C18" s="19" t="s">
        <v>17</v>
      </c>
      <c r="D18" s="6" t="s">
        <v>38</v>
      </c>
      <c r="E18" s="13">
        <v>15000</v>
      </c>
      <c r="F18" s="13">
        <f t="shared" si="6"/>
        <v>1250</v>
      </c>
      <c r="H18" s="10">
        <f t="shared" si="0"/>
        <v>1250</v>
      </c>
      <c r="J18" s="28"/>
      <c r="K18" s="10">
        <f t="shared" si="7"/>
        <v>1250</v>
      </c>
      <c r="M18" s="10">
        <f t="shared" si="5"/>
        <v>1250</v>
      </c>
      <c r="N18" s="10">
        <f t="shared" si="1"/>
        <v>3750</v>
      </c>
      <c r="Q18" s="10">
        <f t="shared" si="2"/>
        <v>1250</v>
      </c>
      <c r="S18" s="10">
        <f t="shared" si="3"/>
        <v>1250</v>
      </c>
      <c r="T18" s="10">
        <f t="shared" si="4"/>
        <v>6250</v>
      </c>
    </row>
    <row r="19" spans="2:20">
      <c r="B19" s="184"/>
      <c r="C19" s="19" t="s">
        <v>18</v>
      </c>
      <c r="D19" s="14" t="s">
        <v>39</v>
      </c>
      <c r="E19" s="13">
        <v>1000000</v>
      </c>
      <c r="F19" s="13">
        <f t="shared" si="6"/>
        <v>83333.333333333328</v>
      </c>
      <c r="H19" s="10">
        <f t="shared" si="0"/>
        <v>83333.333333333328</v>
      </c>
      <c r="J19" s="28"/>
      <c r="K19" s="10">
        <f t="shared" si="7"/>
        <v>83333.333333333328</v>
      </c>
      <c r="M19" s="10">
        <f t="shared" si="5"/>
        <v>83333.333333333328</v>
      </c>
      <c r="N19" s="10">
        <f t="shared" si="1"/>
        <v>250000</v>
      </c>
      <c r="Q19" s="10">
        <f t="shared" si="2"/>
        <v>83333.333333333328</v>
      </c>
      <c r="S19" s="10">
        <f t="shared" si="3"/>
        <v>83333.333333333328</v>
      </c>
      <c r="T19" s="10">
        <f t="shared" si="4"/>
        <v>416666.66666666663</v>
      </c>
    </row>
    <row r="20" spans="2:20">
      <c r="B20" s="184"/>
      <c r="C20" s="19" t="s">
        <v>19</v>
      </c>
      <c r="D20" s="6" t="s">
        <v>37</v>
      </c>
      <c r="E20" s="13">
        <v>300000</v>
      </c>
      <c r="F20" s="13">
        <f t="shared" si="6"/>
        <v>25000</v>
      </c>
      <c r="H20" s="10">
        <f t="shared" si="0"/>
        <v>25000</v>
      </c>
      <c r="J20" s="28"/>
      <c r="K20" s="10">
        <f t="shared" si="7"/>
        <v>25000</v>
      </c>
      <c r="M20" s="10">
        <f t="shared" si="5"/>
        <v>25000</v>
      </c>
      <c r="N20" s="10">
        <f t="shared" si="1"/>
        <v>75000</v>
      </c>
      <c r="Q20" s="10">
        <f t="shared" si="2"/>
        <v>25000</v>
      </c>
      <c r="S20" s="10">
        <f t="shared" si="3"/>
        <v>25000</v>
      </c>
      <c r="T20" s="10">
        <f t="shared" si="4"/>
        <v>125000</v>
      </c>
    </row>
    <row r="21" spans="2:20">
      <c r="B21" s="184"/>
      <c r="C21" s="21" t="s">
        <v>20</v>
      </c>
      <c r="D21" s="6" t="s">
        <v>40</v>
      </c>
      <c r="E21" s="13">
        <v>731000</v>
      </c>
      <c r="F21" s="13">
        <f t="shared" si="6"/>
        <v>60916.666666666664</v>
      </c>
      <c r="H21" s="10">
        <f t="shared" si="0"/>
        <v>60916.666666666664</v>
      </c>
      <c r="J21" s="28"/>
      <c r="K21" s="10">
        <f t="shared" si="7"/>
        <v>60916.666666666664</v>
      </c>
      <c r="M21" s="10">
        <f t="shared" si="5"/>
        <v>60916.666666666664</v>
      </c>
      <c r="N21" s="10">
        <f t="shared" si="1"/>
        <v>182750</v>
      </c>
      <c r="Q21" s="10">
        <f t="shared" si="2"/>
        <v>60916.666666666664</v>
      </c>
      <c r="S21" s="10">
        <f t="shared" si="3"/>
        <v>60916.666666666664</v>
      </c>
      <c r="T21" s="10">
        <f t="shared" si="4"/>
        <v>304583.33333333331</v>
      </c>
    </row>
    <row r="22" spans="2:20">
      <c r="B22" s="185"/>
      <c r="C22" s="195" t="s">
        <v>48</v>
      </c>
      <c r="D22" s="186"/>
      <c r="E22" s="12">
        <f>SUM(E12:E21)</f>
        <v>27540000</v>
      </c>
      <c r="F22" s="12">
        <f>SUM(F12:F21)</f>
        <v>2295000.0000000005</v>
      </c>
      <c r="H22" s="12">
        <f>SUM(H13:H21)</f>
        <v>335083.33333333337</v>
      </c>
      <c r="I22" s="12">
        <f>I12</f>
        <v>1959916.6666666667</v>
      </c>
      <c r="J22" s="29"/>
      <c r="K22" s="12">
        <f>SUM(K12:K21)</f>
        <v>2295000.0000000005</v>
      </c>
      <c r="M22" s="12">
        <f>SUM(M12:M21)</f>
        <v>2295000.0000000005</v>
      </c>
      <c r="N22" s="12">
        <f>SUM(N12:N21)</f>
        <v>6885000</v>
      </c>
      <c r="Q22" s="12">
        <f t="shared" si="2"/>
        <v>2295000.0000000005</v>
      </c>
      <c r="S22" s="12">
        <f>SUM(S12:S21)</f>
        <v>2295000.0000000005</v>
      </c>
      <c r="T22" s="12">
        <f t="shared" si="4"/>
        <v>11475000</v>
      </c>
    </row>
    <row r="23" spans="2:20">
      <c r="B23" s="7"/>
      <c r="C23" s="1"/>
      <c r="D23" s="8"/>
      <c r="E23" s="7"/>
      <c r="F23" s="7"/>
      <c r="G23" s="7"/>
      <c r="H23" s="11"/>
      <c r="I23" s="7"/>
      <c r="J23" s="7"/>
      <c r="K23" s="7"/>
      <c r="L23" s="7"/>
      <c r="M23" s="7"/>
      <c r="N23" s="28"/>
      <c r="O23" s="7"/>
      <c r="P23" s="7"/>
      <c r="Q23" s="11"/>
      <c r="R23" s="7"/>
      <c r="S23" s="11"/>
      <c r="T23" s="11">
        <f t="shared" si="4"/>
        <v>0</v>
      </c>
    </row>
    <row r="24" spans="2:20">
      <c r="B24" s="7"/>
      <c r="C24" s="194"/>
      <c r="D24" s="194"/>
      <c r="H24" s="11"/>
      <c r="N24" s="28"/>
      <c r="Q24" s="11"/>
      <c r="S24" s="11"/>
      <c r="T24" s="11">
        <f t="shared" si="4"/>
        <v>0</v>
      </c>
    </row>
    <row r="25" spans="2:20">
      <c r="B25" s="187" t="s">
        <v>45</v>
      </c>
      <c r="C25" s="22" t="s">
        <v>22</v>
      </c>
      <c r="D25" s="4" t="s">
        <v>42</v>
      </c>
      <c r="E25" s="10">
        <v>47000000</v>
      </c>
      <c r="F25" s="10">
        <f>E25/12</f>
        <v>3916666.6666666665</v>
      </c>
      <c r="G25" s="10">
        <f>F25</f>
        <v>3916666.6666666665</v>
      </c>
      <c r="H25" s="11"/>
      <c r="J25" s="27">
        <f>G25</f>
        <v>3916666.6666666665</v>
      </c>
      <c r="L25" s="27">
        <f>J25</f>
        <v>3916666.6666666665</v>
      </c>
      <c r="N25" s="10">
        <f t="shared" si="1"/>
        <v>11750000</v>
      </c>
      <c r="O25" s="59"/>
      <c r="P25" s="40"/>
      <c r="Q25" s="11"/>
      <c r="R25" s="10">
        <f>F25</f>
        <v>3916666.6666666665</v>
      </c>
      <c r="S25" s="11"/>
      <c r="T25" s="10">
        <f>S25+R25+P34+N25</f>
        <v>19583333.336666666</v>
      </c>
    </row>
    <row r="26" spans="2:20">
      <c r="B26" s="187"/>
      <c r="C26" s="23" t="s">
        <v>23</v>
      </c>
      <c r="D26" s="4" t="s">
        <v>42</v>
      </c>
      <c r="E26" s="10">
        <v>12000000</v>
      </c>
      <c r="F26" s="10">
        <f t="shared" ref="F26:F33" si="8">E26/12</f>
        <v>1000000</v>
      </c>
      <c r="H26" s="10">
        <f>F26</f>
        <v>1000000</v>
      </c>
      <c r="K26" s="10">
        <f>H26</f>
        <v>1000000</v>
      </c>
      <c r="M26" s="10">
        <f t="shared" ref="M26:M33" si="9">F26</f>
        <v>1000000</v>
      </c>
      <c r="N26" s="10">
        <f t="shared" si="1"/>
        <v>3000000</v>
      </c>
      <c r="O26" s="180" t="s">
        <v>58</v>
      </c>
      <c r="P26" s="39"/>
      <c r="Q26" s="10">
        <f t="shared" si="2"/>
        <v>1000000</v>
      </c>
      <c r="S26" s="10">
        <f t="shared" si="3"/>
        <v>1000000</v>
      </c>
      <c r="T26" s="10">
        <f>S26+R26+Q26+P26++N26</f>
        <v>5000000</v>
      </c>
    </row>
    <row r="27" spans="2:20">
      <c r="B27" s="187"/>
      <c r="C27" s="23" t="s">
        <v>24</v>
      </c>
      <c r="D27" s="4" t="s">
        <v>42</v>
      </c>
      <c r="E27" s="10">
        <v>4500000</v>
      </c>
      <c r="F27" s="10">
        <f t="shared" si="8"/>
        <v>375000</v>
      </c>
      <c r="H27" s="10">
        <f t="shared" si="0"/>
        <v>375000</v>
      </c>
      <c r="K27" s="10">
        <f t="shared" ref="K27:K33" si="10">H27</f>
        <v>375000</v>
      </c>
      <c r="M27" s="10">
        <f t="shared" si="9"/>
        <v>375000</v>
      </c>
      <c r="N27" s="10">
        <f t="shared" si="1"/>
        <v>1125000</v>
      </c>
      <c r="O27" s="180"/>
      <c r="Q27" s="10">
        <f t="shared" si="2"/>
        <v>375000</v>
      </c>
      <c r="S27" s="10">
        <f t="shared" si="3"/>
        <v>375000</v>
      </c>
      <c r="T27" s="10">
        <f>S27+R27+Q27+P27+O27+N27</f>
        <v>1875000</v>
      </c>
    </row>
    <row r="28" spans="2:20">
      <c r="B28" s="187"/>
      <c r="C28" s="23" t="s">
        <v>25</v>
      </c>
      <c r="D28" s="4" t="s">
        <v>42</v>
      </c>
      <c r="E28" s="10">
        <v>15000</v>
      </c>
      <c r="F28" s="10">
        <f t="shared" si="8"/>
        <v>1250</v>
      </c>
      <c r="H28" s="10">
        <f t="shared" si="0"/>
        <v>1250</v>
      </c>
      <c r="K28" s="10">
        <f t="shared" si="10"/>
        <v>1250</v>
      </c>
      <c r="M28" s="10">
        <f t="shared" si="9"/>
        <v>1250</v>
      </c>
      <c r="N28" s="10">
        <f t="shared" si="1"/>
        <v>3750</v>
      </c>
      <c r="O28" s="180"/>
      <c r="Q28" s="10">
        <f t="shared" si="2"/>
        <v>1250</v>
      </c>
      <c r="S28" s="10">
        <f t="shared" si="3"/>
        <v>1250</v>
      </c>
      <c r="T28" s="10">
        <f>S28+R28+Q28+P28+O28+N28</f>
        <v>6250</v>
      </c>
    </row>
    <row r="29" spans="2:20">
      <c r="B29" s="187"/>
      <c r="C29" s="23" t="s">
        <v>26</v>
      </c>
      <c r="D29" s="4" t="s">
        <v>42</v>
      </c>
      <c r="E29" s="10">
        <v>30000</v>
      </c>
      <c r="F29" s="10">
        <f t="shared" si="8"/>
        <v>2500</v>
      </c>
      <c r="H29" s="10">
        <f t="shared" si="0"/>
        <v>2500</v>
      </c>
      <c r="K29" s="10">
        <f t="shared" si="10"/>
        <v>2500</v>
      </c>
      <c r="M29" s="10">
        <f t="shared" si="9"/>
        <v>2500</v>
      </c>
      <c r="N29" s="10">
        <f t="shared" si="1"/>
        <v>7500</v>
      </c>
      <c r="O29" s="180"/>
      <c r="Q29" s="10">
        <f t="shared" si="2"/>
        <v>2500</v>
      </c>
      <c r="S29" s="10">
        <f t="shared" si="3"/>
        <v>2500</v>
      </c>
      <c r="T29" s="10">
        <f t="shared" si="4"/>
        <v>12500</v>
      </c>
    </row>
    <row r="30" spans="2:20">
      <c r="B30" s="187"/>
      <c r="C30" s="23" t="s">
        <v>27</v>
      </c>
      <c r="D30" s="4" t="s">
        <v>42</v>
      </c>
      <c r="E30" s="10">
        <v>40000</v>
      </c>
      <c r="F30" s="10">
        <f t="shared" si="8"/>
        <v>3333.3333333333335</v>
      </c>
      <c r="H30" s="10">
        <f t="shared" si="0"/>
        <v>3333.3333333333335</v>
      </c>
      <c r="K30" s="10">
        <f t="shared" si="10"/>
        <v>3333.3333333333335</v>
      </c>
      <c r="M30" s="10">
        <f t="shared" si="9"/>
        <v>3333.3333333333335</v>
      </c>
      <c r="N30" s="10">
        <f t="shared" si="1"/>
        <v>10000</v>
      </c>
      <c r="O30" s="180"/>
      <c r="Q30" s="10">
        <f t="shared" si="2"/>
        <v>3333.3333333333335</v>
      </c>
      <c r="S30" s="10">
        <f t="shared" si="3"/>
        <v>3333.3333333333335</v>
      </c>
      <c r="T30" s="10">
        <f>S30+R30+Q30+P30+O30+N30</f>
        <v>16666.666666666668</v>
      </c>
    </row>
    <row r="31" spans="2:20">
      <c r="B31" s="187"/>
      <c r="C31" s="23" t="s">
        <v>28</v>
      </c>
      <c r="D31" s="4" t="s">
        <v>42</v>
      </c>
      <c r="E31" s="10">
        <v>150000</v>
      </c>
      <c r="F31" s="10">
        <f t="shared" si="8"/>
        <v>12500</v>
      </c>
      <c r="H31" s="10">
        <f t="shared" si="0"/>
        <v>12500</v>
      </c>
      <c r="K31" s="10">
        <f t="shared" si="10"/>
        <v>12500</v>
      </c>
      <c r="M31" s="10">
        <f t="shared" si="9"/>
        <v>12500</v>
      </c>
      <c r="N31" s="10">
        <f t="shared" si="1"/>
        <v>37500</v>
      </c>
      <c r="O31" s="180"/>
      <c r="Q31" s="10">
        <f t="shared" si="2"/>
        <v>12500</v>
      </c>
      <c r="S31" s="10">
        <f t="shared" si="3"/>
        <v>12500</v>
      </c>
      <c r="T31" s="10">
        <f t="shared" si="4"/>
        <v>62500</v>
      </c>
    </row>
    <row r="32" spans="2:20">
      <c r="B32" s="187"/>
      <c r="C32" s="23" t="s">
        <v>29</v>
      </c>
      <c r="D32" s="4" t="s">
        <v>42</v>
      </c>
      <c r="E32" s="10">
        <v>100000</v>
      </c>
      <c r="F32" s="10">
        <f t="shared" si="8"/>
        <v>8333.3333333333339</v>
      </c>
      <c r="H32" s="10">
        <f t="shared" si="0"/>
        <v>8333.3333333333339</v>
      </c>
      <c r="K32" s="10">
        <f t="shared" si="10"/>
        <v>8333.3333333333339</v>
      </c>
      <c r="M32" s="10">
        <f t="shared" si="9"/>
        <v>8333.3333333333339</v>
      </c>
      <c r="N32" s="10">
        <f t="shared" si="1"/>
        <v>25000</v>
      </c>
      <c r="O32" s="180"/>
      <c r="Q32" s="10">
        <f t="shared" si="2"/>
        <v>8333.3333333333339</v>
      </c>
      <c r="S32" s="10">
        <f t="shared" si="3"/>
        <v>8333.3333333333339</v>
      </c>
      <c r="T32" s="10">
        <f>S32+R32+Q32+P32+O32+N32</f>
        <v>41666.666666666672</v>
      </c>
    </row>
    <row r="33" spans="2:20">
      <c r="B33" s="187"/>
      <c r="C33" s="23" t="s">
        <v>30</v>
      </c>
      <c r="D33" s="4" t="s">
        <v>42</v>
      </c>
      <c r="E33" s="10">
        <v>100000</v>
      </c>
      <c r="F33" s="10">
        <f t="shared" si="8"/>
        <v>8333.3333333333339</v>
      </c>
      <c r="H33" s="10">
        <f t="shared" si="0"/>
        <v>8333.3333333333339</v>
      </c>
      <c r="K33" s="10">
        <f t="shared" si="10"/>
        <v>8333.3333333333339</v>
      </c>
      <c r="M33" s="10">
        <f t="shared" si="9"/>
        <v>8333.3333333333339</v>
      </c>
      <c r="N33" s="10">
        <f t="shared" si="1"/>
        <v>25000</v>
      </c>
      <c r="O33" s="180"/>
      <c r="Q33" s="10">
        <f t="shared" si="2"/>
        <v>8333.3333333333339</v>
      </c>
      <c r="S33" s="10">
        <f t="shared" si="3"/>
        <v>8333.3333333333339</v>
      </c>
      <c r="T33" s="10">
        <f>S33+R33+Q33+P33+O33+N33</f>
        <v>41666.666666666672</v>
      </c>
    </row>
    <row r="34" spans="2:20">
      <c r="B34" s="187"/>
      <c r="C34" s="186" t="s">
        <v>48</v>
      </c>
      <c r="D34" s="186"/>
      <c r="E34" s="12">
        <f>SUM(E25:E33)</f>
        <v>63935000</v>
      </c>
      <c r="F34" s="12">
        <f>SUM(F25:F33)</f>
        <v>5327916.6666666651</v>
      </c>
      <c r="G34" s="12">
        <f>G25</f>
        <v>3916666.6666666665</v>
      </c>
      <c r="H34" s="12">
        <f>SUM(H26:H33)</f>
        <v>1411249.9999999998</v>
      </c>
      <c r="J34" s="31">
        <f>J25</f>
        <v>3916666.6666666665</v>
      </c>
      <c r="K34" s="12">
        <f>SUM(K26:K33)</f>
        <v>1411249.9999999998</v>
      </c>
      <c r="L34" s="31">
        <f>L25</f>
        <v>3916666.6666666665</v>
      </c>
      <c r="M34" s="12">
        <f>SUM(M26:M33)</f>
        <v>1411249.9999999998</v>
      </c>
      <c r="N34" s="12">
        <f>SUM(N25:N33)</f>
        <v>15983750</v>
      </c>
      <c r="O34" s="34">
        <v>2000000</v>
      </c>
      <c r="P34" s="31">
        <v>3916666.67</v>
      </c>
      <c r="Q34" s="12">
        <f>SUM(Q26:Q33)</f>
        <v>1411249.9999999998</v>
      </c>
      <c r="S34" s="12">
        <f>SUM(S26:S33)</f>
        <v>1411249.9999999998</v>
      </c>
      <c r="T34" s="12">
        <f>SUM(T25:T33)</f>
        <v>26639583.33666667</v>
      </c>
    </row>
    <row r="35" spans="2:20">
      <c r="B35" s="7"/>
      <c r="C35" s="1"/>
      <c r="D35" s="9"/>
      <c r="E35" s="7"/>
      <c r="F35" s="7"/>
      <c r="G35" s="7"/>
      <c r="H35" s="11"/>
      <c r="I35" s="7"/>
      <c r="J35" s="7"/>
      <c r="K35" s="7"/>
      <c r="L35" s="7"/>
      <c r="M35" s="7"/>
      <c r="N35" s="28"/>
      <c r="O35" s="7"/>
      <c r="P35" s="7"/>
      <c r="Q35" s="11"/>
      <c r="R35" s="7"/>
      <c r="S35" s="11"/>
      <c r="T35" s="11">
        <f t="shared" si="4"/>
        <v>0</v>
      </c>
    </row>
    <row r="36" spans="2:20">
      <c r="B36" s="182" t="s">
        <v>46</v>
      </c>
      <c r="C36" s="2" t="s">
        <v>31</v>
      </c>
      <c r="D36" s="5" t="s">
        <v>43</v>
      </c>
      <c r="E36" s="13">
        <v>700000</v>
      </c>
      <c r="F36" s="10">
        <f>E36/12</f>
        <v>58333.333333333336</v>
      </c>
      <c r="H36" s="10">
        <f t="shared" si="0"/>
        <v>58333.333333333336</v>
      </c>
      <c r="J36" s="10">
        <f>H36</f>
        <v>58333.333333333336</v>
      </c>
      <c r="M36" s="10">
        <f>F36</f>
        <v>58333.333333333336</v>
      </c>
      <c r="N36" s="10">
        <f t="shared" si="1"/>
        <v>175000</v>
      </c>
      <c r="Q36" s="10">
        <f t="shared" si="2"/>
        <v>58333.333333333336</v>
      </c>
      <c r="S36" s="10">
        <f t="shared" si="3"/>
        <v>58333.333333333336</v>
      </c>
      <c r="T36" s="10">
        <f t="shared" si="4"/>
        <v>291666.66666666669</v>
      </c>
    </row>
    <row r="37" spans="2:20">
      <c r="B37" s="182"/>
      <c r="C37" s="186" t="s">
        <v>48</v>
      </c>
      <c r="D37" s="186"/>
      <c r="E37" s="12">
        <f>SUM(E36)</f>
        <v>700000</v>
      </c>
      <c r="F37" s="12">
        <f>SUM(F36)</f>
        <v>58333.333333333336</v>
      </c>
      <c r="H37" s="12">
        <f t="shared" si="0"/>
        <v>58333.333333333336</v>
      </c>
      <c r="J37" s="12">
        <f>SUM(J36)</f>
        <v>58333.333333333336</v>
      </c>
      <c r="M37" s="12">
        <f>SUM(M36)</f>
        <v>58333.333333333336</v>
      </c>
      <c r="N37" s="12">
        <f>M37+L37+K37+J37+I37+H37+G37</f>
        <v>175000</v>
      </c>
      <c r="Q37" s="12">
        <f t="shared" si="2"/>
        <v>58333.333333333336</v>
      </c>
      <c r="S37" s="12">
        <f t="shared" si="3"/>
        <v>58333.333333333336</v>
      </c>
      <c r="T37" s="12">
        <f t="shared" si="4"/>
        <v>291666.66666666669</v>
      </c>
    </row>
    <row r="38" spans="2:20">
      <c r="B38" s="7"/>
      <c r="C38" s="1"/>
      <c r="D38" s="9"/>
      <c r="E38" s="7"/>
      <c r="F38" s="7"/>
      <c r="G38" s="7"/>
      <c r="H38" s="11"/>
      <c r="I38" s="7"/>
      <c r="J38" s="7"/>
      <c r="K38" s="7"/>
      <c r="L38" s="7"/>
      <c r="M38" s="7"/>
      <c r="N38" s="28"/>
      <c r="O38" s="7"/>
      <c r="P38" s="7"/>
      <c r="Q38" s="11"/>
      <c r="R38" s="7"/>
      <c r="S38" s="11"/>
      <c r="T38" s="11"/>
    </row>
    <row r="39" spans="2:20">
      <c r="B39" s="182" t="s">
        <v>47</v>
      </c>
      <c r="C39" s="3" t="s">
        <v>32</v>
      </c>
      <c r="D39" s="4" t="s">
        <v>44</v>
      </c>
      <c r="E39" s="10">
        <v>200000</v>
      </c>
      <c r="F39" s="10">
        <f>E39/12</f>
        <v>16666.666666666668</v>
      </c>
      <c r="H39" s="10">
        <f t="shared" si="0"/>
        <v>16666.666666666668</v>
      </c>
      <c r="J39" s="10">
        <f>H39</f>
        <v>16666.666666666668</v>
      </c>
      <c r="M39" s="10">
        <f>F39</f>
        <v>16666.666666666668</v>
      </c>
      <c r="N39" s="10">
        <f t="shared" si="1"/>
        <v>50000</v>
      </c>
      <c r="Q39" s="10">
        <f t="shared" si="2"/>
        <v>16666.666666666668</v>
      </c>
      <c r="S39" s="10">
        <f t="shared" si="3"/>
        <v>16666.666666666668</v>
      </c>
      <c r="T39" s="10">
        <f t="shared" si="4"/>
        <v>83333.333333333343</v>
      </c>
    </row>
    <row r="40" spans="2:20">
      <c r="B40" s="182"/>
      <c r="C40" s="186" t="s">
        <v>48</v>
      </c>
      <c r="D40" s="186"/>
      <c r="E40" s="12">
        <f>SUM(E39)</f>
        <v>200000</v>
      </c>
      <c r="F40" s="12">
        <f>SUM(F39)</f>
        <v>16666.666666666668</v>
      </c>
      <c r="H40" s="12">
        <f t="shared" si="0"/>
        <v>16666.666666666668</v>
      </c>
      <c r="J40" s="12">
        <f>J39</f>
        <v>16666.666666666668</v>
      </c>
      <c r="M40" s="12">
        <f>SUM(M39)</f>
        <v>16666.666666666668</v>
      </c>
      <c r="N40" s="12">
        <f>M40+L40+K40+J40+I40+H40+G40</f>
        <v>50000</v>
      </c>
      <c r="Q40" s="12">
        <f t="shared" si="2"/>
        <v>16666.666666666668</v>
      </c>
      <c r="S40" s="12">
        <f t="shared" si="3"/>
        <v>16666.666666666668</v>
      </c>
      <c r="T40" s="12">
        <f t="shared" si="4"/>
        <v>83333.333333333343</v>
      </c>
    </row>
    <row r="41" spans="2:20" ht="15.75" thickBot="1">
      <c r="H41" s="11"/>
      <c r="N41" s="11"/>
      <c r="Q41" s="11"/>
      <c r="S41" s="11"/>
      <c r="T41" s="11">
        <f t="shared" si="4"/>
        <v>0</v>
      </c>
    </row>
    <row r="42" spans="2:20">
      <c r="B42" s="192" t="s">
        <v>49</v>
      </c>
      <c r="C42" s="192"/>
      <c r="D42" s="192"/>
      <c r="E42" s="17">
        <f>E40+E37+E34+E22+E10</f>
        <v>95375000</v>
      </c>
      <c r="F42" s="17">
        <f>F40+F37+F34+F22+F10</f>
        <v>7947916.666666666</v>
      </c>
      <c r="G42" s="12">
        <f>G34</f>
        <v>3916666.6666666665</v>
      </c>
      <c r="H42" s="12">
        <f>H40+H37+H34+H22+H10</f>
        <v>2071333.333333333</v>
      </c>
      <c r="I42" s="12">
        <f>I22</f>
        <v>1959916.6666666667</v>
      </c>
      <c r="J42" s="12">
        <f>J40+J34+J37+J10</f>
        <v>4241666.666666667</v>
      </c>
      <c r="K42" s="12">
        <f>K34+K22</f>
        <v>3706250</v>
      </c>
      <c r="L42" s="12">
        <f>L25</f>
        <v>3916666.6666666665</v>
      </c>
      <c r="M42" s="38">
        <f>M40+M37+M34+M22+M10</f>
        <v>4031250</v>
      </c>
      <c r="N42" s="12">
        <f>N40+N37+N34+N22+N10</f>
        <v>23843750</v>
      </c>
      <c r="O42" s="36">
        <f>O34</f>
        <v>2000000</v>
      </c>
      <c r="P42" s="10">
        <f>P34</f>
        <v>3916666.67</v>
      </c>
      <c r="Q42" s="10">
        <f>Q40+Q37+Q34+Q22+Q10</f>
        <v>4031250</v>
      </c>
      <c r="R42" s="12">
        <f>R25</f>
        <v>3916666.6666666665</v>
      </c>
      <c r="S42" s="12">
        <f>S40+S37+S34+S22+S10</f>
        <v>4031250</v>
      </c>
      <c r="T42" s="12">
        <f t="shared" si="4"/>
        <v>41739583.336666666</v>
      </c>
    </row>
    <row r="43" spans="2:20">
      <c r="C43" s="186" t="s">
        <v>51</v>
      </c>
      <c r="D43" s="186"/>
      <c r="G43" s="58">
        <v>1524</v>
      </c>
      <c r="H43" s="58">
        <v>1860</v>
      </c>
      <c r="I43" s="58">
        <v>1904</v>
      </c>
      <c r="J43" s="30">
        <v>2297</v>
      </c>
      <c r="K43" s="30">
        <v>2476</v>
      </c>
      <c r="L43" s="33">
        <v>2976</v>
      </c>
      <c r="M43" s="30">
        <v>3131</v>
      </c>
      <c r="N43" s="196" t="s">
        <v>62</v>
      </c>
      <c r="O43" s="30">
        <v>2823</v>
      </c>
      <c r="P43" s="30">
        <v>3868</v>
      </c>
      <c r="Q43" s="30">
        <v>4248</v>
      </c>
      <c r="R43" s="58">
        <v>4459</v>
      </c>
      <c r="S43" s="30">
        <v>4630</v>
      </c>
      <c r="T43" s="196" t="s">
        <v>62</v>
      </c>
    </row>
    <row r="44" spans="2:20">
      <c r="C44" s="186" t="s">
        <v>52</v>
      </c>
      <c r="D44" s="186"/>
      <c r="F44" s="11">
        <f>F42*9+2000000</f>
        <v>73531250</v>
      </c>
      <c r="G44" s="26">
        <v>42417</v>
      </c>
      <c r="H44" s="26">
        <v>42426</v>
      </c>
      <c r="I44" s="26">
        <v>42429</v>
      </c>
      <c r="J44" s="26">
        <v>42445</v>
      </c>
      <c r="K44" s="32">
        <v>42457</v>
      </c>
      <c r="L44" s="32">
        <v>42471</v>
      </c>
      <c r="M44" s="32">
        <v>42474</v>
      </c>
      <c r="N44" s="190"/>
      <c r="O44" s="32">
        <v>42466</v>
      </c>
      <c r="P44" s="32">
        <v>42502</v>
      </c>
      <c r="Q44" s="32">
        <v>42514</v>
      </c>
      <c r="R44" s="32">
        <v>42523</v>
      </c>
      <c r="S44" s="32">
        <v>42530</v>
      </c>
      <c r="T44" s="191"/>
    </row>
  </sheetData>
  <mergeCells count="18">
    <mergeCell ref="B39:B40"/>
    <mergeCell ref="C40:D40"/>
    <mergeCell ref="B2:T2"/>
    <mergeCell ref="B6:B9"/>
    <mergeCell ref="C10:D10"/>
    <mergeCell ref="B12:B22"/>
    <mergeCell ref="C22:D22"/>
    <mergeCell ref="C24:D24"/>
    <mergeCell ref="B25:B34"/>
    <mergeCell ref="O26:O33"/>
    <mergeCell ref="C34:D34"/>
    <mergeCell ref="B36:B37"/>
    <mergeCell ref="C37:D37"/>
    <mergeCell ref="B42:D42"/>
    <mergeCell ref="C43:D43"/>
    <mergeCell ref="N43:N44"/>
    <mergeCell ref="T43:T44"/>
    <mergeCell ref="C44:D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46"/>
  <sheetViews>
    <sheetView topLeftCell="A34" workbookViewId="0">
      <selection activeCell="I1" sqref="I1:I1048576"/>
    </sheetView>
  </sheetViews>
  <sheetFormatPr baseColWidth="10" defaultRowHeight="15"/>
  <cols>
    <col min="3" max="3" width="56" bestFit="1" customWidth="1"/>
    <col min="4" max="4" width="13.28515625" bestFit="1" customWidth="1"/>
    <col min="5" max="5" width="16.140625" bestFit="1" customWidth="1"/>
    <col min="6" max="6" width="17.140625" bestFit="1" customWidth="1"/>
    <col min="7" max="7" width="14.5703125" bestFit="1" customWidth="1"/>
    <col min="8" max="8" width="15.5703125" bestFit="1" customWidth="1"/>
    <col min="9" max="9" width="19.5703125" bestFit="1" customWidth="1"/>
    <col min="10" max="10" width="22.85546875" customWidth="1"/>
  </cols>
  <sheetData>
    <row r="2" spans="2:11">
      <c r="B2" s="197" t="s">
        <v>53</v>
      </c>
      <c r="C2" s="197"/>
      <c r="D2" s="197"/>
      <c r="E2" s="197"/>
      <c r="F2" s="197"/>
      <c r="G2" s="197"/>
      <c r="H2" s="197"/>
      <c r="I2" s="197"/>
    </row>
    <row r="4" spans="2:11">
      <c r="G4" s="59" t="s">
        <v>59</v>
      </c>
      <c r="H4" s="65" t="s">
        <v>75</v>
      </c>
      <c r="I4" s="198" t="s">
        <v>74</v>
      </c>
    </row>
    <row r="5" spans="2:11">
      <c r="B5" t="s">
        <v>57</v>
      </c>
      <c r="C5" s="16" t="s">
        <v>0</v>
      </c>
      <c r="D5" s="16" t="s">
        <v>1</v>
      </c>
      <c r="E5" s="16" t="s">
        <v>2</v>
      </c>
      <c r="F5" s="16" t="s">
        <v>3</v>
      </c>
      <c r="G5" s="59" t="s">
        <v>56</v>
      </c>
      <c r="H5" s="64" t="s">
        <v>71</v>
      </c>
      <c r="I5" s="198"/>
    </row>
    <row r="6" spans="2:11">
      <c r="B6" s="182" t="s">
        <v>11</v>
      </c>
      <c r="C6" s="24" t="s">
        <v>4</v>
      </c>
      <c r="D6" s="15" t="s">
        <v>8</v>
      </c>
      <c r="E6" s="10">
        <v>700000</v>
      </c>
      <c r="F6" s="10">
        <f>E6/12</f>
        <v>58333.333333333336</v>
      </c>
      <c r="I6" s="67">
        <v>583333.33333333337</v>
      </c>
      <c r="J6" s="11"/>
      <c r="K6" s="11"/>
    </row>
    <row r="7" spans="2:11">
      <c r="B7" s="182"/>
      <c r="C7" s="24" t="s">
        <v>5</v>
      </c>
      <c r="D7" s="15" t="s">
        <v>9</v>
      </c>
      <c r="E7" s="10">
        <v>800000</v>
      </c>
      <c r="F7" s="10">
        <f>E7/12</f>
        <v>66666.666666666672</v>
      </c>
      <c r="I7" s="67">
        <v>666666.66666666663</v>
      </c>
      <c r="J7" s="11"/>
      <c r="K7" s="11"/>
    </row>
    <row r="8" spans="2:11">
      <c r="B8" s="182"/>
      <c r="C8" s="24" t="s">
        <v>6</v>
      </c>
      <c r="D8" s="15" t="s">
        <v>10</v>
      </c>
      <c r="E8" s="10">
        <v>800000</v>
      </c>
      <c r="F8" s="10">
        <f>E8/12</f>
        <v>66666.666666666672</v>
      </c>
      <c r="I8" s="67">
        <v>666666.66666666663</v>
      </c>
      <c r="J8" s="11"/>
      <c r="K8" s="11"/>
    </row>
    <row r="9" spans="2:11">
      <c r="B9" s="182"/>
      <c r="C9" s="24" t="s">
        <v>7</v>
      </c>
      <c r="D9" s="15" t="s">
        <v>9</v>
      </c>
      <c r="E9" s="10">
        <v>700000</v>
      </c>
      <c r="F9" s="10">
        <f>E9/12</f>
        <v>58333.333333333336</v>
      </c>
      <c r="I9" s="67">
        <v>583333.33333333337</v>
      </c>
      <c r="J9" s="11"/>
      <c r="K9" s="11"/>
    </row>
    <row r="10" spans="2:11">
      <c r="C10" s="186" t="s">
        <v>48</v>
      </c>
      <c r="D10" s="186"/>
      <c r="E10" s="12">
        <f>SUM(E6:E9)</f>
        <v>3000000</v>
      </c>
      <c r="F10" s="12">
        <f>SUM(F6:F9)</f>
        <v>250000.00000000003</v>
      </c>
      <c r="I10" s="68">
        <v>2500000.0000000005</v>
      </c>
      <c r="J10" s="11"/>
      <c r="K10" s="11"/>
    </row>
    <row r="11" spans="2:11">
      <c r="I11" s="66"/>
      <c r="J11" s="11"/>
      <c r="K11" s="11"/>
    </row>
    <row r="12" spans="2:11">
      <c r="B12" s="183" t="s">
        <v>50</v>
      </c>
      <c r="C12" s="20" t="s">
        <v>21</v>
      </c>
      <c r="D12" s="6" t="s">
        <v>41</v>
      </c>
      <c r="E12" s="10">
        <v>23519000</v>
      </c>
      <c r="F12" s="10">
        <f>E12/12</f>
        <v>1959916.6666666667</v>
      </c>
      <c r="I12" s="67">
        <v>19599166.666666668</v>
      </c>
      <c r="J12" s="11"/>
      <c r="K12" s="11"/>
    </row>
    <row r="13" spans="2:11">
      <c r="B13" s="184"/>
      <c r="C13" s="18" t="s">
        <v>12</v>
      </c>
      <c r="D13" s="4" t="s">
        <v>33</v>
      </c>
      <c r="E13" s="10">
        <v>300000</v>
      </c>
      <c r="F13" s="10">
        <f t="shared" ref="F13:F21" si="0">E13/12</f>
        <v>25000</v>
      </c>
      <c r="I13" s="67">
        <v>250000</v>
      </c>
      <c r="J13" s="11"/>
      <c r="K13" s="11"/>
    </row>
    <row r="14" spans="2:11">
      <c r="B14" s="184"/>
      <c r="C14" s="18" t="s">
        <v>13</v>
      </c>
      <c r="D14" s="4" t="s">
        <v>34</v>
      </c>
      <c r="E14" s="10">
        <v>1300000</v>
      </c>
      <c r="F14" s="10">
        <f t="shared" si="0"/>
        <v>108333.33333333333</v>
      </c>
      <c r="I14" s="67">
        <v>1083333.3333333333</v>
      </c>
      <c r="J14" s="11"/>
      <c r="K14" s="11"/>
    </row>
    <row r="15" spans="2:11">
      <c r="B15" s="184"/>
      <c r="C15" s="18" t="s">
        <v>14</v>
      </c>
      <c r="D15" s="4" t="s">
        <v>35</v>
      </c>
      <c r="E15" s="10">
        <v>55000</v>
      </c>
      <c r="F15" s="10">
        <f t="shared" si="0"/>
        <v>4583.333333333333</v>
      </c>
      <c r="I15" s="67">
        <v>45833.333333333336</v>
      </c>
      <c r="J15" s="11"/>
      <c r="K15" s="11"/>
    </row>
    <row r="16" spans="2:11">
      <c r="B16" s="184"/>
      <c r="C16" s="18" t="s">
        <v>15</v>
      </c>
      <c r="D16" s="4" t="s">
        <v>36</v>
      </c>
      <c r="E16" s="10">
        <v>220000</v>
      </c>
      <c r="F16" s="10">
        <f t="shared" si="0"/>
        <v>18333.333333333332</v>
      </c>
      <c r="I16" s="67">
        <v>183333.33333333334</v>
      </c>
      <c r="J16" s="11"/>
      <c r="K16" s="11"/>
    </row>
    <row r="17" spans="2:11">
      <c r="B17" s="184"/>
      <c r="C17" s="19" t="s">
        <v>16</v>
      </c>
      <c r="D17" s="14" t="s">
        <v>37</v>
      </c>
      <c r="E17" s="13">
        <v>100000</v>
      </c>
      <c r="F17" s="13">
        <f t="shared" si="0"/>
        <v>8333.3333333333339</v>
      </c>
      <c r="I17" s="67">
        <v>83333.333333333328</v>
      </c>
      <c r="J17" s="11"/>
      <c r="K17" s="11"/>
    </row>
    <row r="18" spans="2:11">
      <c r="B18" s="184"/>
      <c r="C18" s="19" t="s">
        <v>17</v>
      </c>
      <c r="D18" s="6" t="s">
        <v>38</v>
      </c>
      <c r="E18" s="13">
        <v>15000</v>
      </c>
      <c r="F18" s="13">
        <f t="shared" si="0"/>
        <v>1250</v>
      </c>
      <c r="I18" s="67">
        <v>12500</v>
      </c>
      <c r="J18" s="11"/>
      <c r="K18" s="11"/>
    </row>
    <row r="19" spans="2:11">
      <c r="B19" s="184"/>
      <c r="C19" s="19" t="s">
        <v>18</v>
      </c>
      <c r="D19" s="14" t="s">
        <v>39</v>
      </c>
      <c r="E19" s="13">
        <v>1000000</v>
      </c>
      <c r="F19" s="13">
        <f t="shared" si="0"/>
        <v>83333.333333333328</v>
      </c>
      <c r="I19" s="67">
        <v>833333.33333333337</v>
      </c>
      <c r="J19" s="11"/>
      <c r="K19" s="11"/>
    </row>
    <row r="20" spans="2:11">
      <c r="B20" s="184"/>
      <c r="C20" s="19" t="s">
        <v>19</v>
      </c>
      <c r="D20" s="6" t="s">
        <v>37</v>
      </c>
      <c r="E20" s="13">
        <v>300000</v>
      </c>
      <c r="F20" s="13">
        <f t="shared" si="0"/>
        <v>25000</v>
      </c>
      <c r="I20" s="67">
        <v>250000</v>
      </c>
      <c r="J20" s="11"/>
      <c r="K20" s="11"/>
    </row>
    <row r="21" spans="2:11">
      <c r="B21" s="184"/>
      <c r="C21" s="21" t="s">
        <v>20</v>
      </c>
      <c r="D21" s="6" t="s">
        <v>40</v>
      </c>
      <c r="E21" s="13">
        <v>731000</v>
      </c>
      <c r="F21" s="13">
        <f t="shared" si="0"/>
        <v>60916.666666666664</v>
      </c>
      <c r="I21" s="67">
        <v>609166.66666666663</v>
      </c>
      <c r="J21" s="11"/>
      <c r="K21" s="11"/>
    </row>
    <row r="22" spans="2:11">
      <c r="B22" s="185"/>
      <c r="C22" s="195" t="s">
        <v>48</v>
      </c>
      <c r="D22" s="186"/>
      <c r="E22" s="12">
        <f>SUM(E12:E21)</f>
        <v>27540000</v>
      </c>
      <c r="F22" s="12">
        <f>SUM(F12:F21)</f>
        <v>2295000.0000000005</v>
      </c>
      <c r="I22" s="68">
        <v>22950000</v>
      </c>
      <c r="J22" s="11"/>
      <c r="K22" s="11"/>
    </row>
    <row r="23" spans="2:11">
      <c r="B23" s="7"/>
      <c r="C23" s="1"/>
      <c r="D23" s="8"/>
      <c r="E23" s="7"/>
      <c r="F23" s="7"/>
      <c r="G23" s="7"/>
      <c r="H23" s="7"/>
      <c r="I23" s="66"/>
      <c r="J23" s="11"/>
      <c r="K23" s="11"/>
    </row>
    <row r="24" spans="2:11">
      <c r="B24" s="7"/>
      <c r="C24" s="194"/>
      <c r="D24" s="194"/>
      <c r="G24" s="72" t="s">
        <v>58</v>
      </c>
      <c r="H24" s="199" t="s">
        <v>76</v>
      </c>
      <c r="I24" s="66"/>
      <c r="J24" s="11"/>
      <c r="K24" s="11"/>
    </row>
    <row r="25" spans="2:11">
      <c r="B25" s="187" t="s">
        <v>45</v>
      </c>
      <c r="C25" s="22" t="s">
        <v>22</v>
      </c>
      <c r="D25" s="4" t="s">
        <v>42</v>
      </c>
      <c r="E25" s="10">
        <v>47000000</v>
      </c>
      <c r="F25" s="10">
        <f>E25/12</f>
        <v>3916666.6666666665</v>
      </c>
      <c r="G25" s="62"/>
      <c r="H25" s="200"/>
      <c r="I25" s="75">
        <v>39166666.669999994</v>
      </c>
      <c r="J25" s="11"/>
      <c r="K25" s="11"/>
    </row>
    <row r="26" spans="2:11">
      <c r="B26" s="187"/>
      <c r="C26" s="23" t="s">
        <v>23</v>
      </c>
      <c r="D26" s="4" t="s">
        <v>42</v>
      </c>
      <c r="E26" s="10">
        <v>12000000</v>
      </c>
      <c r="F26" s="10">
        <f t="shared" ref="F26:F33" si="1">E26/12</f>
        <v>1000000</v>
      </c>
      <c r="G26" s="73"/>
      <c r="H26" s="200"/>
      <c r="I26" s="75">
        <v>10000000</v>
      </c>
      <c r="J26" s="11"/>
      <c r="K26" s="11"/>
    </row>
    <row r="27" spans="2:11">
      <c r="B27" s="187"/>
      <c r="C27" s="23" t="s">
        <v>24</v>
      </c>
      <c r="D27" s="4" t="s">
        <v>42</v>
      </c>
      <c r="E27" s="10">
        <v>4500000</v>
      </c>
      <c r="F27" s="10">
        <f t="shared" si="1"/>
        <v>375000</v>
      </c>
      <c r="G27" s="73"/>
      <c r="H27" s="200"/>
      <c r="I27" s="75">
        <v>3750000</v>
      </c>
      <c r="J27" s="11"/>
      <c r="K27" s="11"/>
    </row>
    <row r="28" spans="2:11">
      <c r="B28" s="187"/>
      <c r="C28" s="23" t="s">
        <v>25</v>
      </c>
      <c r="D28" s="4" t="s">
        <v>42</v>
      </c>
      <c r="E28" s="10">
        <v>15000</v>
      </c>
      <c r="F28" s="10">
        <f t="shared" si="1"/>
        <v>1250</v>
      </c>
      <c r="G28" s="73"/>
      <c r="H28" s="200"/>
      <c r="I28" s="75">
        <v>12500</v>
      </c>
      <c r="J28" s="11"/>
      <c r="K28" s="11"/>
    </row>
    <row r="29" spans="2:11">
      <c r="B29" s="187"/>
      <c r="C29" s="23" t="s">
        <v>26</v>
      </c>
      <c r="D29" s="4" t="s">
        <v>42</v>
      </c>
      <c r="E29" s="10">
        <v>30000</v>
      </c>
      <c r="F29" s="10">
        <f t="shared" si="1"/>
        <v>2500</v>
      </c>
      <c r="G29" s="73"/>
      <c r="H29" s="200"/>
      <c r="I29" s="75">
        <v>25000</v>
      </c>
      <c r="J29" s="11"/>
      <c r="K29" s="11"/>
    </row>
    <row r="30" spans="2:11">
      <c r="B30" s="187"/>
      <c r="C30" s="23" t="s">
        <v>27</v>
      </c>
      <c r="D30" s="4" t="s">
        <v>42</v>
      </c>
      <c r="E30" s="10">
        <v>40000</v>
      </c>
      <c r="F30" s="10">
        <f t="shared" si="1"/>
        <v>3333.3333333333335</v>
      </c>
      <c r="G30" s="73"/>
      <c r="H30" s="200"/>
      <c r="I30" s="75">
        <v>33333.333333333336</v>
      </c>
      <c r="J30" s="11"/>
      <c r="K30" s="11"/>
    </row>
    <row r="31" spans="2:11">
      <c r="B31" s="187"/>
      <c r="C31" s="23" t="s">
        <v>28</v>
      </c>
      <c r="D31" s="4" t="s">
        <v>42</v>
      </c>
      <c r="E31" s="10">
        <v>150000</v>
      </c>
      <c r="F31" s="10">
        <f t="shared" si="1"/>
        <v>12500</v>
      </c>
      <c r="G31" s="73"/>
      <c r="H31" s="200"/>
      <c r="I31" s="75">
        <v>125000</v>
      </c>
      <c r="J31" s="11"/>
      <c r="K31" s="11"/>
    </row>
    <row r="32" spans="2:11">
      <c r="B32" s="187"/>
      <c r="C32" s="23" t="s">
        <v>29</v>
      </c>
      <c r="D32" s="4" t="s">
        <v>42</v>
      </c>
      <c r="E32" s="10">
        <v>100000</v>
      </c>
      <c r="F32" s="10">
        <f t="shared" si="1"/>
        <v>8333.3333333333339</v>
      </c>
      <c r="G32" s="73"/>
      <c r="H32" s="200"/>
      <c r="I32" s="75">
        <v>83333.333333333328</v>
      </c>
      <c r="J32" s="11"/>
      <c r="K32" s="11"/>
    </row>
    <row r="33" spans="2:11">
      <c r="B33" s="187"/>
      <c r="C33" s="23" t="s">
        <v>30</v>
      </c>
      <c r="D33" s="4" t="s">
        <v>42</v>
      </c>
      <c r="E33" s="10">
        <v>100000</v>
      </c>
      <c r="F33" s="10">
        <f t="shared" si="1"/>
        <v>8333.3333333333339</v>
      </c>
      <c r="G33" s="74"/>
      <c r="H33" s="201"/>
      <c r="I33" s="75">
        <v>83333.333333333328</v>
      </c>
      <c r="J33" s="11"/>
      <c r="K33" s="11"/>
    </row>
    <row r="34" spans="2:11">
      <c r="B34" s="187"/>
      <c r="C34" s="186" t="s">
        <v>48</v>
      </c>
      <c r="D34" s="186"/>
      <c r="E34" s="12">
        <f>SUM(E25:E33)</f>
        <v>63935000</v>
      </c>
      <c r="F34" s="12">
        <f>SUM(F25:F33)</f>
        <v>5327916.6666666651</v>
      </c>
      <c r="G34" s="34">
        <v>2000000</v>
      </c>
      <c r="H34" s="34">
        <v>20000000</v>
      </c>
      <c r="I34" s="68">
        <v>53279166.669999994</v>
      </c>
      <c r="J34" s="11"/>
      <c r="K34" s="11"/>
    </row>
    <row r="35" spans="2:11">
      <c r="B35" s="7"/>
      <c r="C35" s="1"/>
      <c r="D35" s="9"/>
      <c r="E35" s="7"/>
      <c r="F35" s="7"/>
      <c r="G35" s="7"/>
      <c r="H35" s="7"/>
      <c r="I35" s="66"/>
      <c r="J35" s="11"/>
      <c r="K35" s="11"/>
    </row>
    <row r="36" spans="2:11">
      <c r="B36" s="182" t="s">
        <v>46</v>
      </c>
      <c r="C36" s="2" t="s">
        <v>31</v>
      </c>
      <c r="D36" s="5" t="s">
        <v>43</v>
      </c>
      <c r="E36" s="13">
        <v>700000</v>
      </c>
      <c r="F36" s="10">
        <f>E36/12</f>
        <v>58333.333333333336</v>
      </c>
      <c r="I36" s="67">
        <v>583333.33333333337</v>
      </c>
      <c r="J36" s="11"/>
      <c r="K36" s="11"/>
    </row>
    <row r="37" spans="2:11">
      <c r="B37" s="182"/>
      <c r="C37" s="186" t="s">
        <v>48</v>
      </c>
      <c r="D37" s="186"/>
      <c r="E37" s="12">
        <f>SUM(E36)</f>
        <v>700000</v>
      </c>
      <c r="F37" s="12">
        <f>SUM(F36)</f>
        <v>58333.333333333336</v>
      </c>
      <c r="I37" s="68">
        <v>583333.33333333337</v>
      </c>
      <c r="J37" s="11"/>
      <c r="K37" s="11"/>
    </row>
    <row r="38" spans="2:11">
      <c r="B38" s="7"/>
      <c r="C38" s="1"/>
      <c r="D38" s="9"/>
      <c r="E38" s="7"/>
      <c r="F38" s="7"/>
      <c r="G38" s="7"/>
      <c r="H38" s="7"/>
      <c r="I38" s="66"/>
      <c r="J38" s="11"/>
      <c r="K38" s="11"/>
    </row>
    <row r="39" spans="2:11">
      <c r="B39" s="182" t="s">
        <v>47</v>
      </c>
      <c r="C39" s="3" t="s">
        <v>32</v>
      </c>
      <c r="D39" s="4" t="s">
        <v>44</v>
      </c>
      <c r="E39" s="10">
        <v>200000</v>
      </c>
      <c r="F39" s="10">
        <f>E39/12</f>
        <v>16666.666666666668</v>
      </c>
      <c r="I39" s="67">
        <v>166666.66666666666</v>
      </c>
      <c r="J39" s="11"/>
      <c r="K39" s="11"/>
    </row>
    <row r="40" spans="2:11">
      <c r="B40" s="182"/>
      <c r="C40" s="186" t="s">
        <v>48</v>
      </c>
      <c r="D40" s="186"/>
      <c r="E40" s="12">
        <f>SUM(E39)</f>
        <v>200000</v>
      </c>
      <c r="F40" s="12">
        <f>SUM(F39)</f>
        <v>16666.666666666668</v>
      </c>
      <c r="I40" s="68">
        <v>166666.66666666666</v>
      </c>
      <c r="J40" s="11"/>
      <c r="K40" s="11"/>
    </row>
    <row r="41" spans="2:11">
      <c r="I41" s="66"/>
      <c r="K41" s="11"/>
    </row>
    <row r="42" spans="2:11">
      <c r="B42" s="192" t="s">
        <v>49</v>
      </c>
      <c r="C42" s="192"/>
      <c r="D42" s="192"/>
      <c r="E42" s="17">
        <f>E40+E37+E34+E22+E10</f>
        <v>95375000</v>
      </c>
      <c r="F42" s="17">
        <f>F40+F37+F34+F22+F10</f>
        <v>7947916.666666666</v>
      </c>
      <c r="G42" s="36">
        <f>G34</f>
        <v>2000000</v>
      </c>
      <c r="H42" s="12">
        <f>H34</f>
        <v>20000000</v>
      </c>
      <c r="I42" s="47">
        <f>I40+I37+I34+I22+I10</f>
        <v>79479166.669999987</v>
      </c>
      <c r="J42" s="71">
        <f>I42+H42+G42</f>
        <v>101479166.66999999</v>
      </c>
    </row>
    <row r="43" spans="2:11">
      <c r="C43" s="186" t="s">
        <v>51</v>
      </c>
      <c r="D43" s="186"/>
      <c r="G43" s="30">
        <v>2823</v>
      </c>
      <c r="H43" s="30">
        <v>8508</v>
      </c>
      <c r="J43" s="182" t="s">
        <v>73</v>
      </c>
    </row>
    <row r="44" spans="2:11">
      <c r="C44" s="186" t="s">
        <v>52</v>
      </c>
      <c r="D44" s="186"/>
      <c r="F44" s="11"/>
      <c r="G44" s="32">
        <v>42466</v>
      </c>
      <c r="H44" s="32">
        <v>42648</v>
      </c>
      <c r="J44" s="182"/>
    </row>
    <row r="45" spans="2:11">
      <c r="F45" s="11"/>
      <c r="I45" s="11"/>
    </row>
    <row r="46" spans="2:11">
      <c r="F46" s="11"/>
    </row>
  </sheetData>
  <mergeCells count="18">
    <mergeCell ref="B2:I2"/>
    <mergeCell ref="B36:B37"/>
    <mergeCell ref="C37:D37"/>
    <mergeCell ref="B39:B40"/>
    <mergeCell ref="C40:D40"/>
    <mergeCell ref="B6:B9"/>
    <mergeCell ref="C10:D10"/>
    <mergeCell ref="B12:B22"/>
    <mergeCell ref="C22:D22"/>
    <mergeCell ref="C24:D24"/>
    <mergeCell ref="B25:B34"/>
    <mergeCell ref="C34:D34"/>
    <mergeCell ref="H24:H33"/>
    <mergeCell ref="C44:D44"/>
    <mergeCell ref="I4:I5"/>
    <mergeCell ref="J43:J44"/>
    <mergeCell ref="B42:D42"/>
    <mergeCell ref="C43:D4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C2:S45"/>
  <sheetViews>
    <sheetView topLeftCell="G1" workbookViewId="0">
      <selection activeCell="P15" sqref="P15"/>
    </sheetView>
  </sheetViews>
  <sheetFormatPr baseColWidth="10" defaultRowHeight="15"/>
  <cols>
    <col min="3" max="3" width="11" customWidth="1"/>
    <col min="4" max="4" width="51.42578125" customWidth="1"/>
    <col min="5" max="5" width="12.7109375" bestFit="1" customWidth="1"/>
    <col min="6" max="6" width="13.28515625" customWidth="1"/>
    <col min="7" max="7" width="17.140625" customWidth="1"/>
    <col min="8" max="10" width="1.85546875" hidden="1" customWidth="1"/>
    <col min="11" max="11" width="33.140625" bestFit="1" customWidth="1"/>
    <col min="12" max="12" width="11.42578125" customWidth="1"/>
    <col min="13" max="18" width="12.7109375" customWidth="1"/>
    <col min="19" max="19" width="13.7109375" customWidth="1"/>
    <col min="20" max="21" width="11.42578125" customWidth="1"/>
  </cols>
  <sheetData>
    <row r="2" spans="3:19">
      <c r="C2" s="202" t="s">
        <v>53</v>
      </c>
      <c r="D2" s="202"/>
      <c r="E2" s="202"/>
      <c r="F2" s="202"/>
      <c r="G2" s="202"/>
      <c r="H2" s="202"/>
      <c r="I2" s="202"/>
      <c r="J2" s="202"/>
      <c r="K2" s="202"/>
    </row>
    <row r="3" spans="3:19" ht="15.75" thickBot="1"/>
    <row r="4" spans="3:19" ht="15.75" thickBot="1">
      <c r="K4" s="203" t="s">
        <v>94</v>
      </c>
      <c r="L4" s="76" t="s">
        <v>59</v>
      </c>
      <c r="M4" s="77" t="s">
        <v>75</v>
      </c>
      <c r="N4" s="150" t="s">
        <v>75</v>
      </c>
      <c r="O4" s="76" t="s">
        <v>75</v>
      </c>
      <c r="P4" s="76" t="s">
        <v>75</v>
      </c>
      <c r="Q4" s="76" t="str">
        <f>P4</f>
        <v>LEY 8838-16</v>
      </c>
      <c r="R4" s="76" t="str">
        <f>Q4</f>
        <v>LEY 8838-16</v>
      </c>
      <c r="S4" s="168" t="s">
        <v>95</v>
      </c>
    </row>
    <row r="5" spans="3:19" ht="15.75" thickBot="1">
      <c r="C5" s="78" t="s">
        <v>57</v>
      </c>
      <c r="D5" s="79" t="s">
        <v>0</v>
      </c>
      <c r="E5" s="80" t="s">
        <v>1</v>
      </c>
      <c r="F5" s="80" t="s">
        <v>2</v>
      </c>
      <c r="G5" s="80" t="s">
        <v>3</v>
      </c>
      <c r="K5" s="204"/>
      <c r="L5" s="81" t="s">
        <v>56</v>
      </c>
      <c r="M5" s="82" t="s">
        <v>71</v>
      </c>
      <c r="N5" s="150" t="s">
        <v>93</v>
      </c>
      <c r="O5" s="76" t="s">
        <v>93</v>
      </c>
      <c r="P5" s="76" t="s">
        <v>97</v>
      </c>
      <c r="Q5" s="76" t="str">
        <f>P5</f>
        <v>DICIEMBRE</v>
      </c>
      <c r="R5" s="76" t="str">
        <f>Q5</f>
        <v>DICIEMBRE</v>
      </c>
      <c r="S5" s="169" t="s">
        <v>62</v>
      </c>
    </row>
    <row r="6" spans="3:19" ht="15.75" thickBot="1">
      <c r="C6" s="205" t="s">
        <v>11</v>
      </c>
      <c r="D6" s="83" t="s">
        <v>4</v>
      </c>
      <c r="E6" s="84" t="s">
        <v>8</v>
      </c>
      <c r="F6" s="85">
        <v>700000</v>
      </c>
      <c r="G6" s="86">
        <v>58333.33</v>
      </c>
      <c r="K6" s="87">
        <v>583333.32999999996</v>
      </c>
      <c r="S6" s="121"/>
    </row>
    <row r="7" spans="3:19" ht="15.75" thickBot="1">
      <c r="C7" s="206"/>
      <c r="D7" s="83" t="s">
        <v>5</v>
      </c>
      <c r="E7" s="84" t="s">
        <v>9</v>
      </c>
      <c r="F7" s="85">
        <v>800000</v>
      </c>
      <c r="G7" s="86">
        <v>66666.67</v>
      </c>
      <c r="K7" s="87">
        <v>666666.67000000004</v>
      </c>
      <c r="S7" s="121"/>
    </row>
    <row r="8" spans="3:19" ht="15.75" thickBot="1">
      <c r="C8" s="206"/>
      <c r="D8" s="83" t="s">
        <v>6</v>
      </c>
      <c r="E8" s="84" t="s">
        <v>10</v>
      </c>
      <c r="F8" s="85">
        <v>800000</v>
      </c>
      <c r="G8" s="86">
        <v>66666.67</v>
      </c>
      <c r="K8" s="87">
        <v>666666.67000000004</v>
      </c>
      <c r="S8" s="121"/>
    </row>
    <row r="9" spans="3:19" ht="15.75" thickBot="1">
      <c r="C9" s="207"/>
      <c r="D9" s="83" t="s">
        <v>7</v>
      </c>
      <c r="E9" s="84" t="s">
        <v>9</v>
      </c>
      <c r="F9" s="85">
        <v>700000</v>
      </c>
      <c r="G9" s="86">
        <v>58333.33</v>
      </c>
      <c r="K9" s="87">
        <v>583333.32999999996</v>
      </c>
      <c r="S9" s="121"/>
    </row>
    <row r="10" spans="3:19" ht="15.75" thickBot="1">
      <c r="D10" s="208" t="s">
        <v>48</v>
      </c>
      <c r="E10" s="209"/>
      <c r="F10" s="88">
        <v>3000000</v>
      </c>
      <c r="G10" s="88">
        <v>250000</v>
      </c>
      <c r="K10" s="89">
        <v>2500000</v>
      </c>
      <c r="S10" s="121"/>
    </row>
    <row r="11" spans="3:19" ht="15.75" thickBot="1">
      <c r="K11" s="90"/>
      <c r="S11" s="121"/>
    </row>
    <row r="12" spans="3:19" ht="15.75" thickBot="1">
      <c r="C12" s="210" t="s">
        <v>50</v>
      </c>
      <c r="D12" s="91" t="s">
        <v>21</v>
      </c>
      <c r="E12" s="92" t="s">
        <v>77</v>
      </c>
      <c r="F12" s="93">
        <v>23519000</v>
      </c>
      <c r="G12" s="93">
        <v>1959916.67</v>
      </c>
      <c r="K12" s="94">
        <v>19599166.670000002</v>
      </c>
      <c r="S12" s="121"/>
    </row>
    <row r="13" spans="3:19" ht="15.75" thickBot="1">
      <c r="C13" s="211"/>
      <c r="D13" s="84" t="s">
        <v>12</v>
      </c>
      <c r="E13" s="95" t="s">
        <v>78</v>
      </c>
      <c r="F13" s="86">
        <v>300000</v>
      </c>
      <c r="G13" s="86">
        <v>25000</v>
      </c>
      <c r="K13" s="87">
        <v>250000</v>
      </c>
      <c r="S13" s="121"/>
    </row>
    <row r="14" spans="3:19" ht="15.75" thickBot="1">
      <c r="C14" s="211"/>
      <c r="D14" s="84" t="s">
        <v>13</v>
      </c>
      <c r="E14" s="95" t="s">
        <v>79</v>
      </c>
      <c r="F14" s="86">
        <v>1300000</v>
      </c>
      <c r="G14" s="86">
        <v>108333.33</v>
      </c>
      <c r="K14" s="87">
        <v>1083333.33</v>
      </c>
      <c r="S14" s="121"/>
    </row>
    <row r="15" spans="3:19" ht="15.75" thickBot="1">
      <c r="C15" s="211"/>
      <c r="D15" s="84" t="s">
        <v>14</v>
      </c>
      <c r="E15" s="95" t="s">
        <v>80</v>
      </c>
      <c r="F15" s="86">
        <v>55000</v>
      </c>
      <c r="G15" s="86">
        <v>4583.33</v>
      </c>
      <c r="K15" s="87">
        <v>45833.33</v>
      </c>
      <c r="S15" s="121"/>
    </row>
    <row r="16" spans="3:19" ht="15.75" thickBot="1">
      <c r="C16" s="211"/>
      <c r="D16" s="84" t="s">
        <v>15</v>
      </c>
      <c r="E16" s="95" t="s">
        <v>81</v>
      </c>
      <c r="F16" s="86">
        <v>220000</v>
      </c>
      <c r="G16" s="86">
        <v>18333.330000000002</v>
      </c>
      <c r="K16" s="87">
        <v>183333.33</v>
      </c>
      <c r="S16" s="121"/>
    </row>
    <row r="17" spans="3:19" ht="15.75" thickBot="1">
      <c r="C17" s="211"/>
      <c r="D17" s="84" t="s">
        <v>16</v>
      </c>
      <c r="E17" s="96" t="s">
        <v>82</v>
      </c>
      <c r="F17" s="86">
        <v>100000</v>
      </c>
      <c r="G17" s="86">
        <v>8333.33</v>
      </c>
      <c r="K17" s="87">
        <v>83333.33</v>
      </c>
      <c r="S17" s="121"/>
    </row>
    <row r="18" spans="3:19" ht="15.75" thickBot="1">
      <c r="C18" s="211"/>
      <c r="D18" s="84" t="s">
        <v>17</v>
      </c>
      <c r="E18" s="95" t="s">
        <v>83</v>
      </c>
      <c r="F18" s="86">
        <v>15000</v>
      </c>
      <c r="G18" s="86">
        <v>1250</v>
      </c>
      <c r="K18" s="87">
        <v>12500</v>
      </c>
      <c r="S18" s="121"/>
    </row>
    <row r="19" spans="3:19" ht="15.75" thickBot="1">
      <c r="C19" s="211"/>
      <c r="D19" s="84" t="s">
        <v>18</v>
      </c>
      <c r="E19" s="96" t="s">
        <v>84</v>
      </c>
      <c r="F19" s="86">
        <v>1000000</v>
      </c>
      <c r="G19" s="86">
        <v>83333.33</v>
      </c>
      <c r="K19" s="87">
        <v>833333.33</v>
      </c>
      <c r="S19" s="121"/>
    </row>
    <row r="20" spans="3:19" ht="15.75" thickBot="1">
      <c r="C20" s="211"/>
      <c r="D20" s="84" t="s">
        <v>19</v>
      </c>
      <c r="E20" s="95" t="s">
        <v>82</v>
      </c>
      <c r="F20" s="86">
        <v>300000</v>
      </c>
      <c r="G20" s="86">
        <v>25000</v>
      </c>
      <c r="K20" s="87">
        <v>250000</v>
      </c>
      <c r="S20" s="121"/>
    </row>
    <row r="21" spans="3:19" ht="15.75" thickBot="1">
      <c r="C21" s="211"/>
      <c r="D21" s="97" t="s">
        <v>20</v>
      </c>
      <c r="E21" s="95" t="s">
        <v>85</v>
      </c>
      <c r="F21" s="86">
        <v>731000</v>
      </c>
      <c r="G21" s="86">
        <v>60916.67</v>
      </c>
      <c r="K21" s="87">
        <v>609166.67000000004</v>
      </c>
      <c r="S21" s="121"/>
    </row>
    <row r="22" spans="3:19" ht="15.75" thickBot="1">
      <c r="C22" s="212"/>
      <c r="D22" s="208" t="s">
        <v>48</v>
      </c>
      <c r="E22" s="209"/>
      <c r="F22" s="88">
        <v>27540000</v>
      </c>
      <c r="G22" s="88">
        <v>2295000</v>
      </c>
      <c r="K22" s="89">
        <v>22950000</v>
      </c>
      <c r="S22" s="121"/>
    </row>
    <row r="23" spans="3:19" ht="15.75" thickBot="1">
      <c r="K23" s="90"/>
      <c r="S23" s="121"/>
    </row>
    <row r="24" spans="3:19" ht="15.75" thickBot="1">
      <c r="D24" s="213"/>
      <c r="E24" s="213"/>
      <c r="K24" s="90"/>
      <c r="L24" s="98" t="s">
        <v>58</v>
      </c>
      <c r="M24" s="214" t="s">
        <v>76</v>
      </c>
      <c r="N24" s="214" t="s">
        <v>76</v>
      </c>
      <c r="O24" s="218" t="s">
        <v>76</v>
      </c>
      <c r="P24" s="153" t="s">
        <v>98</v>
      </c>
      <c r="Q24" s="159" t="s">
        <v>98</v>
      </c>
      <c r="R24" s="157" t="s">
        <v>98</v>
      </c>
      <c r="S24" s="121"/>
    </row>
    <row r="25" spans="3:19" ht="15.75" thickBot="1">
      <c r="C25" s="210" t="s">
        <v>45</v>
      </c>
      <c r="D25" s="83" t="s">
        <v>22</v>
      </c>
      <c r="E25" s="99" t="s">
        <v>86</v>
      </c>
      <c r="F25" s="93">
        <v>47000000</v>
      </c>
      <c r="G25" s="93">
        <v>3916666.67</v>
      </c>
      <c r="K25" s="101">
        <v>39166666.670000002</v>
      </c>
      <c r="L25" s="100"/>
      <c r="M25" s="215"/>
      <c r="N25" s="215"/>
      <c r="O25" s="219"/>
      <c r="P25" s="154"/>
      <c r="Q25" s="160"/>
      <c r="R25" s="158"/>
      <c r="S25" s="121"/>
    </row>
    <row r="26" spans="3:19" ht="15.75" thickBot="1">
      <c r="C26" s="211"/>
      <c r="D26" s="102" t="s">
        <v>23</v>
      </c>
      <c r="E26" s="95" t="s">
        <v>86</v>
      </c>
      <c r="F26" s="86">
        <v>12000000</v>
      </c>
      <c r="G26" s="86">
        <v>1000000</v>
      </c>
      <c r="K26" s="103">
        <v>10000000</v>
      </c>
      <c r="L26" s="100"/>
      <c r="M26" s="215"/>
      <c r="N26" s="215"/>
      <c r="O26" s="219"/>
      <c r="P26" s="154"/>
      <c r="Q26" s="160"/>
      <c r="R26" s="158"/>
      <c r="S26" s="121"/>
    </row>
    <row r="27" spans="3:19" ht="15.75" thickBot="1">
      <c r="C27" s="211"/>
      <c r="D27" s="102" t="s">
        <v>24</v>
      </c>
      <c r="E27" s="95" t="s">
        <v>86</v>
      </c>
      <c r="F27" s="86">
        <v>4500000</v>
      </c>
      <c r="G27" s="86">
        <v>375000</v>
      </c>
      <c r="K27" s="103">
        <v>3750000</v>
      </c>
      <c r="L27" s="100"/>
      <c r="M27" s="215"/>
      <c r="N27" s="215"/>
      <c r="O27" s="219"/>
      <c r="P27" s="154"/>
      <c r="Q27" s="160"/>
      <c r="R27" s="158"/>
      <c r="S27" s="121"/>
    </row>
    <row r="28" spans="3:19" ht="15.75" thickBot="1">
      <c r="C28" s="211"/>
      <c r="D28" s="102" t="s">
        <v>25</v>
      </c>
      <c r="E28" s="95" t="s">
        <v>86</v>
      </c>
      <c r="F28" s="86">
        <v>15000</v>
      </c>
      <c r="G28" s="86">
        <v>1250</v>
      </c>
      <c r="K28" s="103">
        <v>12500</v>
      </c>
      <c r="L28" s="100"/>
      <c r="M28" s="215"/>
      <c r="N28" s="215"/>
      <c r="O28" s="219"/>
      <c r="P28" s="154"/>
      <c r="Q28" s="160"/>
      <c r="R28" s="158"/>
      <c r="S28" s="121"/>
    </row>
    <row r="29" spans="3:19" ht="15.75" thickBot="1">
      <c r="C29" s="211"/>
      <c r="D29" s="102" t="s">
        <v>26</v>
      </c>
      <c r="E29" s="95" t="s">
        <v>86</v>
      </c>
      <c r="F29" s="86">
        <v>30000</v>
      </c>
      <c r="G29" s="86">
        <v>2500</v>
      </c>
      <c r="K29" s="103">
        <v>25000</v>
      </c>
      <c r="L29" s="100"/>
      <c r="M29" s="215"/>
      <c r="N29" s="215"/>
      <c r="O29" s="219"/>
      <c r="P29" s="154"/>
      <c r="Q29" s="160"/>
      <c r="R29" s="158"/>
      <c r="S29" s="121"/>
    </row>
    <row r="30" spans="3:19" ht="15.75" thickBot="1">
      <c r="C30" s="211"/>
      <c r="D30" s="102" t="s">
        <v>27</v>
      </c>
      <c r="E30" s="95" t="s">
        <v>86</v>
      </c>
      <c r="F30" s="86">
        <v>40000</v>
      </c>
      <c r="G30" s="86">
        <v>3333.33</v>
      </c>
      <c r="K30" s="103">
        <v>33333.33</v>
      </c>
      <c r="L30" s="100"/>
      <c r="M30" s="215"/>
      <c r="N30" s="215"/>
      <c r="O30" s="219"/>
      <c r="P30" s="154"/>
      <c r="Q30" s="160"/>
      <c r="R30" s="158"/>
      <c r="S30" s="121"/>
    </row>
    <row r="31" spans="3:19" ht="15.75" thickBot="1">
      <c r="C31" s="211"/>
      <c r="D31" s="102" t="s">
        <v>28</v>
      </c>
      <c r="E31" s="95" t="s">
        <v>86</v>
      </c>
      <c r="F31" s="86">
        <v>150000</v>
      </c>
      <c r="G31" s="86">
        <v>12500</v>
      </c>
      <c r="K31" s="103">
        <v>125000</v>
      </c>
      <c r="L31" s="100"/>
      <c r="M31" s="215"/>
      <c r="N31" s="215"/>
      <c r="O31" s="219"/>
      <c r="P31" s="154"/>
      <c r="Q31" s="160"/>
      <c r="R31" s="158"/>
      <c r="S31" s="121"/>
    </row>
    <row r="32" spans="3:19" ht="15.75" thickBot="1">
      <c r="C32" s="211"/>
      <c r="D32" s="102" t="s">
        <v>29</v>
      </c>
      <c r="E32" s="95" t="s">
        <v>86</v>
      </c>
      <c r="F32" s="86">
        <v>100000</v>
      </c>
      <c r="G32" s="86">
        <v>8333.33</v>
      </c>
      <c r="K32" s="103">
        <v>83333.33</v>
      </c>
      <c r="L32" s="100"/>
      <c r="M32" s="215"/>
      <c r="N32" s="215"/>
      <c r="O32" s="219"/>
      <c r="P32" s="154"/>
      <c r="Q32" s="160"/>
      <c r="R32" s="158"/>
      <c r="S32" s="121"/>
    </row>
    <row r="33" spans="3:19" ht="15.75" thickBot="1">
      <c r="C33" s="211"/>
      <c r="D33" s="102" t="s">
        <v>30</v>
      </c>
      <c r="E33" s="95" t="s">
        <v>86</v>
      </c>
      <c r="F33" s="86">
        <v>100000</v>
      </c>
      <c r="G33" s="86">
        <v>8333.33</v>
      </c>
      <c r="K33" s="103">
        <v>83333.33</v>
      </c>
      <c r="L33" s="104"/>
      <c r="M33" s="216"/>
      <c r="N33" s="221"/>
      <c r="O33" s="220"/>
      <c r="P33" s="155"/>
      <c r="Q33" s="161"/>
      <c r="R33" s="162"/>
      <c r="S33" s="121"/>
    </row>
    <row r="34" spans="3:19" ht="15.75" thickBot="1">
      <c r="C34" s="217"/>
      <c r="D34" s="208" t="s">
        <v>48</v>
      </c>
      <c r="E34" s="209"/>
      <c r="F34" s="88">
        <v>63935000</v>
      </c>
      <c r="G34" s="88">
        <v>5327916.67</v>
      </c>
      <c r="K34" s="106">
        <v>53279166.670000002</v>
      </c>
      <c r="L34" s="105">
        <v>2000000</v>
      </c>
      <c r="M34" s="105">
        <v>20000000</v>
      </c>
      <c r="N34" s="148">
        <v>10000000</v>
      </c>
      <c r="O34" s="148">
        <f>N34</f>
        <v>10000000</v>
      </c>
      <c r="P34" s="148">
        <v>10000000</v>
      </c>
      <c r="Q34" s="148">
        <v>10000000</v>
      </c>
      <c r="R34" s="167">
        <f>Q34</f>
        <v>10000000</v>
      </c>
      <c r="S34" s="121"/>
    </row>
    <row r="35" spans="3:19" ht="15.75" thickBot="1">
      <c r="K35" s="90"/>
      <c r="S35" s="121"/>
    </row>
    <row r="36" spans="3:19" ht="15.75" thickBot="1">
      <c r="C36" s="205" t="s">
        <v>46</v>
      </c>
      <c r="D36" s="107" t="s">
        <v>31</v>
      </c>
      <c r="E36" s="108" t="s">
        <v>43</v>
      </c>
      <c r="F36" s="93">
        <v>700000</v>
      </c>
      <c r="G36" s="93">
        <v>58333.33</v>
      </c>
      <c r="K36" s="94">
        <v>583333.32999999996</v>
      </c>
      <c r="S36" s="121"/>
    </row>
    <row r="37" spans="3:19" ht="15.75" thickBot="1">
      <c r="C37" s="207"/>
      <c r="D37" s="208" t="s">
        <v>48</v>
      </c>
      <c r="E37" s="209"/>
      <c r="F37" s="88">
        <v>700000</v>
      </c>
      <c r="G37" s="88">
        <v>58333.33</v>
      </c>
      <c r="K37" s="89">
        <v>583333.32999999996</v>
      </c>
      <c r="S37" s="121"/>
    </row>
    <row r="38" spans="3:19" ht="15.75" thickBot="1">
      <c r="K38" s="90"/>
      <c r="S38" s="121"/>
    </row>
    <row r="39" spans="3:19" ht="15.75" thickBot="1">
      <c r="C39" s="205" t="s">
        <v>47</v>
      </c>
      <c r="D39" s="107" t="s">
        <v>32</v>
      </c>
      <c r="E39" s="108" t="s">
        <v>87</v>
      </c>
      <c r="F39" s="93">
        <v>200000</v>
      </c>
      <c r="G39" s="93">
        <v>16666.669999999998</v>
      </c>
      <c r="K39" s="94">
        <v>166666.67000000001</v>
      </c>
      <c r="S39" s="121"/>
    </row>
    <row r="40" spans="3:19" ht="15.75" thickBot="1">
      <c r="C40" s="207"/>
      <c r="D40" s="208" t="s">
        <v>48</v>
      </c>
      <c r="E40" s="209"/>
      <c r="F40" s="88">
        <v>200000</v>
      </c>
      <c r="G40" s="88">
        <v>16666.669999999998</v>
      </c>
      <c r="K40" s="89">
        <v>166666.67000000001</v>
      </c>
      <c r="S40" s="121"/>
    </row>
    <row r="41" spans="3:19" ht="15.75" thickBot="1">
      <c r="K41" s="90"/>
      <c r="S41" s="121"/>
    </row>
    <row r="42" spans="3:19" ht="15.75" thickBot="1">
      <c r="C42" s="222" t="s">
        <v>49</v>
      </c>
      <c r="D42" s="223"/>
      <c r="E42" s="224"/>
      <c r="F42" s="109">
        <v>95375000</v>
      </c>
      <c r="G42" s="109">
        <v>7947916.6699999999</v>
      </c>
      <c r="K42" s="112">
        <v>79479166.670000002</v>
      </c>
      <c r="L42" s="110">
        <v>2000000</v>
      </c>
      <c r="M42" s="111">
        <v>20000000</v>
      </c>
      <c r="N42" s="111">
        <f>N34</f>
        <v>10000000</v>
      </c>
      <c r="O42" s="111">
        <f>N42</f>
        <v>10000000</v>
      </c>
      <c r="P42" s="111">
        <v>10000000</v>
      </c>
      <c r="Q42" s="111">
        <f>Q34</f>
        <v>10000000</v>
      </c>
      <c r="R42" s="111">
        <f>R34</f>
        <v>10000000</v>
      </c>
      <c r="S42" s="164">
        <f>P42+O42+N42+M42+L42+K42+Q42+R42</f>
        <v>151479166.67000002</v>
      </c>
    </row>
    <row r="43" spans="3:19" ht="15.75" thickBot="1">
      <c r="D43" s="208" t="s">
        <v>51</v>
      </c>
      <c r="E43" s="209"/>
      <c r="L43" s="113">
        <v>2823</v>
      </c>
      <c r="M43" s="114">
        <v>8508</v>
      </c>
      <c r="N43" s="149">
        <v>9348</v>
      </c>
      <c r="O43" s="149">
        <v>9563</v>
      </c>
      <c r="P43" s="149">
        <v>10805</v>
      </c>
      <c r="Q43" s="163">
        <v>11136</v>
      </c>
      <c r="R43" s="149">
        <v>11410</v>
      </c>
      <c r="S43" s="7"/>
    </row>
    <row r="44" spans="3:19" ht="15.75" thickBot="1">
      <c r="D44" s="208" t="s">
        <v>52</v>
      </c>
      <c r="E44" s="209"/>
      <c r="L44" s="115">
        <v>42466</v>
      </c>
      <c r="M44" s="116">
        <v>42648</v>
      </c>
      <c r="N44" s="115">
        <v>42676</v>
      </c>
      <c r="O44" s="151">
        <v>42683</v>
      </c>
      <c r="P44" s="115">
        <v>42726</v>
      </c>
      <c r="Q44" s="151">
        <v>42732</v>
      </c>
      <c r="R44" s="151">
        <v>42734</v>
      </c>
      <c r="S44" s="7"/>
    </row>
    <row r="45" spans="3:19">
      <c r="G45">
        <f>G42*10</f>
        <v>79479166.700000003</v>
      </c>
    </row>
  </sheetData>
  <mergeCells count="19">
    <mergeCell ref="O24:O33"/>
    <mergeCell ref="N24:N33"/>
    <mergeCell ref="C39:C40"/>
    <mergeCell ref="D40:E40"/>
    <mergeCell ref="C42:E42"/>
    <mergeCell ref="D43:E43"/>
    <mergeCell ref="D44:E44"/>
    <mergeCell ref="D24:E24"/>
    <mergeCell ref="M24:M33"/>
    <mergeCell ref="C25:C34"/>
    <mergeCell ref="D34:E34"/>
    <mergeCell ref="C36:C37"/>
    <mergeCell ref="D37:E37"/>
    <mergeCell ref="C2:K2"/>
    <mergeCell ref="K4:K5"/>
    <mergeCell ref="C6:C9"/>
    <mergeCell ref="D10:E10"/>
    <mergeCell ref="C12:C22"/>
    <mergeCell ref="D22:E22"/>
  </mergeCells>
  <pageMargins left="0.18" right="0.18" top="0.26" bottom="0.74803149606299213" header="0.18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Hoja1</vt:lpstr>
      <vt:lpstr>Hoja2</vt:lpstr>
      <vt:lpstr>Hoja3</vt:lpstr>
      <vt:lpstr>Hoja4</vt:lpstr>
      <vt:lpstr>Hoja5</vt:lpstr>
      <vt:lpstr>RESUMEN </vt:lpstr>
      <vt:lpstr>Hoja1!Área_de_impresión</vt:lpstr>
      <vt:lpstr>Hoja2!Área_de_impresión</vt:lpstr>
      <vt:lpstr>'RESUMEN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aguirremarian</dc:creator>
  <cp:lastModifiedBy>aguirremarian</cp:lastModifiedBy>
  <cp:lastPrinted>2017-10-10T15:40:51Z</cp:lastPrinted>
  <dcterms:created xsi:type="dcterms:W3CDTF">2016-02-17T11:03:20Z</dcterms:created>
  <dcterms:modified xsi:type="dcterms:W3CDTF">2017-10-10T15:50:08Z</dcterms:modified>
</cp:coreProperties>
</file>