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workbookProtection workbookAlgorithmName="SHA-512" workbookHashValue="44T0NYR/zh2VupVcgGI20rCpnG1iGLgHBDHipkRQskPAMHkpcr+SkJ/GNf89qnxG1/uF2bUnZ/o3Fxe8uHw59w==" workbookSaltValue="KBMQxj0VnApDzYIOJVgImw==" workbookSpinCount="100000" lockStructure="1"/>
  <bookViews>
    <workbookView xWindow="-105" yWindow="-105" windowWidth="23250" windowHeight="12570" tabRatio="888"/>
  </bookViews>
  <sheets>
    <sheet name="Resumen" sheetId="48" r:id="rId1"/>
    <sheet name="Datos" sheetId="49" state="hidden" r:id="rId2"/>
  </sheets>
  <definedNames>
    <definedName name="_Order1" hidden="1">255</definedName>
    <definedName name="_Order2" hidden="1">255</definedName>
    <definedName name="_xlnm.Print_Area" localSheetId="0">Resumen!$B$2:$I$27</definedName>
    <definedName name="aw">#REF!</definedName>
    <definedName name="bw">#REF!</definedName>
    <definedName name="ch">#REF!</definedName>
    <definedName name="ck">#REF!</definedName>
    <definedName name="cz">#REF!</definedName>
    <definedName name="dj">#REF!</definedName>
    <definedName name="dv">#REF!</definedName>
    <definedName name="ex">#REF!</definedName>
    <definedName name="ff">#REF!</definedName>
    <definedName name="fran">#REF!</definedName>
    <definedName name="fw">#REF!</definedName>
    <definedName name="gr">#REF!</definedName>
    <definedName name="gw">#REF!</definedName>
    <definedName name="hk">#REF!</definedName>
    <definedName name="hx">#REF!</definedName>
    <definedName name="il">#REF!</definedName>
    <definedName name="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8" l="1"/>
  <c r="H17" i="48"/>
  <c r="H20" i="48"/>
  <c r="H18" i="48"/>
  <c r="D25" i="49" l="1"/>
  <c r="I35" i="49"/>
  <c r="G36" i="49"/>
  <c r="G20" i="49"/>
  <c r="D19" i="49"/>
  <c r="I4" i="49"/>
  <c r="I19" i="49"/>
  <c r="D24" i="49"/>
  <c r="D22" i="49"/>
  <c r="D31" i="49" s="1"/>
  <c r="D21" i="49"/>
  <c r="D20" i="49"/>
  <c r="H8" i="48"/>
  <c r="H20" i="49" s="1"/>
  <c r="F8" i="48"/>
  <c r="D27" i="49" l="1"/>
  <c r="I20" i="49"/>
  <c r="D26" i="49"/>
  <c r="H22" i="49" s="1"/>
  <c r="L37" i="49" s="1"/>
  <c r="D7" i="49"/>
  <c r="D15" i="49" l="1"/>
  <c r="D19" i="48" s="1"/>
  <c r="D10" i="49"/>
  <c r="D9" i="49"/>
  <c r="D5" i="49"/>
  <c r="F4" i="49" s="1"/>
  <c r="F19" i="49" s="1"/>
  <c r="F35" i="49" s="1"/>
  <c r="D11" i="49" l="1"/>
  <c r="H5" i="49" l="1"/>
  <c r="I5" i="49"/>
  <c r="D8" i="48"/>
  <c r="D6" i="49" s="1"/>
  <c r="F5" i="49" s="1"/>
  <c r="F20" i="49" s="1"/>
  <c r="H19" i="48" l="1"/>
  <c r="K36" i="49"/>
  <c r="L36" i="49"/>
  <c r="D29" i="49"/>
  <c r="J20" i="49" s="1"/>
  <c r="F36" i="49"/>
  <c r="D13" i="49"/>
  <c r="D14" i="48" s="1"/>
  <c r="D28" i="49" l="1"/>
  <c r="D12" i="49"/>
  <c r="J5" i="49"/>
  <c r="J4" i="49" s="1"/>
  <c r="D14" i="49" s="1"/>
  <c r="H36" i="49" l="1"/>
  <c r="J19" i="49"/>
  <c r="D30" i="49" s="1"/>
  <c r="I36" i="49" l="1"/>
  <c r="D38" i="49" s="1"/>
  <c r="D37" i="49" l="1"/>
  <c r="D17" i="48" s="1"/>
  <c r="D18" i="48"/>
  <c r="J36" i="49"/>
  <c r="J35" i="49" s="1"/>
  <c r="D20" i="48" s="1"/>
</calcChain>
</file>

<file path=xl/sharedStrings.xml><?xml version="1.0" encoding="utf-8"?>
<sst xmlns="http://schemas.openxmlformats.org/spreadsheetml/2006/main" count="75" uniqueCount="45">
  <si>
    <t>Fecha de Vencimiento</t>
  </si>
  <si>
    <t>TAE</t>
  </si>
  <si>
    <t>Cupón de Interés</t>
  </si>
  <si>
    <t>Precio</t>
  </si>
  <si>
    <t>Fecha de Liquidación</t>
  </si>
  <si>
    <t>Calculadora</t>
  </si>
  <si>
    <r>
      <t xml:space="preserve">Plazo Total </t>
    </r>
    <r>
      <rPr>
        <i/>
        <sz val="10"/>
        <rFont val="Arial"/>
        <family val="2"/>
      </rPr>
      <t>(días)</t>
    </r>
  </si>
  <si>
    <t>Badlar + Margen a Licitar</t>
  </si>
  <si>
    <t>Fecha de Emisión</t>
  </si>
  <si>
    <t>Badlar a Proyectar</t>
  </si>
  <si>
    <t>Duration</t>
  </si>
  <si>
    <t>Cupón</t>
  </si>
  <si>
    <t>Amortización</t>
  </si>
  <si>
    <t>TIR</t>
  </si>
  <si>
    <t>Spread s/Badlar a Licitar</t>
  </si>
  <si>
    <t>Intereses</t>
  </si>
  <si>
    <t>Flujo</t>
  </si>
  <si>
    <r>
      <t xml:space="preserve">Plazo Año </t>
    </r>
    <r>
      <rPr>
        <i/>
        <sz val="10"/>
        <rFont val="Arial"/>
        <family val="2"/>
      </rPr>
      <t>(días)</t>
    </r>
  </si>
  <si>
    <t>Vida promedio</t>
  </si>
  <si>
    <t>Letras Mendoza</t>
  </si>
  <si>
    <t>Detalles</t>
  </si>
  <si>
    <t>Flujo de Fondos</t>
  </si>
  <si>
    <t>Plazo Total en días</t>
  </si>
  <si>
    <t xml:space="preserve">TNA </t>
  </si>
  <si>
    <t>Letra Badlar + Margen</t>
  </si>
  <si>
    <t>Interés compensatorio</t>
  </si>
  <si>
    <t>CER</t>
  </si>
  <si>
    <t>Letra CER + 2%</t>
  </si>
  <si>
    <t>Fecha inicial CER</t>
  </si>
  <si>
    <t>Fecha de Vencimiento CER</t>
  </si>
  <si>
    <t>Valor nominal final</t>
  </si>
  <si>
    <t>Spread s/CER (Act/365)</t>
  </si>
  <si>
    <t>Spread s/Badlar (Act/365)</t>
  </si>
  <si>
    <t>Inflación proyectada (181 días)</t>
  </si>
  <si>
    <t>Rendimiento Global</t>
  </si>
  <si>
    <t>Margen sobre CER (TNA)</t>
  </si>
  <si>
    <t>TNA</t>
  </si>
  <si>
    <t>Badlar a proyectar (TNA)</t>
  </si>
  <si>
    <t xml:space="preserve">                                         Letras de Corto Plazo de la Provincia de Mendoza</t>
  </si>
  <si>
    <t>Valores</t>
  </si>
  <si>
    <t>Interés</t>
  </si>
  <si>
    <t>Inversión</t>
  </si>
  <si>
    <t>Flujo Acumulado</t>
  </si>
  <si>
    <t>La presente planilla de cálculo ha sido puesta a disposición solamente a modo ilustrativo y ejemplificativo. El Inversor deberá, a los efectos de la suscripción de las Letras del Tesoro, basarse en sus propios cálculos y evaluación de la corespondiente resolución que ha tenido a su disposición, a fin de determinar el rendimiento de las mismas. Se aclara que el uso de la Planilla de cálculo no es obligatorio para el inversor, sino meramente orientativo, y que los resultados que ésta arroje no serán vinculantes; por tal motivo la provincia de Mendoza no asumirá responsabilidad alguna con motivo de cualquier error cometido en la realización de los cálculos o en su interpretación por parte del Inversor.</t>
  </si>
  <si>
    <t xml:space="preserve">Interés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</si>
</sst>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 * #,##0.00_ ;_ * \-#,##0.00_ ;_ * &quot;-&quot;??_ ;_ @_ "/>
    <numFmt numFmtId="165" formatCode="_-* #,##0.00\ _p_t_a_-;\-* #,##0.00\ _p_t_a_-;_-* &quot;-&quot;??\ _p_t_a_-;_-@_-"/>
    <numFmt numFmtId="166" formatCode="_ [$€-2]\ * #,##0.00_ ;_ [$€-2]\ * \-#,##0.00_ ;_ [$€-2]\ * &quot;-&quot;??_ 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[$-C0A]dd\-mmm\-yy;@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0.0%"/>
    <numFmt numFmtId="175" formatCode="0.000"/>
    <numFmt numFmtId="176" formatCode="0.0000"/>
    <numFmt numFmtId="177" formatCode="0.00000"/>
    <numFmt numFmtId="178" formatCode="0.000000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i/>
      <sz val="12"/>
      <color theme="1" tint="0.1499984740745262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E4005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F9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5" fontId="24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</cellStyleXfs>
  <cellXfs count="95">
    <xf numFmtId="0" fontId="0" fillId="0" borderId="0" xfId="0"/>
    <xf numFmtId="0" fontId="2" fillId="0" borderId="0" xfId="101" applyAlignment="1" applyProtection="1">
      <alignment vertical="center"/>
    </xf>
    <xf numFmtId="0" fontId="25" fillId="0" borderId="0" xfId="101" applyFont="1" applyAlignment="1" applyProtection="1">
      <alignment horizontal="center" vertical="center"/>
    </xf>
    <xf numFmtId="0" fontId="2" fillId="0" borderId="0" xfId="101" applyFill="1" applyBorder="1" applyAlignment="1" applyProtection="1">
      <alignment vertical="center"/>
    </xf>
    <xf numFmtId="171" fontId="2" fillId="0" borderId="0" xfId="103" applyNumberFormat="1" applyFont="1" applyFill="1" applyBorder="1" applyAlignment="1" applyProtection="1">
      <alignment horizontal="center" vertical="center"/>
    </xf>
    <xf numFmtId="4" fontId="2" fillId="0" borderId="0" xfId="107" applyNumberFormat="1" applyFont="1" applyFill="1" applyBorder="1" applyAlignment="1" applyProtection="1">
      <alignment horizontal="center" vertical="center"/>
    </xf>
    <xf numFmtId="3" fontId="2" fillId="0" borderId="0" xfId="107" applyNumberFormat="1" applyFont="1" applyFill="1" applyBorder="1" applyAlignment="1" applyProtection="1">
      <alignment horizontal="center" vertical="center"/>
    </xf>
    <xf numFmtId="10" fontId="1" fillId="24" borderId="23" xfId="106" applyNumberFormat="1" applyFont="1" applyFill="1" applyBorder="1" applyAlignment="1" applyProtection="1">
      <alignment horizontal="center" vertical="center"/>
      <protection hidden="1"/>
    </xf>
    <xf numFmtId="0" fontId="28" fillId="24" borderId="28" xfId="0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Protection="1">
      <protection hidden="1"/>
    </xf>
    <xf numFmtId="0" fontId="1" fillId="24" borderId="23" xfId="0" applyFont="1" applyFill="1" applyBorder="1" applyAlignment="1" applyProtection="1">
      <alignment horizontal="center" vertical="center"/>
      <protection hidden="1"/>
    </xf>
    <xf numFmtId="14" fontId="1" fillId="24" borderId="23" xfId="0" applyNumberFormat="1" applyFont="1" applyFill="1" applyBorder="1" applyAlignment="1" applyProtection="1">
      <alignment horizontal="center" vertical="center"/>
      <protection hidden="1"/>
    </xf>
    <xf numFmtId="10" fontId="1" fillId="24" borderId="23" xfId="0" applyNumberFormat="1" applyFont="1" applyFill="1" applyBorder="1" applyAlignment="1" applyProtection="1">
      <alignment horizontal="center" vertical="center"/>
      <protection hidden="1"/>
    </xf>
    <xf numFmtId="174" fontId="1" fillId="24" borderId="23" xfId="0" applyNumberFormat="1" applyFont="1" applyFill="1" applyBorder="1" applyAlignment="1" applyProtection="1">
      <alignment horizontal="center" vertical="center"/>
      <protection hidden="1"/>
    </xf>
    <xf numFmtId="175" fontId="1" fillId="24" borderId="23" xfId="0" applyNumberFormat="1" applyFont="1" applyFill="1" applyBorder="1" applyAlignment="1" applyProtection="1">
      <alignment horizontal="center" vertical="center"/>
      <protection hidden="1"/>
    </xf>
    <xf numFmtId="14" fontId="1" fillId="24" borderId="27" xfId="0" applyNumberFormat="1" applyFont="1" applyFill="1" applyBorder="1" applyAlignment="1" applyProtection="1">
      <alignment horizontal="center" vertical="center"/>
      <protection hidden="1"/>
    </xf>
    <xf numFmtId="0" fontId="1" fillId="24" borderId="28" xfId="0" applyFont="1" applyFill="1" applyBorder="1" applyAlignment="1" applyProtection="1">
      <alignment horizontal="center" vertical="center"/>
      <protection hidden="1"/>
    </xf>
    <xf numFmtId="14" fontId="1" fillId="24" borderId="12" xfId="0" applyNumberFormat="1" applyFont="1" applyFill="1" applyBorder="1" applyAlignment="1" applyProtection="1">
      <alignment horizontal="center" vertical="center"/>
      <protection hidden="1"/>
    </xf>
    <xf numFmtId="0" fontId="1" fillId="24" borderId="22" xfId="0" applyFont="1" applyFill="1" applyBorder="1" applyAlignment="1" applyProtection="1">
      <alignment horizontal="center" vertical="center"/>
      <protection hidden="1"/>
    </xf>
    <xf numFmtId="2" fontId="1" fillId="24" borderId="0" xfId="0" applyNumberFormat="1" applyFont="1" applyFill="1" applyProtection="1">
      <protection hidden="1"/>
    </xf>
    <xf numFmtId="176" fontId="1" fillId="24" borderId="22" xfId="0" applyNumberFormat="1" applyFont="1" applyFill="1" applyBorder="1" applyAlignment="1" applyProtection="1">
      <alignment horizontal="center" vertical="center"/>
      <protection hidden="1"/>
    </xf>
    <xf numFmtId="1" fontId="1" fillId="24" borderId="23" xfId="0" applyNumberFormat="1" applyFont="1" applyFill="1" applyBorder="1" applyAlignment="1" applyProtection="1">
      <alignment horizontal="center"/>
      <protection hidden="1"/>
    </xf>
    <xf numFmtId="177" fontId="1" fillId="24" borderId="20" xfId="0" applyNumberFormat="1" applyFont="1" applyFill="1" applyBorder="1" applyAlignment="1" applyProtection="1">
      <alignment horizontal="center" vertical="center"/>
      <protection hidden="1"/>
    </xf>
    <xf numFmtId="178" fontId="1" fillId="24" borderId="29" xfId="0" applyNumberFormat="1" applyFont="1" applyFill="1" applyBorder="1" applyAlignment="1" applyProtection="1">
      <alignment horizontal="center" vertical="center"/>
      <protection hidden="1"/>
    </xf>
    <xf numFmtId="0" fontId="31" fillId="0" borderId="0" xfId="101" applyFont="1" applyAlignment="1" applyProtection="1">
      <alignment horizontal="center" vertical="center"/>
    </xf>
    <xf numFmtId="0" fontId="32" fillId="24" borderId="14" xfId="103" applyFont="1" applyFill="1" applyBorder="1" applyAlignment="1" applyProtection="1">
      <alignment horizontal="left" vertical="center"/>
    </xf>
    <xf numFmtId="0" fontId="32" fillId="0" borderId="0" xfId="101" applyFont="1" applyAlignment="1" applyProtection="1">
      <alignment vertical="center"/>
    </xf>
    <xf numFmtId="0" fontId="32" fillId="24" borderId="15" xfId="103" applyFont="1" applyFill="1" applyBorder="1" applyAlignment="1" applyProtection="1">
      <alignment horizontal="left" vertical="center"/>
    </xf>
    <xf numFmtId="171" fontId="32" fillId="24" borderId="15" xfId="103" applyNumberFormat="1" applyFont="1" applyFill="1" applyBorder="1" applyAlignment="1" applyProtection="1">
      <alignment horizontal="center" vertical="center"/>
    </xf>
    <xf numFmtId="4" fontId="32" fillId="24" borderId="16" xfId="103" applyNumberFormat="1" applyFont="1" applyFill="1" applyBorder="1" applyAlignment="1" applyProtection="1">
      <alignment vertical="center"/>
    </xf>
    <xf numFmtId="4" fontId="32" fillId="24" borderId="15" xfId="103" applyNumberFormat="1" applyFont="1" applyFill="1" applyBorder="1" applyAlignment="1" applyProtection="1">
      <alignment vertical="center"/>
    </xf>
    <xf numFmtId="0" fontId="30" fillId="25" borderId="13" xfId="101" applyFont="1" applyFill="1" applyBorder="1" applyAlignment="1" applyProtection="1">
      <alignment horizontal="center" vertical="center" wrapText="1"/>
    </xf>
    <xf numFmtId="0" fontId="29" fillId="25" borderId="30" xfId="0" applyFont="1" applyFill="1" applyBorder="1" applyAlignment="1" applyProtection="1">
      <alignment horizontal="center"/>
      <protection hidden="1"/>
    </xf>
    <xf numFmtId="0" fontId="29" fillId="25" borderId="31" xfId="0" applyFont="1" applyFill="1" applyBorder="1" applyAlignment="1" applyProtection="1">
      <alignment horizontal="center"/>
      <protection hidden="1"/>
    </xf>
    <xf numFmtId="0" fontId="29" fillId="25" borderId="32" xfId="0" applyFont="1" applyFill="1" applyBorder="1" applyAlignment="1" applyProtection="1">
      <alignment horizontal="center"/>
      <protection hidden="1"/>
    </xf>
    <xf numFmtId="4" fontId="32" fillId="24" borderId="0" xfId="107" applyNumberFormat="1" applyFont="1" applyFill="1" applyBorder="1" applyAlignment="1" applyProtection="1">
      <alignment horizontal="center" vertical="center"/>
    </xf>
    <xf numFmtId="10" fontId="32" fillId="24" borderId="0" xfId="106" applyNumberFormat="1" applyFont="1" applyFill="1" applyBorder="1" applyAlignment="1" applyProtection="1">
      <alignment horizontal="center" vertical="center"/>
    </xf>
    <xf numFmtId="4" fontId="33" fillId="24" borderId="13" xfId="103" applyNumberFormat="1" applyFont="1" applyFill="1" applyBorder="1" applyAlignment="1" applyProtection="1">
      <alignment vertical="center"/>
    </xf>
    <xf numFmtId="10" fontId="37" fillId="26" borderId="13" xfId="106" applyNumberFormat="1" applyFont="1" applyFill="1" applyBorder="1" applyAlignment="1" applyProtection="1">
      <alignment horizontal="center" vertical="center"/>
      <protection locked="0"/>
    </xf>
    <xf numFmtId="0" fontId="32" fillId="24" borderId="35" xfId="103" applyNumberFormat="1" applyFont="1" applyFill="1" applyBorder="1" applyAlignment="1" applyProtection="1">
      <alignment horizontal="center" vertical="center"/>
    </xf>
    <xf numFmtId="0" fontId="32" fillId="24" borderId="36" xfId="103" applyNumberFormat="1" applyFont="1" applyFill="1" applyBorder="1" applyAlignment="1" applyProtection="1">
      <alignment horizontal="center" vertical="center"/>
    </xf>
    <xf numFmtId="0" fontId="1" fillId="24" borderId="23" xfId="0" applyNumberFormat="1" applyFont="1" applyFill="1" applyBorder="1" applyAlignment="1" applyProtection="1">
      <alignment horizontal="center" vertical="center"/>
      <protection hidden="1"/>
    </xf>
    <xf numFmtId="4" fontId="32" fillId="24" borderId="37" xfId="103" applyNumberFormat="1" applyFont="1" applyFill="1" applyBorder="1" applyAlignment="1" applyProtection="1">
      <alignment vertical="center"/>
    </xf>
    <xf numFmtId="10" fontId="32" fillId="24" borderId="36" xfId="106" applyNumberFormat="1" applyFont="1" applyFill="1" applyBorder="1" applyAlignment="1" applyProtection="1">
      <alignment horizontal="center" vertical="center"/>
    </xf>
    <xf numFmtId="10" fontId="37" fillId="26" borderId="38" xfId="106" applyNumberFormat="1" applyFont="1" applyFill="1" applyBorder="1" applyAlignment="1" applyProtection="1">
      <alignment horizontal="center" vertical="center"/>
      <protection locked="0"/>
    </xf>
    <xf numFmtId="4" fontId="33" fillId="24" borderId="17" xfId="103" applyNumberFormat="1" applyFont="1" applyFill="1" applyBorder="1" applyAlignment="1" applyProtection="1">
      <alignment vertical="center"/>
    </xf>
    <xf numFmtId="4" fontId="32" fillId="24" borderId="38" xfId="103" applyNumberFormat="1" applyFont="1" applyFill="1" applyBorder="1" applyAlignment="1" applyProtection="1">
      <alignment vertical="center"/>
    </xf>
    <xf numFmtId="10" fontId="32" fillId="24" borderId="34" xfId="106" applyNumberFormat="1" applyFont="1" applyFill="1" applyBorder="1" applyAlignment="1" applyProtection="1">
      <alignment horizontal="center" vertical="center"/>
    </xf>
    <xf numFmtId="4" fontId="32" fillId="24" borderId="39" xfId="103" applyNumberFormat="1" applyFont="1" applyFill="1" applyBorder="1" applyAlignment="1" applyProtection="1">
      <alignment vertical="center"/>
    </xf>
    <xf numFmtId="171" fontId="32" fillId="24" borderId="33" xfId="103" applyNumberFormat="1" applyFont="1" applyFill="1" applyBorder="1" applyAlignment="1" applyProtection="1">
      <alignment horizontal="center" vertical="center"/>
    </xf>
    <xf numFmtId="10" fontId="2" fillId="0" borderId="17" xfId="101" applyNumberFormat="1" applyBorder="1" applyAlignment="1" applyProtection="1">
      <alignment horizontal="center" vertical="center"/>
    </xf>
    <xf numFmtId="4" fontId="32" fillId="24" borderId="39" xfId="107" applyNumberFormat="1" applyFont="1" applyFill="1" applyBorder="1" applyAlignment="1" applyProtection="1">
      <alignment horizontal="center" vertical="center"/>
    </xf>
    <xf numFmtId="3" fontId="32" fillId="0" borderId="38" xfId="107" applyNumberFormat="1" applyFont="1" applyFill="1" applyBorder="1" applyAlignment="1" applyProtection="1">
      <alignment horizontal="center" vertical="center"/>
    </xf>
    <xf numFmtId="10" fontId="32" fillId="24" borderId="33" xfId="106" applyNumberFormat="1" applyFont="1" applyFill="1" applyBorder="1" applyAlignment="1" applyProtection="1">
      <alignment horizontal="center" vertical="center"/>
      <protection locked="0"/>
    </xf>
    <xf numFmtId="175" fontId="32" fillId="24" borderId="38" xfId="103" applyNumberFormat="1" applyFont="1" applyFill="1" applyBorder="1" applyAlignment="1" applyProtection="1">
      <alignment horizontal="center" vertical="center"/>
    </xf>
    <xf numFmtId="175" fontId="32" fillId="24" borderId="17" xfId="103" applyNumberFormat="1" applyFont="1" applyFill="1" applyBorder="1" applyAlignment="1" applyProtection="1">
      <alignment horizontal="center" vertical="center"/>
    </xf>
    <xf numFmtId="176" fontId="1" fillId="24" borderId="0" xfId="0" applyNumberFormat="1" applyFont="1" applyFill="1" applyProtection="1">
      <protection hidden="1"/>
    </xf>
    <xf numFmtId="0" fontId="1" fillId="24" borderId="0" xfId="0" applyFont="1" applyFill="1" applyAlignment="1" applyProtection="1">
      <alignment horizontal="center"/>
      <protection hidden="1"/>
    </xf>
    <xf numFmtId="176" fontId="1" fillId="24" borderId="0" xfId="0" applyNumberFormat="1" applyFont="1" applyFill="1" applyAlignment="1" applyProtection="1">
      <alignment horizontal="center"/>
      <protection hidden="1"/>
    </xf>
    <xf numFmtId="10" fontId="2" fillId="0" borderId="38" xfId="101" applyNumberFormat="1" applyBorder="1" applyAlignment="1" applyProtection="1">
      <alignment horizontal="center" vertical="center"/>
    </xf>
    <xf numFmtId="4" fontId="33" fillId="24" borderId="38" xfId="103" applyNumberFormat="1" applyFont="1" applyFill="1" applyBorder="1" applyAlignment="1" applyProtection="1">
      <alignment vertical="center"/>
    </xf>
    <xf numFmtId="2" fontId="2" fillId="0" borderId="17" xfId="101" applyNumberFormat="1" applyBorder="1" applyAlignment="1" applyProtection="1">
      <alignment horizontal="center" vertical="center"/>
    </xf>
    <xf numFmtId="2" fontId="2" fillId="0" borderId="36" xfId="101" applyNumberFormat="1" applyBorder="1" applyAlignment="1" applyProtection="1">
      <alignment horizontal="center" vertical="center"/>
    </xf>
    <xf numFmtId="2" fontId="2" fillId="0" borderId="38" xfId="101" applyNumberFormat="1" applyBorder="1" applyAlignment="1" applyProtection="1">
      <alignment horizontal="center" vertical="center"/>
    </xf>
    <xf numFmtId="0" fontId="35" fillId="24" borderId="10" xfId="103" applyFont="1" applyFill="1" applyBorder="1" applyAlignment="1" applyProtection="1">
      <alignment horizontal="center" vertical="center" wrapText="1"/>
    </xf>
    <xf numFmtId="0" fontId="35" fillId="24" borderId="21" xfId="103" applyFont="1" applyFill="1" applyBorder="1" applyAlignment="1" applyProtection="1">
      <alignment horizontal="center" vertical="center" wrapText="1"/>
    </xf>
    <xf numFmtId="0" fontId="35" fillId="24" borderId="18" xfId="103" applyFont="1" applyFill="1" applyBorder="1" applyAlignment="1" applyProtection="1">
      <alignment horizontal="center" vertical="center" wrapText="1"/>
    </xf>
    <xf numFmtId="0" fontId="35" fillId="24" borderId="11" xfId="103" applyFont="1" applyFill="1" applyBorder="1" applyAlignment="1" applyProtection="1">
      <alignment horizontal="center" vertical="center" wrapText="1"/>
    </xf>
    <xf numFmtId="0" fontId="35" fillId="24" borderId="0" xfId="103" applyFont="1" applyFill="1" applyBorder="1" applyAlignment="1" applyProtection="1">
      <alignment horizontal="center" vertical="center" wrapText="1"/>
    </xf>
    <xf numFmtId="0" fontId="35" fillId="24" borderId="19" xfId="103" applyFont="1" applyFill="1" applyBorder="1" applyAlignment="1" applyProtection="1">
      <alignment horizontal="center" vertical="center" wrapText="1"/>
    </xf>
    <xf numFmtId="0" fontId="35" fillId="24" borderId="12" xfId="103" applyFont="1" applyFill="1" applyBorder="1" applyAlignment="1" applyProtection="1">
      <alignment horizontal="center" vertical="center" wrapText="1"/>
    </xf>
    <xf numFmtId="0" fontId="35" fillId="24" borderId="22" xfId="103" applyFont="1" applyFill="1" applyBorder="1" applyAlignment="1" applyProtection="1">
      <alignment horizontal="center" vertical="center" wrapText="1"/>
    </xf>
    <xf numFmtId="0" fontId="35" fillId="24" borderId="20" xfId="103" applyFont="1" applyFill="1" applyBorder="1" applyAlignment="1" applyProtection="1">
      <alignment horizontal="center" vertical="center" wrapText="1"/>
    </xf>
    <xf numFmtId="0" fontId="29" fillId="25" borderId="30" xfId="101" applyFont="1" applyFill="1" applyBorder="1" applyAlignment="1" applyProtection="1">
      <alignment horizontal="center" vertical="center" wrapText="1"/>
    </xf>
    <xf numFmtId="0" fontId="29" fillId="25" borderId="31" xfId="101" applyFont="1" applyFill="1" applyBorder="1" applyAlignment="1" applyProtection="1">
      <alignment horizontal="center" vertical="center" wrapText="1"/>
    </xf>
    <xf numFmtId="0" fontId="29" fillId="25" borderId="32" xfId="101" applyFont="1" applyFill="1" applyBorder="1" applyAlignment="1" applyProtection="1">
      <alignment horizontal="center" vertical="center" wrapText="1"/>
    </xf>
    <xf numFmtId="0" fontId="34" fillId="25" borderId="30" xfId="101" applyFont="1" applyFill="1" applyBorder="1" applyAlignment="1" applyProtection="1">
      <alignment horizontal="center" vertical="center"/>
    </xf>
    <xf numFmtId="0" fontId="34" fillId="25" borderId="31" xfId="101" applyFont="1" applyFill="1" applyBorder="1" applyAlignment="1" applyProtection="1">
      <alignment horizontal="center" vertical="center"/>
    </xf>
    <xf numFmtId="0" fontId="34" fillId="25" borderId="32" xfId="101" applyFont="1" applyFill="1" applyBorder="1" applyAlignment="1" applyProtection="1">
      <alignment horizontal="center" vertical="center"/>
    </xf>
    <xf numFmtId="0" fontId="36" fillId="25" borderId="10" xfId="101" applyFont="1" applyFill="1" applyBorder="1" applyAlignment="1" applyProtection="1">
      <alignment horizontal="left" vertical="center" wrapText="1"/>
    </xf>
    <xf numFmtId="0" fontId="36" fillId="25" borderId="21" xfId="101" applyFont="1" applyFill="1" applyBorder="1" applyAlignment="1" applyProtection="1">
      <alignment horizontal="left" vertical="center" wrapText="1"/>
    </xf>
    <xf numFmtId="0" fontId="36" fillId="25" borderId="18" xfId="101" applyFont="1" applyFill="1" applyBorder="1" applyAlignment="1" applyProtection="1">
      <alignment horizontal="left" vertical="center" wrapText="1"/>
    </xf>
    <xf numFmtId="0" fontId="36" fillId="25" borderId="11" xfId="101" applyFont="1" applyFill="1" applyBorder="1" applyAlignment="1" applyProtection="1">
      <alignment horizontal="left" vertical="center" wrapText="1"/>
    </xf>
    <xf numFmtId="0" fontId="36" fillId="25" borderId="0" xfId="101" applyFont="1" applyFill="1" applyBorder="1" applyAlignment="1" applyProtection="1">
      <alignment horizontal="left" vertical="center" wrapText="1"/>
    </xf>
    <xf numFmtId="0" fontId="36" fillId="25" borderId="19" xfId="101" applyFont="1" applyFill="1" applyBorder="1" applyAlignment="1" applyProtection="1">
      <alignment horizontal="left" vertical="center" wrapText="1"/>
    </xf>
    <xf numFmtId="0" fontId="36" fillId="25" borderId="12" xfId="101" applyFont="1" applyFill="1" applyBorder="1" applyAlignment="1" applyProtection="1">
      <alignment horizontal="left" vertical="center" wrapText="1"/>
    </xf>
    <xf numFmtId="0" fontId="36" fillId="25" borderId="22" xfId="101" applyFont="1" applyFill="1" applyBorder="1" applyAlignment="1" applyProtection="1">
      <alignment horizontal="left" vertical="center" wrapText="1"/>
    </xf>
    <xf numFmtId="0" fontId="36" fillId="25" borderId="20" xfId="101" applyFont="1" applyFill="1" applyBorder="1" applyAlignment="1" applyProtection="1">
      <alignment horizontal="left" vertical="center" wrapText="1"/>
    </xf>
    <xf numFmtId="0" fontId="30" fillId="25" borderId="30" xfId="101" applyFont="1" applyFill="1" applyBorder="1" applyAlignment="1" applyProtection="1">
      <alignment horizontal="center" vertical="center" wrapText="1"/>
    </xf>
    <xf numFmtId="0" fontId="30" fillId="25" borderId="31" xfId="101" applyFont="1" applyFill="1" applyBorder="1" applyAlignment="1" applyProtection="1">
      <alignment horizontal="center" vertical="center" wrapText="1"/>
    </xf>
    <xf numFmtId="0" fontId="30" fillId="25" borderId="32" xfId="101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horizontal="left"/>
      <protection hidden="1"/>
    </xf>
    <xf numFmtId="0" fontId="29" fillId="25" borderId="24" xfId="0" applyFont="1" applyFill="1" applyBorder="1" applyAlignment="1" applyProtection="1">
      <alignment horizontal="center" vertical="center"/>
      <protection hidden="1"/>
    </xf>
    <xf numFmtId="0" fontId="29" fillId="25" borderId="25" xfId="0" applyFont="1" applyFill="1" applyBorder="1" applyAlignment="1" applyProtection="1">
      <alignment horizontal="center" vertical="center"/>
      <protection hidden="1"/>
    </xf>
    <xf numFmtId="0" fontId="29" fillId="25" borderId="26" xfId="0" applyFont="1" applyFill="1" applyBorder="1" applyAlignment="1" applyProtection="1">
      <alignment horizontal="center" vertical="center"/>
      <protection hidden="1"/>
    </xf>
  </cellXfs>
  <cellStyles count="137">
    <cellStyle name="=C:\WINNT\SYSTEM32\COMMAND.COM" xfId="1"/>
    <cellStyle name="20% - Énfasis1" xfId="2" builtinId="30" customBuiltin="1"/>
    <cellStyle name="20% - Énfasis1 2" xfId="3"/>
    <cellStyle name="20% - Énfasis2" xfId="4" builtinId="34" customBuiltin="1"/>
    <cellStyle name="20% - Énfasis2 2" xfId="5"/>
    <cellStyle name="20% - Énfasis3" xfId="6" builtinId="38" customBuiltin="1"/>
    <cellStyle name="20% - Énfasis3 2" xfId="7"/>
    <cellStyle name="20% - Énfasis4" xfId="8" builtinId="42" customBuiltin="1"/>
    <cellStyle name="20% - Énfasis4 2" xfId="9"/>
    <cellStyle name="20% - Énfasis5" xfId="10" builtinId="46" customBuiltin="1"/>
    <cellStyle name="20% - Énfasis5 2" xfId="11"/>
    <cellStyle name="20% - Énfasis6" xfId="12" builtinId="50" customBuiltin="1"/>
    <cellStyle name="20% - Énfasis6 2" xfId="13"/>
    <cellStyle name="40% - Énfasis1" xfId="14" builtinId="31" customBuiltin="1"/>
    <cellStyle name="40% - Énfasis1 2" xfId="15"/>
    <cellStyle name="40% - Énfasis2" xfId="16" builtinId="35" customBuiltin="1"/>
    <cellStyle name="40% - Énfasis2 2" xfId="17"/>
    <cellStyle name="40% - Énfasis3" xfId="18" builtinId="39" customBuiltin="1"/>
    <cellStyle name="40% - Énfasis3 2" xfId="19"/>
    <cellStyle name="40% - Énfasis4" xfId="20" builtinId="43" customBuiltin="1"/>
    <cellStyle name="40% - Énfasis4 2" xfId="21"/>
    <cellStyle name="40% - Énfasis5" xfId="22" builtinId="47" customBuiltin="1"/>
    <cellStyle name="40% - Énfasis5 2" xfId="23"/>
    <cellStyle name="40% - Énfasis6" xfId="24" builtinId="51" customBuiltin="1"/>
    <cellStyle name="40% - Énfasis6 2" xfId="25"/>
    <cellStyle name="60% - Énfasis1" xfId="26" builtinId="32" customBuiltin="1"/>
    <cellStyle name="60% - Énfasis1 2" xfId="27"/>
    <cellStyle name="60% - Énfasis2" xfId="28" builtinId="36" customBuiltin="1"/>
    <cellStyle name="60% - Énfasis2 2" xfId="29"/>
    <cellStyle name="60% - Énfasis3" xfId="30" builtinId="40" customBuiltin="1"/>
    <cellStyle name="60% - Énfasis3 2" xfId="31"/>
    <cellStyle name="60% - Énfasis4" xfId="32" builtinId="44" customBuiltin="1"/>
    <cellStyle name="60% - Énfasis4 2" xfId="33"/>
    <cellStyle name="60% - Énfasis5" xfId="34" builtinId="48" customBuiltin="1"/>
    <cellStyle name="60% - Énfasis5 2" xfId="35"/>
    <cellStyle name="60% - Énfasis6" xfId="36" builtinId="52" customBuiltin="1"/>
    <cellStyle name="60% - Énfasis6 2" xfId="37"/>
    <cellStyle name="Buena 2" xfId="38"/>
    <cellStyle name="Cabecera 2" xfId="39"/>
    <cellStyle name="Cálculo" xfId="40" builtinId="22" customBuiltin="1"/>
    <cellStyle name="Cálculo 2" xfId="41"/>
    <cellStyle name="Cambiar to&amp;do" xfId="42"/>
    <cellStyle name="Cambiar to&amp;do 2" xfId="43"/>
    <cellStyle name="Cambiar to&amp;do 3" xfId="44"/>
    <cellStyle name="Cambiar to&amp;do 3 2" xfId="45"/>
    <cellStyle name="Celda de comprobación" xfId="46" builtinId="23" customBuiltin="1"/>
    <cellStyle name="Celda de comprobación 2" xfId="47"/>
    <cellStyle name="Celda vinculada" xfId="48" builtinId="24" customBuiltin="1"/>
    <cellStyle name="Celda vinculada 2" xfId="49"/>
    <cellStyle name="Comma [0]_POSIBONOS3" xfId="50"/>
    <cellStyle name="Comma_POSIBONOS3" xfId="51"/>
    <cellStyle name="Currency [0]_POSIBONOS3" xfId="52"/>
    <cellStyle name="Currency_POSIBONOS3" xfId="53"/>
    <cellStyle name="Encabezado 4" xfId="54" builtinId="19" customBuiltin="1"/>
    <cellStyle name="Encabezado 4 2" xfId="55"/>
    <cellStyle name="Énfasis1" xfId="56" builtinId="29" customBuiltin="1"/>
    <cellStyle name="Énfasis1 2" xfId="57"/>
    <cellStyle name="Énfasis2" xfId="58" builtinId="33" customBuiltin="1"/>
    <cellStyle name="Énfasis2 2" xfId="59"/>
    <cellStyle name="Énfasis3" xfId="60" builtinId="37" customBuiltin="1"/>
    <cellStyle name="Énfasis3 2" xfId="61"/>
    <cellStyle name="Énfasis4" xfId="62" builtinId="41" customBuiltin="1"/>
    <cellStyle name="Énfasis4 2" xfId="63"/>
    <cellStyle name="Énfasis5" xfId="64" builtinId="45" customBuiltin="1"/>
    <cellStyle name="Énfasis5 2" xfId="65"/>
    <cellStyle name="Énfasis6" xfId="66" builtinId="49" customBuiltin="1"/>
    <cellStyle name="Énfasis6 2" xfId="67"/>
    <cellStyle name="Entrada" xfId="68" builtinId="20" customBuiltin="1"/>
    <cellStyle name="Entrada 2" xfId="69"/>
    <cellStyle name="Euro" xfId="70"/>
    <cellStyle name="Euro 2" xfId="71"/>
    <cellStyle name="Euro 3" xfId="72"/>
    <cellStyle name="Euro 3 2" xfId="73"/>
    <cellStyle name="Euro 4" xfId="74"/>
    <cellStyle name="Euro 5" xfId="75"/>
    <cellStyle name="Euro 5 2" xfId="76"/>
    <cellStyle name="Euro 6" xfId="77"/>
    <cellStyle name="Euro 6 2" xfId="78"/>
    <cellStyle name="Euro 7" xfId="79"/>
    <cellStyle name="Incorrecto" xfId="80" builtinId="27" customBuiltin="1"/>
    <cellStyle name="Incorrecto 2" xfId="81"/>
    <cellStyle name="Millares 2" xfId="82"/>
    <cellStyle name="Millares 2 2" xfId="83"/>
    <cellStyle name="Millares 2 3" xfId="84"/>
    <cellStyle name="Millares 2 4" xfId="85"/>
    <cellStyle name="Millares 3" xfId="86"/>
    <cellStyle name="Millares 4" xfId="87"/>
    <cellStyle name="Millares 4 2" xfId="88"/>
    <cellStyle name="Millares 5" xfId="89"/>
    <cellStyle name="Millares 6" xfId="90"/>
    <cellStyle name="Millares 6 2" xfId="91"/>
    <cellStyle name="Millares 7" xfId="92"/>
    <cellStyle name="Millares 7 2" xfId="93"/>
    <cellStyle name="Millares 8" xfId="94"/>
    <cellStyle name="Neutral" xfId="95" builtinId="28" customBuiltin="1"/>
    <cellStyle name="Neutral 2" xfId="96"/>
    <cellStyle name="No-definido" xfId="97"/>
    <cellStyle name="Normal" xfId="0" builtinId="0"/>
    <cellStyle name="Normal 2" xfId="98"/>
    <cellStyle name="Normal 2 2" xfId="99"/>
    <cellStyle name="Normal 2 3" xfId="100"/>
    <cellStyle name="Normal 3" xfId="101"/>
    <cellStyle name="Normal 4" xfId="102"/>
    <cellStyle name="Normal_Calculadora GFG" xfId="103"/>
    <cellStyle name="Notas" xfId="104" builtinId="10" customBuiltin="1"/>
    <cellStyle name="Notas 2" xfId="105"/>
    <cellStyle name="Porcentaje" xfId="106" builtinId="5"/>
    <cellStyle name="Porcentaje 2" xfId="107"/>
    <cellStyle name="Porcentaje 3" xfId="108"/>
    <cellStyle name="Porcentaje 3 2" xfId="109"/>
    <cellStyle name="Porcentaje 4" xfId="110"/>
    <cellStyle name="Porcentaje 4 2" xfId="111"/>
    <cellStyle name="Porcentaje 5" xfId="112"/>
    <cellStyle name="Porcentual 2" xfId="113"/>
    <cellStyle name="Porcentual 2 2" xfId="114"/>
    <cellStyle name="Porcentual 2 3" xfId="115"/>
    <cellStyle name="Porcentual 2 4" xfId="116"/>
    <cellStyle name="Porcentual 2 5" xfId="117"/>
    <cellStyle name="Porcentual 3" xfId="118"/>
    <cellStyle name="Porcentual 3 2" xfId="119"/>
    <cellStyle name="Porcentual 4" xfId="120"/>
    <cellStyle name="Porcentual 4 2" xfId="121"/>
    <cellStyle name="Salida" xfId="122" builtinId="21" customBuiltin="1"/>
    <cellStyle name="Salida 2" xfId="123"/>
    <cellStyle name="Texto de advertencia" xfId="124" builtinId="11" customBuiltin="1"/>
    <cellStyle name="Texto de advertencia 2" xfId="125"/>
    <cellStyle name="Texto explicativo" xfId="126" builtinId="53" customBuiltin="1"/>
    <cellStyle name="Texto explicativo 2" xfId="127"/>
    <cellStyle name="Título" xfId="128" builtinId="15" customBuiltin="1"/>
    <cellStyle name="Título 1 2" xfId="129"/>
    <cellStyle name="Título 2" xfId="130" builtinId="17" customBuiltin="1"/>
    <cellStyle name="Título 2 2" xfId="131"/>
    <cellStyle name="Título 3" xfId="132" builtinId="18" customBuiltin="1"/>
    <cellStyle name="Título 3 2" xfId="133"/>
    <cellStyle name="Título 4" xfId="134"/>
    <cellStyle name="Total" xfId="135" builtinId="25" customBuiltin="1"/>
    <cellStyle name="Total 2" xfId="136"/>
  </cellStyles>
  <dxfs count="0"/>
  <tableStyles count="0" defaultTableStyle="TableStyleMedium9" defaultPivotStyle="PivotStyleLight16"/>
  <colors>
    <mruColors>
      <color rgb="FF91C362"/>
      <color rgb="FF007F90"/>
      <color rgb="FFE40050"/>
      <color rgb="FF81C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4005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91C36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D43-471A-B998-1B2C8CC4190E}"/>
              </c:ext>
            </c:extLst>
          </c:dPt>
          <c:dLbls>
            <c:dLbl>
              <c:idx val="0"/>
              <c:numFmt formatCode="#,##0.0\ [$ARS]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rgbClr val="E40050"/>
                      </a:solidFill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\ [$ARS]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rgbClr val="91C362"/>
                      </a:solidFill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\ [$ARS]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91C362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Datos!$F$35:$F$36</c:f>
              <c:numCache>
                <c:formatCode>m/d/yyyy</c:formatCode>
                <c:ptCount val="2"/>
                <c:pt idx="0">
                  <c:v>44096</c:v>
                </c:pt>
                <c:pt idx="1">
                  <c:v>44277</c:v>
                </c:pt>
              </c:numCache>
            </c:numRef>
          </c:cat>
          <c:val>
            <c:numRef>
              <c:f>Datos!$I$35:$I$36</c:f>
              <c:numCache>
                <c:formatCode>0.0000</c:formatCode>
                <c:ptCount val="2"/>
                <c:pt idx="0" formatCode="General">
                  <c:v>-100</c:v>
                </c:pt>
                <c:pt idx="1">
                  <c:v>120.9917808219178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43-471A-B998-1B2C8CC41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29626112"/>
        <c:axId val="128755392"/>
      </c:barChart>
      <c:dateAx>
        <c:axId val="129626112"/>
        <c:scaling>
          <c:orientation val="minMax"/>
        </c:scaling>
        <c:delete val="0"/>
        <c:axPos val="b"/>
        <c:numFmt formatCode="[$-C0A]d\-mmm\-yy;@" sourceLinked="0"/>
        <c:majorTickMark val="out"/>
        <c:minorTickMark val="none"/>
        <c:tickLblPos val="low"/>
        <c:spPr>
          <a:ln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a:ln>
        </c:spPr>
        <c:txPr>
          <a:bodyPr rot="-5400000" vert="horz"/>
          <a:lstStyle/>
          <a:p>
            <a:pPr>
              <a:defRPr sz="800"/>
            </a:pPr>
            <a:endParaRPr lang="es-AR"/>
          </a:p>
        </c:txPr>
        <c:crossAx val="128755392"/>
        <c:crosses val="autoZero"/>
        <c:auto val="0"/>
        <c:lblOffset val="100"/>
        <c:baseTimeUnit val="days"/>
        <c:majorUnit val="5"/>
        <c:majorTimeUnit val="days"/>
        <c:minorUnit val="1"/>
        <c:minorTimeUnit val="days"/>
      </c:dateAx>
      <c:valAx>
        <c:axId val="128755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9626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</xdr:row>
      <xdr:rowOff>142875</xdr:rowOff>
    </xdr:from>
    <xdr:to>
      <xdr:col>13</xdr:col>
      <xdr:colOff>609600</xdr:colOff>
      <xdr:row>17</xdr:row>
      <xdr:rowOff>152400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228600</xdr:colOff>
      <xdr:row>1</xdr:row>
      <xdr:rowOff>8015</xdr:rowOff>
    </xdr:from>
    <xdr:to>
      <xdr:col>13</xdr:col>
      <xdr:colOff>485362</xdr:colOff>
      <xdr:row>3</xdr:row>
      <xdr:rowOff>175173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49C58B4-3CE3-4418-AF4C-D0843F652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8360" y="198515"/>
          <a:ext cx="2641822" cy="54815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0.02511</cdr:x>
      <cdr:y>0.0393</cdr:y>
    </cdr:from>
    <cdr:to>
      <cdr:x>0.76941</cdr:x>
      <cdr:y>0.19214</cdr:y>
    </cdr:to>
    <cdr:sp macro="" textlink="">
      <cdr:nvSpPr>
        <cdr:cNvPr id="2" name="1 Flecha derecha"/>
        <cdr:cNvSpPr/>
      </cdr:nvSpPr>
      <cdr:spPr bwMode="auto">
        <a:xfrm xmlns:a="http://schemas.openxmlformats.org/drawingml/2006/main">
          <a:off x="104775" y="85725"/>
          <a:ext cx="3105150" cy="333375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81CFF4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0.04795</cdr:x>
      <cdr:y>0.05677</cdr:y>
    </cdr:from>
    <cdr:to>
      <cdr:x>0.62785</cdr:x>
      <cdr:y>0.17031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00025" y="123825"/>
          <a:ext cx="2419351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ES" sz="1000" b="1">
              <a:solidFill>
                <a:sysClr val="window" lastClr="FFFFFF"/>
              </a:solidFill>
            </a:rPr>
            <a:t>181</a:t>
          </a:r>
          <a:r>
            <a:rPr lang="es-ES" sz="1000" b="1" baseline="0">
              <a:solidFill>
                <a:sysClr val="window" lastClr="FFFFFF"/>
              </a:solidFill>
            </a:rPr>
            <a:t> días</a:t>
          </a:r>
          <a:endParaRPr lang="es-ES" sz="1000" b="1">
            <a:solidFill>
              <a:sysClr val="window" lastClr="FFFFFF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showGridLines="0" tabSelected="1" workbookViewId="0">
      <selection activeCell="H11" sqref="H11"/>
    </sheetView>
  </sheetViews>
  <sheetFormatPr baseColWidth="10" defaultColWidth="0" defaultRowHeight="0" customHeight="1" zeroHeight="1" x14ac:dyDescent="0.2"/>
  <cols>
    <col min="1" max="1" width="6" style="1" customWidth="1"/>
    <col min="2" max="2" width="24.28515625" style="1" customWidth="1"/>
    <col min="3" max="3" width="2.42578125" style="1" customWidth="1"/>
    <col min="4" max="4" width="22.140625" style="1" bestFit="1" customWidth="1"/>
    <col min="5" max="5" width="6.85546875" style="1" customWidth="1"/>
    <col min="6" max="6" width="25" style="1" bestFit="1" customWidth="1"/>
    <col min="7" max="7" width="2.42578125" style="1" customWidth="1"/>
    <col min="8" max="8" width="22.140625" style="1" customWidth="1"/>
    <col min="9" max="9" width="4.140625" style="1" customWidth="1"/>
    <col min="10" max="10" width="15.7109375" style="1" customWidth="1"/>
    <col min="11" max="11" width="17.28515625" style="1" customWidth="1"/>
    <col min="12" max="12" width="6" style="1" customWidth="1"/>
    <col min="13" max="15" width="11.42578125" style="1" customWidth="1"/>
    <col min="16" max="16384" width="11.42578125" style="1" hidden="1"/>
  </cols>
  <sheetData>
    <row r="1" spans="2:14" ht="15" customHeight="1" thickBot="1" x14ac:dyDescent="0.25"/>
    <row r="2" spans="2:14" ht="15" customHeight="1" x14ac:dyDescent="0.2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2:14" ht="15" customHeight="1" x14ac:dyDescent="0.2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2:14" ht="15" customHeight="1" thickBot="1" x14ac:dyDescent="0.25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2:14" ht="15" customHeight="1" thickBot="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4" ht="15" customHeight="1" thickBot="1" x14ac:dyDescent="0.25">
      <c r="B6" s="31" t="s">
        <v>19</v>
      </c>
      <c r="C6" s="24"/>
      <c r="D6" s="31" t="s">
        <v>20</v>
      </c>
      <c r="E6" s="24"/>
      <c r="F6" s="31" t="s">
        <v>26</v>
      </c>
      <c r="G6" s="24"/>
      <c r="H6" s="31" t="s">
        <v>39</v>
      </c>
      <c r="J6" s="73" t="s">
        <v>21</v>
      </c>
      <c r="K6" s="74"/>
      <c r="L6" s="74"/>
      <c r="M6" s="74"/>
      <c r="N6" s="75"/>
    </row>
    <row r="7" spans="2:14" ht="15" customHeight="1" x14ac:dyDescent="0.2">
      <c r="B7" s="25" t="s">
        <v>4</v>
      </c>
      <c r="C7" s="26"/>
      <c r="D7" s="28">
        <v>44096</v>
      </c>
      <c r="E7" s="26"/>
      <c r="F7" s="28">
        <v>44084</v>
      </c>
      <c r="G7" s="26"/>
      <c r="H7" s="40">
        <v>22.819400000000002</v>
      </c>
      <c r="J7" s="4"/>
    </row>
    <row r="8" spans="2:14" ht="15" customHeight="1" thickBot="1" x14ac:dyDescent="0.25">
      <c r="B8" s="27" t="s">
        <v>0</v>
      </c>
      <c r="C8" s="26"/>
      <c r="D8" s="28">
        <f>+D7+D10</f>
        <v>44277</v>
      </c>
      <c r="E8" s="26"/>
      <c r="F8" s="49">
        <f>+F7+D10</f>
        <v>44265</v>
      </c>
      <c r="G8" s="26"/>
      <c r="H8" s="39">
        <f>+H7*(1+H10)</f>
        <v>27.383280000000003</v>
      </c>
      <c r="J8" s="4"/>
    </row>
    <row r="9" spans="2:14" ht="15" customHeight="1" thickBot="1" x14ac:dyDescent="0.25">
      <c r="B9" s="29" t="s">
        <v>2</v>
      </c>
      <c r="C9" s="26"/>
      <c r="D9" s="51" t="s">
        <v>7</v>
      </c>
      <c r="E9" s="26"/>
      <c r="F9" s="26"/>
      <c r="G9" s="26"/>
      <c r="H9" s="35"/>
      <c r="J9" s="5"/>
    </row>
    <row r="10" spans="2:14" ht="15" customHeight="1" thickBot="1" x14ac:dyDescent="0.25">
      <c r="B10" s="30" t="s">
        <v>22</v>
      </c>
      <c r="C10" s="26"/>
      <c r="D10" s="52">
        <v>181</v>
      </c>
      <c r="E10" s="26"/>
      <c r="F10" s="37" t="s">
        <v>33</v>
      </c>
      <c r="G10" s="26"/>
      <c r="H10" s="38">
        <v>0.2</v>
      </c>
      <c r="J10" s="6"/>
    </row>
    <row r="11" spans="2:14" ht="15" customHeight="1" thickBot="1" x14ac:dyDescent="0.25">
      <c r="B11" s="46" t="s">
        <v>37</v>
      </c>
      <c r="C11" s="26"/>
      <c r="D11" s="44">
        <v>0.3</v>
      </c>
      <c r="E11" s="26"/>
      <c r="F11" s="37" t="s">
        <v>35</v>
      </c>
      <c r="G11" s="26"/>
      <c r="H11" s="53">
        <v>0.02</v>
      </c>
      <c r="J11" s="5"/>
    </row>
    <row r="12" spans="2:14" ht="15" customHeight="1" x14ac:dyDescent="0.2">
      <c r="B12" s="60" t="s">
        <v>14</v>
      </c>
      <c r="C12" s="26"/>
      <c r="D12" s="44">
        <v>0.02</v>
      </c>
      <c r="E12" s="26"/>
      <c r="J12" s="5"/>
    </row>
    <row r="13" spans="2:14" ht="15" customHeight="1" x14ac:dyDescent="0.2">
      <c r="B13" s="60" t="s">
        <v>36</v>
      </c>
      <c r="D13" s="59">
        <f>+D12+D11</f>
        <v>0.32</v>
      </c>
      <c r="E13" s="26"/>
      <c r="J13" s="3"/>
    </row>
    <row r="14" spans="2:14" ht="15" customHeight="1" thickBot="1" x14ac:dyDescent="0.25">
      <c r="B14" s="45" t="s">
        <v>1</v>
      </c>
      <c r="D14" s="50">
        <f>+Datos!D13</f>
        <v>0.34583221077919013</v>
      </c>
      <c r="E14" s="26"/>
      <c r="J14" s="3"/>
    </row>
    <row r="15" spans="2:14" ht="15" customHeight="1" thickBot="1" x14ac:dyDescent="0.25">
      <c r="E15" s="26"/>
      <c r="G15" s="26"/>
      <c r="H15" s="36"/>
      <c r="J15" s="3"/>
    </row>
    <row r="16" spans="2:14" ht="15" customHeight="1" thickBot="1" x14ac:dyDescent="0.25">
      <c r="B16" s="88" t="s">
        <v>34</v>
      </c>
      <c r="C16" s="89"/>
      <c r="D16" s="90"/>
      <c r="E16" s="26"/>
      <c r="F16" s="88" t="s">
        <v>42</v>
      </c>
      <c r="G16" s="89"/>
      <c r="H16" s="90"/>
      <c r="J16" s="3"/>
    </row>
    <row r="17" spans="2:14" ht="15" customHeight="1" thickBot="1" x14ac:dyDescent="0.25">
      <c r="B17" s="42" t="s">
        <v>23</v>
      </c>
      <c r="C17" s="26"/>
      <c r="D17" s="43">
        <f>+Datos!D37</f>
        <v>0.42331491542814714</v>
      </c>
      <c r="E17" s="26"/>
      <c r="F17" s="31" t="s">
        <v>41</v>
      </c>
      <c r="G17" s="26"/>
      <c r="H17" s="62">
        <f>+Datos!I35</f>
        <v>-100</v>
      </c>
      <c r="J17" s="3"/>
    </row>
    <row r="18" spans="2:14" ht="15" customHeight="1" thickBot="1" x14ac:dyDescent="0.25">
      <c r="B18" s="48" t="s">
        <v>13</v>
      </c>
      <c r="C18" s="26"/>
      <c r="D18" s="47">
        <f>+Datos!D38</f>
        <v>0.46853188872337337</v>
      </c>
      <c r="F18" s="31" t="s">
        <v>44</v>
      </c>
      <c r="H18" s="63">
        <f>+Datos!K36</f>
        <v>15.868493150684932</v>
      </c>
      <c r="J18" s="3"/>
    </row>
    <row r="19" spans="2:14" ht="13.5" thickBot="1" x14ac:dyDescent="0.25">
      <c r="B19" s="46" t="s">
        <v>18</v>
      </c>
      <c r="D19" s="54">
        <f>+Datos!D15</f>
        <v>0.49589041095890413</v>
      </c>
      <c r="F19" s="31" t="s">
        <v>25</v>
      </c>
      <c r="H19" s="63">
        <f>+MAX(Datos!H20-Datos!H5,0)</f>
        <v>5.1232876712328714</v>
      </c>
    </row>
    <row r="20" spans="2:14" ht="15" customHeight="1" thickBot="1" x14ac:dyDescent="0.25">
      <c r="B20" s="45" t="s">
        <v>10</v>
      </c>
      <c r="D20" s="55">
        <f>+Datos!J35</f>
        <v>0.49589041130419864</v>
      </c>
      <c r="F20" s="31" t="s">
        <v>12</v>
      </c>
      <c r="H20" s="61">
        <f>+Datos!G36</f>
        <v>100</v>
      </c>
    </row>
    <row r="21" spans="2:14" ht="15" customHeight="1" thickBot="1" x14ac:dyDescent="0.25"/>
    <row r="22" spans="2:14" ht="15" customHeight="1" thickBot="1" x14ac:dyDescent="0.25">
      <c r="B22" s="76" t="s">
        <v>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</row>
    <row r="23" spans="2:14" ht="15" customHeight="1" x14ac:dyDescent="0.2">
      <c r="B23" s="64" t="s">
        <v>43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</row>
    <row r="24" spans="2:14" ht="15" customHeight="1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2:14" ht="22.5" customHeight="1" x14ac:dyDescent="0.2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</row>
    <row r="26" spans="2:14" ht="15" customHeight="1" x14ac:dyDescent="0.2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2:14" ht="15" customHeight="1" thickBot="1" x14ac:dyDescent="0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2:14" ht="0" hidden="1" customHeight="1" x14ac:dyDescent="0.2"/>
    <row r="29" spans="2:14" ht="0" hidden="1" customHeight="1" x14ac:dyDescent="0.2"/>
    <row r="30" spans="2:14" ht="0" hidden="1" customHeight="1" x14ac:dyDescent="0.2"/>
    <row r="31" spans="2:14" ht="0" hidden="1" customHeight="1" x14ac:dyDescent="0.2"/>
    <row r="32" spans="2:14" ht="0" hidden="1" customHeight="1" x14ac:dyDescent="0.2"/>
    <row r="33" ht="0" hidden="1" customHeight="1" x14ac:dyDescent="0.2"/>
    <row r="34" ht="0" hidden="1" customHeight="1" x14ac:dyDescent="0.2"/>
    <row r="35" ht="0" hidden="1" customHeight="1" x14ac:dyDescent="0.2"/>
    <row r="36" ht="0" hidden="1" customHeight="1" x14ac:dyDescent="0.2"/>
    <row r="37" ht="0" hidden="1" customHeight="1" x14ac:dyDescent="0.2"/>
    <row r="38" ht="0" hidden="1" customHeight="1" x14ac:dyDescent="0.2"/>
    <row r="39" ht="0" hidden="1" customHeight="1" x14ac:dyDescent="0.2"/>
    <row r="40" ht="0" hidden="1" customHeight="1" x14ac:dyDescent="0.2"/>
    <row r="41" ht="0" hidden="1" customHeight="1" x14ac:dyDescent="0.2"/>
    <row r="42" ht="0" hidden="1" customHeight="1" x14ac:dyDescent="0.2"/>
    <row r="43" ht="0" hidden="1" customHeight="1" x14ac:dyDescent="0.2"/>
    <row r="44" ht="0" hidden="1" customHeight="1" x14ac:dyDescent="0.2"/>
    <row r="45" ht="0" hidden="1" customHeight="1" x14ac:dyDescent="0.2"/>
    <row r="46" ht="0" hidden="1" customHeight="1" x14ac:dyDescent="0.2"/>
    <row r="47" ht="0" hidden="1" customHeight="1" x14ac:dyDescent="0.2"/>
    <row r="48" ht="0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  <row r="52" ht="0" hidden="1" customHeight="1" x14ac:dyDescent="0.2"/>
    <row r="53" ht="0" hidden="1" customHeight="1" x14ac:dyDescent="0.2"/>
    <row r="54" ht="0" hidden="1" customHeight="1" x14ac:dyDescent="0.2"/>
    <row r="55" ht="0" hidden="1" customHeight="1" x14ac:dyDescent="0.2"/>
    <row r="56" ht="0" hidden="1" customHeight="1" x14ac:dyDescent="0.2"/>
    <row r="57" ht="0" hidden="1" customHeight="1" x14ac:dyDescent="0.2"/>
    <row r="58" ht="0" hidden="1" customHeight="1" x14ac:dyDescent="0.2"/>
    <row r="59" ht="0" hidden="1" customHeight="1" x14ac:dyDescent="0.2"/>
    <row r="60" ht="0" hidden="1" customHeight="1" x14ac:dyDescent="0.2"/>
    <row r="61" ht="0" hidden="1" customHeight="1" x14ac:dyDescent="0.2"/>
    <row r="62" ht="0" hidden="1" customHeight="1" x14ac:dyDescent="0.2"/>
    <row r="63" ht="0" hidden="1" customHeight="1" x14ac:dyDescent="0.2"/>
    <row r="64" ht="0" hidden="1" customHeight="1" x14ac:dyDescent="0.2"/>
    <row r="65" ht="0" hidden="1" customHeight="1" x14ac:dyDescent="0.2"/>
    <row r="66" ht="0" hidden="1" customHeight="1" x14ac:dyDescent="0.2"/>
  </sheetData>
  <sheetProtection algorithmName="SHA-512" hashValue="PBiewdYfFGja2+QwImdXV58vrQ7tgAZaNxTYpgWHy0b+Arlk5ELlC+ez5NCvcAEt1EjPllUH7TeZu23THeJZEg==" saltValue="7cXeqYFtyDWzeeeCVOlwkA==" spinCount="100000" sheet="1" objects="1" scenarios="1" selectLockedCells="1"/>
  <mergeCells count="6">
    <mergeCell ref="B23:N27"/>
    <mergeCell ref="J6:N6"/>
    <mergeCell ref="B22:N22"/>
    <mergeCell ref="B2:N4"/>
    <mergeCell ref="B16:D16"/>
    <mergeCell ref="F16:H16"/>
  </mergeCells>
  <printOptions horizontalCentered="1"/>
  <pageMargins left="0.74803149606299213" right="0.74803149606299213" top="0.98425196850393704" bottom="0.98425196850393704" header="0" footer="0"/>
  <pageSetup orientation="portrait" verticalDpi="599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opLeftCell="A8" workbookViewId="0">
      <selection activeCell="H22" sqref="H22"/>
    </sheetView>
  </sheetViews>
  <sheetFormatPr baseColWidth="10" defaultColWidth="11.42578125" defaultRowHeight="12.75" x14ac:dyDescent="0.2"/>
  <cols>
    <col min="1" max="2" width="11.42578125" style="9"/>
    <col min="3" max="3" width="19.28515625" style="9" customWidth="1"/>
    <col min="4" max="4" width="12.7109375" style="9" customWidth="1"/>
    <col min="5" max="16384" width="11.42578125" style="9"/>
  </cols>
  <sheetData>
    <row r="2" spans="2:10" ht="13.5" thickBot="1" x14ac:dyDescent="0.25"/>
    <row r="3" spans="2:10" ht="13.5" thickBot="1" x14ac:dyDescent="0.25">
      <c r="B3" s="92" t="s">
        <v>24</v>
      </c>
      <c r="C3" s="93"/>
      <c r="D3" s="94"/>
      <c r="F3" s="32" t="s">
        <v>11</v>
      </c>
      <c r="G3" s="33" t="s">
        <v>12</v>
      </c>
      <c r="H3" s="33" t="s">
        <v>15</v>
      </c>
      <c r="I3" s="33" t="s">
        <v>16</v>
      </c>
      <c r="J3" s="34" t="s">
        <v>10</v>
      </c>
    </row>
    <row r="4" spans="2:10" x14ac:dyDescent="0.2">
      <c r="B4" s="91" t="s">
        <v>3</v>
      </c>
      <c r="C4" s="91"/>
      <c r="D4" s="10">
        <v>100</v>
      </c>
      <c r="F4" s="15">
        <f>+D5</f>
        <v>44096</v>
      </c>
      <c r="G4" s="16"/>
      <c r="H4" s="16"/>
      <c r="I4" s="8">
        <f>-D4</f>
        <v>-100</v>
      </c>
      <c r="J4" s="23">
        <f>+J5/-I4</f>
        <v>0.49589041045065102</v>
      </c>
    </row>
    <row r="5" spans="2:10" ht="13.5" thickBot="1" x14ac:dyDescent="0.25">
      <c r="B5" s="91" t="s">
        <v>8</v>
      </c>
      <c r="C5" s="91"/>
      <c r="D5" s="11">
        <f>+Resumen!D7</f>
        <v>44096</v>
      </c>
      <c r="F5" s="17">
        <f>+D6</f>
        <v>44277</v>
      </c>
      <c r="G5" s="18">
        <v>100</v>
      </c>
      <c r="H5" s="20">
        <f>G5*D11*D7/D8</f>
        <v>15.868493150684932</v>
      </c>
      <c r="I5" s="20">
        <f>G5*D11*D7/D8+G5</f>
        <v>115.86849315068493</v>
      </c>
      <c r="J5" s="22">
        <f>(H5/((1+$D$13)^((D7)/D8))+G5/((1+$D$13)^((D7)/D8)))*((D7)/D8)</f>
        <v>49.589041045065102</v>
      </c>
    </row>
    <row r="6" spans="2:10" x14ac:dyDescent="0.2">
      <c r="B6" s="91" t="s">
        <v>0</v>
      </c>
      <c r="C6" s="91"/>
      <c r="D6" s="11">
        <f>+Resumen!D8</f>
        <v>44277</v>
      </c>
      <c r="F6" s="19"/>
    </row>
    <row r="7" spans="2:10" x14ac:dyDescent="0.2">
      <c r="B7" s="91" t="s">
        <v>6</v>
      </c>
      <c r="C7" s="91"/>
      <c r="D7" s="21">
        <f>+Resumen!D10</f>
        <v>181</v>
      </c>
      <c r="F7" s="19"/>
    </row>
    <row r="8" spans="2:10" x14ac:dyDescent="0.2">
      <c r="B8" s="91" t="s">
        <v>17</v>
      </c>
      <c r="C8" s="91"/>
      <c r="D8" s="21">
        <v>365</v>
      </c>
      <c r="F8" s="19"/>
    </row>
    <row r="9" spans="2:10" x14ac:dyDescent="0.2">
      <c r="B9" s="91" t="s">
        <v>32</v>
      </c>
      <c r="C9" s="91"/>
      <c r="D9" s="12">
        <f>+Resumen!D12</f>
        <v>0.02</v>
      </c>
    </row>
    <row r="10" spans="2:10" x14ac:dyDescent="0.2">
      <c r="B10" s="91" t="s">
        <v>9</v>
      </c>
      <c r="C10" s="91"/>
      <c r="D10" s="13">
        <f>+Resumen!D11</f>
        <v>0.3</v>
      </c>
    </row>
    <row r="11" spans="2:10" x14ac:dyDescent="0.2">
      <c r="B11" s="91" t="s">
        <v>2</v>
      </c>
      <c r="C11" s="91"/>
      <c r="D11" s="12">
        <f>+D10+D9</f>
        <v>0.32</v>
      </c>
    </row>
    <row r="12" spans="2:10" x14ac:dyDescent="0.2">
      <c r="B12" s="91" t="s">
        <v>23</v>
      </c>
      <c r="C12" s="91"/>
      <c r="D12" s="7">
        <f>((1+D13)^(D7/D8)-1)*D8/D7</f>
        <v>0.32000000239482612</v>
      </c>
    </row>
    <row r="13" spans="2:10" x14ac:dyDescent="0.2">
      <c r="B13" s="91" t="s">
        <v>1</v>
      </c>
      <c r="C13" s="91"/>
      <c r="D13" s="7">
        <f>XIRR(I4:I5,F4:F5)</f>
        <v>0.34583221077919013</v>
      </c>
    </row>
    <row r="14" spans="2:10" x14ac:dyDescent="0.2">
      <c r="B14" s="91" t="s">
        <v>10</v>
      </c>
      <c r="C14" s="91"/>
      <c r="D14" s="14">
        <f>+J4</f>
        <v>0.49589041045065102</v>
      </c>
    </row>
    <row r="15" spans="2:10" x14ac:dyDescent="0.2">
      <c r="B15" s="91" t="s">
        <v>18</v>
      </c>
      <c r="C15" s="91"/>
      <c r="D15" s="14">
        <f>+D7/D8</f>
        <v>0.49589041095890413</v>
      </c>
    </row>
    <row r="17" spans="2:10" ht="13.5" thickBot="1" x14ac:dyDescent="0.25"/>
    <row r="18" spans="2:10" ht="13.5" thickBot="1" x14ac:dyDescent="0.25">
      <c r="B18" s="92" t="s">
        <v>27</v>
      </c>
      <c r="C18" s="93"/>
      <c r="D18" s="94"/>
      <c r="F18" s="32" t="s">
        <v>11</v>
      </c>
      <c r="G18" s="33" t="s">
        <v>12</v>
      </c>
      <c r="H18" s="33" t="s">
        <v>15</v>
      </c>
      <c r="I18" s="33" t="s">
        <v>16</v>
      </c>
      <c r="J18" s="34" t="s">
        <v>10</v>
      </c>
    </row>
    <row r="19" spans="2:10" x14ac:dyDescent="0.2">
      <c r="B19" s="91" t="s">
        <v>3</v>
      </c>
      <c r="C19" s="91"/>
      <c r="D19" s="10">
        <f>+D4</f>
        <v>100</v>
      </c>
      <c r="F19" s="15">
        <f>+F4</f>
        <v>44096</v>
      </c>
      <c r="G19" s="16"/>
      <c r="H19" s="16"/>
      <c r="I19" s="8">
        <f>-D19</f>
        <v>-100</v>
      </c>
      <c r="J19" s="23">
        <f>+J20/-I19</f>
        <v>0.49589041130419864</v>
      </c>
    </row>
    <row r="20" spans="2:10" ht="13.5" thickBot="1" x14ac:dyDescent="0.25">
      <c r="B20" s="91" t="s">
        <v>28</v>
      </c>
      <c r="C20" s="91"/>
      <c r="D20" s="11">
        <f>+Resumen!F7</f>
        <v>44084</v>
      </c>
      <c r="F20" s="17">
        <f>+F5</f>
        <v>44277</v>
      </c>
      <c r="G20" s="18">
        <f>+D19</f>
        <v>100</v>
      </c>
      <c r="H20" s="20">
        <f>+D19*D24*(D22/D23)+D19*(Resumen!H8/Resumen!H7-1)</f>
        <v>20.991780821917803</v>
      </c>
      <c r="I20" s="20">
        <f>+H20+G20</f>
        <v>120.9917808219178</v>
      </c>
      <c r="J20" s="22">
        <f>(H20/((1+$D$29)^((D22)/D23))+G20/((1+$D$29)^((D22)/D23)))*((D22)/D23)</f>
        <v>49.589041130419865</v>
      </c>
    </row>
    <row r="21" spans="2:10" x14ac:dyDescent="0.2">
      <c r="B21" s="91" t="s">
        <v>29</v>
      </c>
      <c r="C21" s="91"/>
      <c r="D21" s="11">
        <f>+Resumen!F8</f>
        <v>44265</v>
      </c>
      <c r="F21" s="19"/>
    </row>
    <row r="22" spans="2:10" x14ac:dyDescent="0.2">
      <c r="B22" s="91" t="s">
        <v>6</v>
      </c>
      <c r="C22" s="91"/>
      <c r="D22" s="21">
        <f>+Resumen!D10</f>
        <v>181</v>
      </c>
      <c r="G22" s="9">
        <v>100</v>
      </c>
      <c r="H22" s="9">
        <f>+D26*D24*(D22/D23)+D19*(Resumen!H8/Resumen!H7-1)</f>
        <v>21.190136986301365</v>
      </c>
    </row>
    <row r="23" spans="2:10" x14ac:dyDescent="0.2">
      <c r="B23" s="91" t="s">
        <v>17</v>
      </c>
      <c r="C23" s="91"/>
      <c r="D23" s="21">
        <v>365</v>
      </c>
    </row>
    <row r="24" spans="2:10" x14ac:dyDescent="0.2">
      <c r="B24" s="91" t="s">
        <v>31</v>
      </c>
      <c r="C24" s="91"/>
      <c r="D24" s="12">
        <f>+Resumen!H11</f>
        <v>0.02</v>
      </c>
    </row>
    <row r="25" spans="2:10" x14ac:dyDescent="0.2">
      <c r="B25" s="91" t="s">
        <v>33</v>
      </c>
      <c r="C25" s="91"/>
      <c r="D25" s="12">
        <f>+Resumen!H10</f>
        <v>0.2</v>
      </c>
    </row>
    <row r="26" spans="2:10" x14ac:dyDescent="0.2">
      <c r="B26" s="91" t="s">
        <v>30</v>
      </c>
      <c r="C26" s="91"/>
      <c r="D26" s="41">
        <f>+D19*(1+D25)</f>
        <v>120</v>
      </c>
    </row>
    <row r="27" spans="2:10" x14ac:dyDescent="0.2">
      <c r="B27" s="91" t="s">
        <v>2</v>
      </c>
      <c r="C27" s="91"/>
      <c r="D27" s="12">
        <f>+D25+D24</f>
        <v>0.22</v>
      </c>
    </row>
    <row r="28" spans="2:10" x14ac:dyDescent="0.2">
      <c r="B28" s="91" t="s">
        <v>23</v>
      </c>
      <c r="C28" s="91"/>
      <c r="D28" s="7">
        <f>((1+D29)^(D22/D23)-1)*D23/D22</f>
        <v>0.42331491542814714</v>
      </c>
    </row>
    <row r="29" spans="2:10" x14ac:dyDescent="0.2">
      <c r="B29" s="91" t="s">
        <v>1</v>
      </c>
      <c r="C29" s="91"/>
      <c r="D29" s="7">
        <f>XIRR(I19:I20,F19:F20)</f>
        <v>0.46853188872337337</v>
      </c>
    </row>
    <row r="30" spans="2:10" x14ac:dyDescent="0.2">
      <c r="B30" s="91" t="s">
        <v>10</v>
      </c>
      <c r="C30" s="91"/>
      <c r="D30" s="14">
        <f>+J19</f>
        <v>0.49589041130419864</v>
      </c>
    </row>
    <row r="31" spans="2:10" x14ac:dyDescent="0.2">
      <c r="B31" s="91" t="s">
        <v>18</v>
      </c>
      <c r="C31" s="91"/>
      <c r="D31" s="14">
        <f>+D22/D23</f>
        <v>0.49589041095890413</v>
      </c>
    </row>
    <row r="33" spans="2:12" ht="13.5" thickBot="1" x14ac:dyDescent="0.25"/>
    <row r="34" spans="2:12" ht="13.5" thickBot="1" x14ac:dyDescent="0.25">
      <c r="F34" s="32" t="s">
        <v>11</v>
      </c>
      <c r="G34" s="33" t="s">
        <v>12</v>
      </c>
      <c r="H34" s="33" t="s">
        <v>15</v>
      </c>
      <c r="I34" s="33" t="s">
        <v>16</v>
      </c>
      <c r="J34" s="34" t="s">
        <v>10</v>
      </c>
      <c r="K34" s="57" t="s">
        <v>40</v>
      </c>
      <c r="L34" s="57" t="s">
        <v>25</v>
      </c>
    </row>
    <row r="35" spans="2:12" x14ac:dyDescent="0.2">
      <c r="F35" s="15">
        <f>+F19</f>
        <v>44096</v>
      </c>
      <c r="G35" s="16"/>
      <c r="H35" s="16"/>
      <c r="I35" s="8">
        <f>+I19</f>
        <v>-100</v>
      </c>
      <c r="J35" s="23">
        <f>+J36/-I35</f>
        <v>0.49589041130419864</v>
      </c>
      <c r="K35" s="57"/>
      <c r="L35" s="57"/>
    </row>
    <row r="36" spans="2:12" ht="13.5" thickBot="1" x14ac:dyDescent="0.25">
      <c r="F36" s="17">
        <f>+F20</f>
        <v>44277</v>
      </c>
      <c r="G36" s="18">
        <f>+G20</f>
        <v>100</v>
      </c>
      <c r="H36" s="20">
        <f>+H5+MAX(0,H20-H5)</f>
        <v>20.991780821917803</v>
      </c>
      <c r="I36" s="20">
        <f>+H36+G36</f>
        <v>120.9917808219178</v>
      </c>
      <c r="J36" s="22">
        <f>(H36/((1+$D$38)^((D22)/D23))+G36/((1+$D$38)^((D22)/D23)))*((D22)/D23)</f>
        <v>49.589041130419865</v>
      </c>
      <c r="K36" s="58">
        <f>+H5</f>
        <v>15.868493150684932</v>
      </c>
      <c r="L36" s="58">
        <f>+H20-H5</f>
        <v>5.1232876712328714</v>
      </c>
    </row>
    <row r="37" spans="2:12" x14ac:dyDescent="0.2">
      <c r="B37" s="91" t="s">
        <v>23</v>
      </c>
      <c r="C37" s="91"/>
      <c r="D37" s="7">
        <f>((1+D38)^(D22/D23)-1)*D23/D22</f>
        <v>0.42331491542814714</v>
      </c>
      <c r="L37" s="56">
        <f>+H22-H5</f>
        <v>5.3216438356164328</v>
      </c>
    </row>
    <row r="38" spans="2:12" x14ac:dyDescent="0.2">
      <c r="B38" s="91" t="s">
        <v>1</v>
      </c>
      <c r="C38" s="91"/>
      <c r="D38" s="7">
        <f>XIRR(I35:I36,F35:F36)</f>
        <v>0.46853188872337337</v>
      </c>
    </row>
  </sheetData>
  <mergeCells count="29">
    <mergeCell ref="B30:C30"/>
    <mergeCell ref="B31:C31"/>
    <mergeCell ref="B25:C25"/>
    <mergeCell ref="B23:C23"/>
    <mergeCell ref="B24:C24"/>
    <mergeCell ref="B26:C26"/>
    <mergeCell ref="B27:C27"/>
    <mergeCell ref="B28:C28"/>
    <mergeCell ref="B19:C19"/>
    <mergeCell ref="B20:C20"/>
    <mergeCell ref="B21:C21"/>
    <mergeCell ref="B22:C22"/>
    <mergeCell ref="B29:C29"/>
    <mergeCell ref="B38:C38"/>
    <mergeCell ref="B37:C37"/>
    <mergeCell ref="B15:C15"/>
    <mergeCell ref="B3:D3"/>
    <mergeCell ref="B4:C4"/>
    <mergeCell ref="B5:C5"/>
    <mergeCell ref="B6:C6"/>
    <mergeCell ref="B9:C9"/>
    <mergeCell ref="B10:C10"/>
    <mergeCell ref="B11:C11"/>
    <mergeCell ref="B12:C12"/>
    <mergeCell ref="B13:C13"/>
    <mergeCell ref="B14:C14"/>
    <mergeCell ref="B7:C7"/>
    <mergeCell ref="B8:C8"/>
    <mergeCell ref="B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Datos</vt:lpstr>
      <vt:lpstr>Resumen!Área_de_impresión</vt:lpstr>
    </vt:vector>
  </TitlesOfParts>
  <Company>Banco de Galicia y Buenos Aires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l0182419</dc:creator>
  <cp:lastModifiedBy>Usuario de Windows</cp:lastModifiedBy>
  <cp:lastPrinted>2015-08-13T18:00:34Z</cp:lastPrinted>
  <dcterms:created xsi:type="dcterms:W3CDTF">2007-04-26T15:46:56Z</dcterms:created>
  <dcterms:modified xsi:type="dcterms:W3CDTF">2020-09-11T13:10:21Z</dcterms:modified>
</cp:coreProperties>
</file>