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75" windowWidth="7980" windowHeight="6495" tabRatio="763"/>
  </bookViews>
  <sheets>
    <sheet name="10601 " sheetId="17" r:id="rId1"/>
    <sheet name="10602" sheetId="18" r:id="rId2"/>
    <sheet name="10610" sheetId="19" r:id="rId3"/>
    <sheet name="10614" sheetId="20" r:id="rId4"/>
    <sheet name="50603" sheetId="21" r:id="rId5"/>
    <sheet name="50604" sheetId="22" r:id="rId6"/>
  </sheets>
  <externalReferences>
    <externalReference r:id="rId7"/>
    <externalReference r:id="rId8"/>
    <externalReference r:id="rId9"/>
  </externalReferences>
  <definedNames>
    <definedName name="_xlnm.Print_Area" localSheetId="1">'10602'!$A$1:$G$15</definedName>
    <definedName name="_xlnm.Print_Area" localSheetId="2">'10610'!$A$1:$Q$41</definedName>
    <definedName name="_xlnm.Print_Area" localSheetId="4">'50603'!$A$1:$N$42</definedName>
    <definedName name="Excel_BuiltIn_Print_Titles" localSheetId="5">'[1]anexo 30 general 4º trimestre 2'!$A$1:$AMJ$15</definedName>
    <definedName name="Print_Area_0" localSheetId="5">'[1]anexo 30 general 4º trimestre 2'!$B$1:$L$119</definedName>
    <definedName name="Print_Area_0_0" localSheetId="5">'[1]anexo 30 general 4º trimestre 2'!$B$1:$L$119</definedName>
    <definedName name="Print_Area_0_0_0" localSheetId="5">'[1]anexo 30 general 4º trimestre 2'!$B$1:$L$119</definedName>
    <definedName name="Print_Area_0_0_0_0" localSheetId="5">'[1]anexo 30 general 4º trimestre 2'!$B$1:$L$119</definedName>
    <definedName name="Print_Area_0_0_0_0_0" localSheetId="5">'[1]anexo 30 general 4º trimestre 2'!$B$1:$L$119</definedName>
    <definedName name="Print_Area_0_0_0_0_0_0" localSheetId="5">'[1]anexo 30 general 4º trimestre 2'!$B$1:$L$119</definedName>
    <definedName name="Print_Area_0_0_0_0_0_0_0" localSheetId="5">'[1]anexo 30 general 4º trimestre 2'!$B$1:$L$119</definedName>
    <definedName name="Print_Area_0_0_0_0_0_0_0_0" localSheetId="5">'[1]anexo 30 general 4º trimestre 2'!$B$1:$L$119</definedName>
    <definedName name="Print_Area_0_0_0_0_0_0_0_0_0" localSheetId="5">'[1]anexo 30 general 4º trimestre 2'!$B$1:$L$119</definedName>
    <definedName name="Print_Area_0_0_0_0_0_0_0_0_0_0" localSheetId="5">'[1]anexo 30 general 4º trimestre 2'!$B$1:$L$119</definedName>
    <definedName name="Print_Area_0_0_0_0_0_0_0_0_0_0_0" localSheetId="5">'[1]anexo 30 general 4º trimestre 2'!$B$1:$L$119</definedName>
    <definedName name="Print_Titles_0" localSheetId="5">'[1]anexo 30 general 4º trimestre 2'!$A$1:$AMJ$15</definedName>
    <definedName name="Print_Titles_0_0" localSheetId="5">'[1]anexo 30 general 4º trimestre 2'!$A$1:$AMJ$15</definedName>
    <definedName name="Print_Titles_0_0_0" localSheetId="5">'[1]anexo 30 general 4º trimestre 2'!$A$1:$AMJ$15</definedName>
    <definedName name="Print_Titles_0_0_0_0" localSheetId="5">'[1]anexo 30 general 4º trimestre 2'!$A$1:$AMJ$15</definedName>
    <definedName name="Print_Titles_0_0_0_0_0" localSheetId="5">'[1]anexo 30 general 4º trimestre 2'!$A$1:$AMJ$15</definedName>
    <definedName name="Print_Titles_0_0_0_0_0_0" localSheetId="5">'[1]anexo 30 general 4º trimestre 2'!$A$1:$AMJ$15</definedName>
    <definedName name="Print_Titles_0_0_0_0_0_0_0" localSheetId="5">'[1]anexo 30 general 4º trimestre 2'!$A$1:$AMJ$15</definedName>
    <definedName name="Print_Titles_0_0_0_0_0_0_0_0" localSheetId="5">'[1]anexo 30 general 4º trimestre 2'!$A$1:$AMJ$15</definedName>
    <definedName name="Print_Titles_0_0_0_0_0_0_0_0_0" localSheetId="5">'[1]anexo 30 general 4º trimestre 2'!$A$1:$AMJ$15</definedName>
    <definedName name="Print_Titles_0_0_0_0_0_0_0_0_0_0" localSheetId="5">'[1]anexo 30 general 4º trimestre 2'!$A$1:$AMJ$15</definedName>
    <definedName name="Print_Titles_0_0_0_0_0_0_0_0_0_0_0" localSheetId="5">'[1]anexo 30 general 4º trimestre 2'!$A$1:$AMJ$15</definedName>
  </definedNames>
  <calcPr calcId="145621"/>
</workbook>
</file>

<file path=xl/calcChain.xml><?xml version="1.0" encoding="utf-8"?>
<calcChain xmlns="http://schemas.openxmlformats.org/spreadsheetml/2006/main">
  <c r="K119" i="22" l="1"/>
  <c r="H119" i="22"/>
  <c r="E119" i="22"/>
  <c r="L119" i="22" s="1"/>
  <c r="L113" i="22"/>
  <c r="E113" i="22"/>
  <c r="K112" i="22"/>
  <c r="H112" i="22"/>
  <c r="E112" i="22"/>
  <c r="L112" i="22" s="1"/>
  <c r="K111" i="22"/>
  <c r="H111" i="22"/>
  <c r="E111" i="22"/>
  <c r="L111" i="22" s="1"/>
  <c r="K107" i="22"/>
  <c r="H107" i="22"/>
  <c r="E107" i="22"/>
  <c r="L107" i="22" s="1"/>
  <c r="K106" i="22"/>
  <c r="H106" i="22"/>
  <c r="E106" i="22"/>
  <c r="L106" i="22" s="1"/>
  <c r="K105" i="22"/>
  <c r="H105" i="22"/>
  <c r="E105" i="22"/>
  <c r="L105" i="22" s="1"/>
  <c r="K101" i="22"/>
  <c r="H101" i="22"/>
  <c r="E101" i="22"/>
  <c r="L101" i="22" s="1"/>
  <c r="K100" i="22"/>
  <c r="H100" i="22"/>
  <c r="E100" i="22"/>
  <c r="L100" i="22" s="1"/>
  <c r="K99" i="22"/>
  <c r="H99" i="22"/>
  <c r="E99" i="22"/>
  <c r="L99" i="22" s="1"/>
  <c r="K95" i="22"/>
  <c r="H95" i="22"/>
  <c r="E95" i="22"/>
  <c r="L95" i="22" s="1"/>
  <c r="K94" i="22"/>
  <c r="H94" i="22"/>
  <c r="E94" i="22"/>
  <c r="L94" i="22" s="1"/>
  <c r="K93" i="22"/>
  <c r="H93" i="22"/>
  <c r="E93" i="22"/>
  <c r="L93" i="22" s="1"/>
  <c r="K92" i="22"/>
  <c r="H92" i="22"/>
  <c r="E92" i="22"/>
  <c r="L92" i="22" s="1"/>
  <c r="K87" i="22"/>
  <c r="H87" i="22"/>
  <c r="E87" i="22"/>
  <c r="L87" i="22" s="1"/>
  <c r="K86" i="22"/>
  <c r="H86" i="22"/>
  <c r="E86" i="22"/>
  <c r="L86" i="22" s="1"/>
  <c r="K85" i="22"/>
  <c r="H85" i="22"/>
  <c r="E85" i="22"/>
  <c r="L85" i="22" s="1"/>
  <c r="K84" i="22"/>
  <c r="H84" i="22"/>
  <c r="E84" i="22"/>
  <c r="L84" i="22" s="1"/>
  <c r="K83" i="22"/>
  <c r="H83" i="22"/>
  <c r="E83" i="22"/>
  <c r="L83" i="22" s="1"/>
  <c r="K79" i="22"/>
  <c r="H79" i="22"/>
  <c r="E79" i="22"/>
  <c r="L79" i="22" s="1"/>
  <c r="K78" i="22"/>
  <c r="H78" i="22"/>
  <c r="E78" i="22"/>
  <c r="L78" i="22" s="1"/>
  <c r="K77" i="22"/>
  <c r="H77" i="22"/>
  <c r="E77" i="22"/>
  <c r="L77" i="22" s="1"/>
  <c r="K76" i="22"/>
  <c r="H76" i="22"/>
  <c r="E76" i="22"/>
  <c r="L76" i="22" s="1"/>
  <c r="K75" i="22"/>
  <c r="H75" i="22"/>
  <c r="E75" i="22"/>
  <c r="L75" i="22" s="1"/>
  <c r="K71" i="22"/>
  <c r="H71" i="22"/>
  <c r="E71" i="22"/>
  <c r="L71" i="22" s="1"/>
  <c r="K70" i="22"/>
  <c r="H70" i="22"/>
  <c r="E70" i="22"/>
  <c r="L70" i="22" s="1"/>
  <c r="K66" i="22"/>
  <c r="H66" i="22"/>
  <c r="E66" i="22"/>
  <c r="L66" i="22" s="1"/>
  <c r="K65" i="22"/>
  <c r="H65" i="22"/>
  <c r="E65" i="22"/>
  <c r="L65" i="22" s="1"/>
  <c r="K64" i="22"/>
  <c r="H64" i="22"/>
  <c r="E64" i="22"/>
  <c r="L64" i="22" s="1"/>
  <c r="K63" i="22"/>
  <c r="H63" i="22"/>
  <c r="E63" i="22"/>
  <c r="L63" i="22" s="1"/>
  <c r="L62" i="22"/>
  <c r="L61" i="22"/>
  <c r="K61" i="22"/>
  <c r="H61" i="22"/>
  <c r="E61" i="22"/>
  <c r="L60" i="22"/>
  <c r="K60" i="22"/>
  <c r="H60" i="22"/>
  <c r="E60" i="22"/>
  <c r="L59" i="22"/>
  <c r="K59" i="22"/>
  <c r="H59" i="22"/>
  <c r="E59" i="22"/>
  <c r="L58" i="22"/>
  <c r="K58" i="22"/>
  <c r="H58" i="22"/>
  <c r="E58" i="22"/>
  <c r="L57" i="22"/>
  <c r="K57" i="22"/>
  <c r="H57" i="22"/>
  <c r="E57" i="22"/>
  <c r="L56" i="22"/>
  <c r="K56" i="22"/>
  <c r="H56" i="22"/>
  <c r="E56" i="22"/>
  <c r="L52" i="22"/>
  <c r="K52" i="22"/>
  <c r="H52" i="22"/>
  <c r="E52" i="22"/>
  <c r="L51" i="22"/>
  <c r="K51" i="22"/>
  <c r="H51" i="22"/>
  <c r="E51" i="22"/>
  <c r="L50" i="22"/>
  <c r="K50" i="22"/>
  <c r="H50" i="22"/>
  <c r="E50" i="22"/>
  <c r="L49" i="22"/>
  <c r="K49" i="22"/>
  <c r="H49" i="22"/>
  <c r="E49" i="22"/>
  <c r="L48" i="22"/>
  <c r="K48" i="22"/>
  <c r="H48" i="22"/>
  <c r="E48" i="22"/>
  <c r="L47" i="22"/>
  <c r="K47" i="22"/>
  <c r="H47" i="22"/>
  <c r="E47" i="22"/>
  <c r="L46" i="22"/>
  <c r="K46" i="22"/>
  <c r="H46" i="22"/>
  <c r="E46" i="22"/>
  <c r="L45" i="22"/>
  <c r="K45" i="22"/>
  <c r="H45" i="22"/>
  <c r="E45" i="22"/>
  <c r="L44" i="22"/>
  <c r="K44" i="22"/>
  <c r="H44" i="22"/>
  <c r="E44" i="22"/>
  <c r="L43" i="22"/>
  <c r="K43" i="22"/>
  <c r="H43" i="22"/>
  <c r="E43" i="22"/>
  <c r="L42" i="22"/>
  <c r="K42" i="22"/>
  <c r="H42" i="22"/>
  <c r="E42" i="22"/>
  <c r="L41" i="22"/>
  <c r="K41" i="22"/>
  <c r="H41" i="22"/>
  <c r="E41" i="22"/>
  <c r="L40" i="22"/>
  <c r="K40" i="22"/>
  <c r="H40" i="22"/>
  <c r="E40" i="22"/>
  <c r="L39" i="22"/>
  <c r="K39" i="22"/>
  <c r="H39" i="22"/>
  <c r="E39" i="22"/>
  <c r="L38" i="22"/>
  <c r="K38" i="22"/>
  <c r="H38" i="22"/>
  <c r="E38" i="22"/>
  <c r="L37" i="22"/>
  <c r="K37" i="22"/>
  <c r="H37" i="22"/>
  <c r="E37" i="22"/>
  <c r="L36" i="22"/>
  <c r="K36" i="22"/>
  <c r="H36" i="22"/>
  <c r="E36" i="22"/>
  <c r="L35" i="22"/>
  <c r="K35" i="22"/>
  <c r="H35" i="22"/>
  <c r="E35" i="22"/>
  <c r="L34" i="22"/>
  <c r="K34" i="22"/>
  <c r="H34" i="22"/>
  <c r="E34" i="22"/>
  <c r="L33" i="22"/>
  <c r="K33" i="22"/>
  <c r="H33" i="22"/>
  <c r="E33" i="22"/>
  <c r="L32" i="22"/>
  <c r="K32" i="22"/>
  <c r="H32" i="22"/>
  <c r="E32" i="22"/>
  <c r="L31" i="22"/>
  <c r="K31" i="22"/>
  <c r="H31" i="22"/>
  <c r="E31" i="22"/>
  <c r="L30" i="22"/>
  <c r="K30" i="22"/>
  <c r="H30" i="22"/>
  <c r="E30" i="22"/>
  <c r="L29" i="22"/>
  <c r="K29" i="22"/>
  <c r="H29" i="22"/>
  <c r="E29" i="22"/>
  <c r="L28" i="22"/>
  <c r="K28" i="22"/>
  <c r="H28" i="22"/>
  <c r="E28" i="22"/>
  <c r="L27" i="22"/>
  <c r="K27" i="22"/>
  <c r="H27" i="22"/>
  <c r="E27" i="22"/>
  <c r="L26" i="22"/>
  <c r="K26" i="22"/>
  <c r="H26" i="22"/>
  <c r="E26" i="22"/>
  <c r="L25" i="22"/>
  <c r="K25" i="22"/>
  <c r="H25" i="22"/>
  <c r="E25" i="22"/>
  <c r="L24" i="22"/>
  <c r="K24" i="22"/>
  <c r="H24" i="22"/>
  <c r="E24" i="22"/>
  <c r="L23" i="22"/>
  <c r="K23" i="22"/>
  <c r="H23" i="22"/>
  <c r="E23" i="22"/>
  <c r="L22" i="22"/>
  <c r="K22" i="22"/>
  <c r="H22" i="22"/>
  <c r="E22" i="22"/>
  <c r="L21" i="22"/>
  <c r="K21" i="22"/>
  <c r="H21" i="22"/>
  <c r="E21" i="22"/>
  <c r="L20" i="22"/>
  <c r="K20" i="22"/>
  <c r="H20" i="22"/>
  <c r="E20" i="22"/>
  <c r="L19" i="22"/>
  <c r="K19" i="22"/>
  <c r="H19" i="22"/>
  <c r="E19" i="22"/>
  <c r="L18" i="22"/>
  <c r="K18" i="22"/>
  <c r="H18" i="22"/>
  <c r="E18" i="22"/>
  <c r="O41" i="19" l="1"/>
  <c r="K41" i="19"/>
  <c r="O40" i="19"/>
  <c r="O39" i="19" s="1"/>
  <c r="K40" i="19"/>
  <c r="N39" i="19"/>
  <c r="M39" i="19"/>
  <c r="L39" i="19"/>
  <c r="K39" i="19"/>
  <c r="K29" i="19"/>
  <c r="K23" i="19"/>
  <c r="K22" i="19"/>
  <c r="P12" i="19"/>
  <c r="O12" i="19"/>
  <c r="H15" i="18" l="1"/>
  <c r="G15" i="18"/>
  <c r="F15" i="18"/>
  <c r="E15" i="18"/>
  <c r="D15" i="18"/>
  <c r="B32" i="17" l="1"/>
  <c r="B31" i="17"/>
  <c r="D26" i="17"/>
  <c r="D28" i="17" s="1"/>
  <c r="I21" i="17"/>
  <c r="I18" i="17"/>
  <c r="I17" i="17"/>
  <c r="I16" i="17"/>
  <c r="I14" i="17"/>
  <c r="I12" i="17"/>
  <c r="F11" i="17"/>
  <c r="D27" i="17" l="1"/>
</calcChain>
</file>

<file path=xl/sharedStrings.xml><?xml version="1.0" encoding="utf-8"?>
<sst xmlns="http://schemas.openxmlformats.org/spreadsheetml/2006/main" count="539" uniqueCount="265">
  <si>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</si>
  <si>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</si>
  <si>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</si>
  <si>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</si>
  <si>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</si>
  <si>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</si>
  <si>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</si>
  <si>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</si>
  <si>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</si>
  <si>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</si>
  <si>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</si>
  <si>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</si>
  <si>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</si>
  <si>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</si>
  <si>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</si>
  <si>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</si>
  <si>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</si>
  <si>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</si>
  <si>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</si>
  <si>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</si>
  <si>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</si>
  <si>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</si>
  <si>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</si>
  <si>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</si>
  <si>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</si>
  <si>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</si>
  <si>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</si>
  <si>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</si>
  <si>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</si>
  <si>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</si>
  <si>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</si>
  <si>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</si>
  <si>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</si>
  <si>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</si>
  <si>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</si>
  <si>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</si>
  <si>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</si>
  <si>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</si>
  <si>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</si>
  <si>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</si>
  <si>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</si>
  <si>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</si>
  <si>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</si>
  <si>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Generación de Expedientes/Oficios/Notas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</si>
  <si>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</si>
  <si>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</si>
  <si>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</si>
  <si>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</si>
  <si>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>CARÁCTER……………………………………………….05</t>
  </si>
  <si>
    <t>CUADRO DE INDICADORES Y METAS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</si>
  <si>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</si>
  <si>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</si>
  <si>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</si>
  <si>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</si>
  <si>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</si>
  <si>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</si>
  <si>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</si>
  <si>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</si>
  <si>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</si>
  <si>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</si>
  <si>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</si>
  <si>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</si>
  <si>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</si>
  <si>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</si>
  <si>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</si>
  <si>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</si>
  <si>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Pesos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</si>
  <si>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</si>
  <si>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</si>
  <si>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</si>
  <si>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</si>
  <si>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</si>
  <si>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</si>
  <si>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</si>
  <si>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</si>
  <si>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</si>
  <si>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</si>
  <si>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</si>
  <si>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</si>
  <si>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</si>
  <si>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</si>
  <si>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</si>
  <si>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</si>
  <si>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</si>
  <si>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</si>
  <si>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</si>
  <si>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</si>
  <si>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</si>
  <si>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</si>
  <si>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</si>
  <si>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</si>
  <si>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</si>
  <si>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</si>
  <si>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</si>
  <si>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</si>
  <si>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</si>
  <si>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</si>
  <si>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</si>
  <si>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</si>
  <si>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</si>
  <si>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</si>
  <si>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</si>
  <si>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</si>
  <si>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</si>
  <si>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</si>
  <si>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>ADMINISTRACIÓN TRIBUTARIA MENDOZA - LEY DE RESPONSABILIDAD FISCAL</t>
  </si>
  <si>
    <t>RESOLUCIÓN INTERNA ATM Nº 026/19 - INDICADORES DE GESTIÓN</t>
  </si>
  <si>
    <t>INFORME CONSOLIDADO DE INDICADORES</t>
  </si>
  <si>
    <t>AREA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</si>
  <si>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</si>
  <si>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</si>
  <si>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</si>
  <si>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</si>
  <si>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</si>
  <si>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</si>
  <si>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DEPARTAMENTO FISCALIZACIÓN PERMANENTE</t>
  </si>
  <si>
    <t>DEPARTAMENTO FISCALIZACION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</si>
  <si>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</si>
  <si>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</si>
  <si>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</si>
  <si>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</si>
  <si>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</si>
  <si>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</si>
  <si>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</si>
  <si>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</si>
  <si>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</si>
  <si>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</si>
  <si>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</si>
  <si>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</si>
  <si>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</si>
  <si>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DELEGACION SAN RAFAEL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</si>
  <si>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</si>
  <si>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</si>
  <si>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</si>
  <si>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</si>
  <si>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</si>
  <si>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</si>
  <si>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</si>
  <si>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</si>
  <si>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</si>
  <si>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</si>
  <si>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</si>
  <si>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</si>
  <si>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</si>
  <si>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</si>
  <si>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</si>
  <si>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</si>
  <si>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AIRES</t>
  </si>
  <si>
    <t>DEPARTAMENTO GESTION DE COBRAZAS ADMINISTRATIVAS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</si>
  <si>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</si>
  <si>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</si>
  <si>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</si>
  <si>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</si>
  <si>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</si>
  <si>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</si>
  <si>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</si>
  <si>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</si>
  <si>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</si>
  <si>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</si>
  <si>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DEPOSITO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</si>
  <si>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</si>
  <si>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</si>
  <si>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</si>
  <si>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</si>
  <si>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</si>
  <si>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</si>
  <si>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</si>
  <si>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</si>
  <si>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</si>
  <si>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</si>
  <si>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</si>
  <si>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</si>
  <si>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</si>
  <si>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</si>
  <si>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</si>
  <si>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OPERACIONES E INFRAESTRUCTURA</t>
  </si>
  <si>
    <t>SISTEMAS</t>
  </si>
  <si>
    <t>SEGURIDAD INFORMÁTICA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</si>
  <si>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</si>
  <si>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</si>
  <si>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</si>
  <si>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</si>
  <si>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</si>
  <si>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</si>
  <si>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</si>
  <si>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</si>
  <si>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</si>
  <si>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</si>
  <si>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</si>
  <si>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DEPARTAMENTO CONSEJO LOTEOS</t>
  </si>
  <si>
    <t>CONSEJO DE LOTEOS</t>
  </si>
  <si>
    <t>Ministerio de Hacienda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</si>
  <si>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</si>
  <si>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</si>
  <si>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</si>
  <si>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</si>
  <si>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</si>
  <si>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</si>
  <si>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</si>
  <si>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</si>
  <si>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</si>
  <si>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</si>
  <si>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</si>
  <si>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</si>
  <si>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</si>
  <si>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</si>
  <si>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</si>
  <si>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</si>
  <si>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Cobro de Cartera</t>
  </si>
  <si>
    <t>H30787</t>
  </si>
  <si>
    <t>Alquileres de Bienes Inmuebles</t>
  </si>
  <si>
    <t>Otros Recuperos</t>
  </si>
  <si>
    <t xml:space="preserve"> 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</si>
  <si>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</si>
  <si>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</si>
  <si>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</si>
  <si>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</si>
  <si>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</si>
  <si>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</si>
  <si>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</si>
  <si>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</si>
  <si>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</si>
  <si>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</si>
  <si>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</si>
  <si>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</si>
  <si>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</si>
  <si>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</si>
  <si>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</si>
  <si>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</si>
  <si>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</si>
  <si>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</si>
  <si>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</si>
  <si>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</si>
  <si>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</si>
  <si>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</si>
  <si>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</si>
  <si>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C.JU.O. : 1.06.02</t>
  </si>
  <si>
    <t>MINISTERIO DE HACIENDA</t>
  </si>
  <si>
    <t>2020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</si>
  <si>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</si>
  <si>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</si>
  <si>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</si>
  <si>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</si>
  <si>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</si>
  <si>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</si>
  <si>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 xml:space="preserve">C.JU.O. : 1.06.14 - </t>
  </si>
  <si>
    <t>DIRECCION ASUNTOS LEGALES</t>
  </si>
  <si>
    <t>Dirección de Asuntos Legales</t>
  </si>
  <si>
    <t xml:space="preserve">Dictamenes Emitidos en el Periodo </t>
  </si>
  <si>
    <t>H30667</t>
  </si>
  <si>
    <t xml:space="preserve">Consultas por asistencia jurídica en el Periodo </t>
  </si>
  <si>
    <t>DIRECCION GENERAL DE PRESUPUESTO</t>
  </si>
  <si>
    <t>D.A.A.B.O.</t>
  </si>
  <si>
    <t>También, debe considerarse que por motivos de la Pandemia por Covid-19 y la declaración de Emergencia Sanitaria en la Provincia de Mendoza por Decreto N° 359/20 y lo establecido en el Decreto 384/20 y complementarios, los tramites cotidianos de las oficinas administrativas públicas han sufrido una reducción en las actividades que solamente se pueden realizar en forma presencial y esto influye en la cantidad de trámites relizados.</t>
  </si>
  <si>
    <r>
      <t xml:space="preserve">(1) Observación:: Debe tenerse en cuenta que esta información es </t>
    </r>
    <r>
      <rPr>
        <b/>
        <sz val="10"/>
        <rFont val="Arial"/>
        <family val="2"/>
      </rPr>
      <t>PARCIA</t>
    </r>
    <r>
      <rPr>
        <sz val="10"/>
        <rFont val="Arial"/>
        <family val="2"/>
      </rPr>
      <t>L, ya que el nuevo sistema informático de seguimiento de expedientes,</t>
    </r>
    <r>
      <rPr>
        <b/>
        <u/>
        <sz val="10"/>
        <rFont val="Arial"/>
        <family val="2"/>
      </rPr>
      <t xml:space="preserve"> Sistema GDE, </t>
    </r>
    <r>
      <rPr>
        <b/>
        <sz val="10"/>
        <rFont val="Arial"/>
        <family val="2"/>
      </rPr>
      <t>NO</t>
    </r>
    <r>
      <rPr>
        <sz val="10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</si>
  <si>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CUADRO DE INDICADORES Y METAS  - META ANUAL y   3er TRIMESTRE 2020</t>
  </si>
  <si>
    <t>C.J.U.O. 1 - 06 - 10 - 3º TRIMESTE 2020</t>
  </si>
  <si>
    <r>
      <rPr>
        <b/>
        <sz val="9"/>
        <color rgb="FF000000"/>
        <rFont val="Verdana"/>
        <family val="2"/>
        <charset val="1"/>
      </rPr>
      <t>LRF LEY Nº 7.314 - ART. 44 Y 45  - ANEXO 30 ACUERDO 3949 ART. 27 – 3</t>
    </r>
    <r>
      <rPr>
        <b/>
        <vertAlign val="superscript"/>
        <sz val="9"/>
        <color rgb="FF000000"/>
        <rFont val="Verdana"/>
        <family val="2"/>
        <charset val="1"/>
      </rPr>
      <t>º</t>
    </r>
    <r>
      <rPr>
        <b/>
        <sz val="9"/>
        <color rgb="FF000000"/>
        <rFont val="Verdana"/>
        <family val="2"/>
        <charset val="1"/>
      </rPr>
      <t>TRIMESTRE 2020</t>
    </r>
  </si>
  <si>
    <t>JULIO</t>
  </si>
  <si>
    <t>AGOSTO</t>
  </si>
  <si>
    <t>SEPTIEMBRE</t>
  </si>
  <si>
    <t>DIRECCIÓN DE MODERNIZACION E INNOVACION</t>
  </si>
  <si>
    <t>(*)</t>
  </si>
  <si>
    <t>CALIDAD Y GESTIÓN DE PROCESOS</t>
  </si>
  <si>
    <t>A PARTIR DE LA PUBLICACIÓN DE LA RESOLUCION N.º 13/2020 SE INCLUYE AL DPTO GESTIÓN DE CALIDAD DENTRO DE LA DIRECCION DE MODERNIZACION E INNOVACION, INFORMADOCE JUNTO A GESTION DE PROCESOS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</si>
</sst>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#,##0_ ;\-#,##0\ "/>
    <numFmt numFmtId="167" formatCode="_-* #,##0.00\ _€_-;\-* #,##0.00\ _€_-;_-* &quot;-&quot;??\ _€_-;_-@_-"/>
    <numFmt numFmtId="168" formatCode="_-* #,##0\ _€_-;\-* #,##0\ _€_-;_-* &quot;-&quot;\ _€_-;_-@_-"/>
    <numFmt numFmtId="169" formatCode="#,##0.00\ _€"/>
    <numFmt numFmtId="170" formatCode="0_ ;\-0\ "/>
    <numFmt numFmtId="171" formatCode="0.00\ %"/>
    <numFmt numFmtId="172" formatCode="0.0"/>
    <numFmt numFmtId="173" formatCode="0\ %"/>
    <numFmt numFmtId="174" formatCode="#,##0\ _p_t_a"/>
    <numFmt numFmtId="175" formatCode="_ &quot;$&quot;\ * #,##0.00_ ;_ &quot;$&quot;\ * \-#,##0.00_ ;_ &quot;$&quot;\ * &quot;-&quot;??_ ;_ @_ "/>
  </numFmts>
  <fonts count="8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0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name val="Calibri"/>
      <family val="2"/>
      <charset val="1"/>
    </font>
    <font>
      <b/>
      <sz val="9"/>
      <color rgb="FFFFFFFF"/>
      <name val="Verdana"/>
      <family val="2"/>
      <charset val="1"/>
    </font>
    <font>
      <b/>
      <sz val="18"/>
      <name val="Arial"/>
      <family val="2"/>
    </font>
    <font>
      <sz val="9"/>
      <color theme="1"/>
      <name val="Arial"/>
      <family val="2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sz val="9"/>
      <color rgb="FF000000"/>
      <name val="Arial-BoldMT"/>
    </font>
    <font>
      <b/>
      <sz val="10"/>
      <color rgb="FF000000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1"/>
      <color rgb="FF800000"/>
      <name val="Arial"/>
      <family val="2"/>
      <charset val="1"/>
    </font>
    <font>
      <b/>
      <sz val="10"/>
      <name val="Arial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  <fill>
      <patternFill patternType="solid">
        <fgColor rgb="FFFFFF00"/>
        <bgColor indexed="64"/>
      </patternFill>
    </fill>
  </fills>
  <borders count="9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07">
    <xf numFmtId="0" fontId="0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4" borderId="0" applyNumberFormat="0" applyBorder="0" applyAlignment="0" applyProtection="0"/>
    <xf numFmtId="0" fontId="33" fillId="16" borderId="1" applyNumberFormat="0" applyAlignment="0" applyProtection="0"/>
    <xf numFmtId="0" fontId="34" fillId="17" borderId="2" applyNumberFormat="0" applyAlignment="0" applyProtection="0"/>
    <xf numFmtId="0" fontId="35" fillId="0" borderId="3" applyNumberFormat="0" applyFill="0" applyAlignment="0" applyProtection="0"/>
    <xf numFmtId="0" fontId="36" fillId="0" borderId="0" applyNumberFormat="0" applyFill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21" borderId="0" applyNumberFormat="0" applyBorder="0" applyAlignment="0" applyProtection="0"/>
    <xf numFmtId="0" fontId="37" fillId="7" borderId="1" applyNumberFormat="0" applyAlignment="0" applyProtection="0"/>
    <xf numFmtId="0" fontId="38" fillId="3" borderId="0" applyNumberFormat="0" applyBorder="0" applyAlignment="0" applyProtection="0"/>
    <xf numFmtId="165" fontId="23" fillId="0" borderId="0" applyFont="0" applyFill="0" applyBorder="0" applyAlignment="0" applyProtection="0"/>
    <xf numFmtId="0" fontId="39" fillId="22" borderId="0" applyNumberFormat="0" applyBorder="0" applyAlignment="0" applyProtection="0"/>
    <xf numFmtId="0" fontId="23" fillId="23" borderId="4" applyNumberFormat="0" applyFont="0" applyAlignment="0" applyProtection="0"/>
    <xf numFmtId="0" fontId="40" fillId="16" borderId="5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6" applyNumberFormat="0" applyFill="0" applyAlignment="0" applyProtection="0"/>
    <xf numFmtId="0" fontId="45" fillId="0" borderId="7" applyNumberFormat="0" applyFill="0" applyAlignment="0" applyProtection="0"/>
    <xf numFmtId="0" fontId="36" fillId="0" borderId="8" applyNumberFormat="0" applyFill="0" applyAlignment="0" applyProtection="0"/>
    <xf numFmtId="0" fontId="46" fillId="0" borderId="9" applyNumberFormat="0" applyFill="0" applyAlignment="0" applyProtection="0"/>
    <xf numFmtId="0" fontId="27" fillId="0" borderId="0"/>
    <xf numFmtId="165" fontId="27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30" fillId="0" borderId="0"/>
    <xf numFmtId="9" fontId="30" fillId="0" borderId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3" fillId="0" borderId="0"/>
    <xf numFmtId="0" fontId="23" fillId="0" borderId="0"/>
    <xf numFmtId="165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47" fillId="0" borderId="0"/>
    <xf numFmtId="9" fontId="23" fillId="0" borderId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48" fillId="0" borderId="0"/>
    <xf numFmtId="0" fontId="49" fillId="0" borderId="0"/>
    <xf numFmtId="9" fontId="48" fillId="0" borderId="0" applyBorder="0" applyProtection="0"/>
    <xf numFmtId="0" fontId="50" fillId="0" borderId="0"/>
    <xf numFmtId="44" fontId="50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73" fontId="48" fillId="0" borderId="0" applyBorder="0" applyProtection="0"/>
    <xf numFmtId="0" fontId="2" fillId="0" borderId="0"/>
    <xf numFmtId="9" fontId="2" fillId="0" borderId="0" applyFont="0" applyFill="0" applyBorder="0" applyAlignment="0" applyProtection="0"/>
    <xf numFmtId="0" fontId="77" fillId="0" borderId="0"/>
    <xf numFmtId="175" fontId="77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89">
    <xf numFmtId="0" fontId="0" fillId="0" borderId="0" xfId="0"/>
    <xf numFmtId="0" fontId="26" fillId="0" borderId="0" xfId="0" applyFont="1"/>
    <xf numFmtId="1" fontId="28" fillId="24" borderId="11" xfId="32" applyNumberFormat="1" applyFont="1" applyFill="1" applyBorder="1" applyAlignment="1">
      <alignment horizontal="center" vertical="center"/>
    </xf>
    <xf numFmtId="0" fontId="24" fillId="24" borderId="13" xfId="0" applyFont="1" applyFill="1" applyBorder="1"/>
    <xf numFmtId="1" fontId="28" fillId="24" borderId="14" xfId="32" applyNumberFormat="1" applyFont="1" applyFill="1" applyBorder="1" applyAlignment="1">
      <alignment horizontal="center" vertical="center"/>
    </xf>
    <xf numFmtId="0" fontId="28" fillId="24" borderId="15" xfId="0" applyFont="1" applyFill="1" applyBorder="1" applyAlignment="1">
      <alignment horizontal="center" vertical="center" wrapText="1"/>
    </xf>
    <xf numFmtId="0" fontId="26" fillId="0" borderId="0" xfId="0" applyFont="1" applyBorder="1"/>
    <xf numFmtId="0" fontId="29" fillId="0" borderId="16" xfId="0" applyFont="1" applyBorder="1" applyAlignment="1"/>
    <xf numFmtId="0" fontId="29" fillId="0" borderId="11" xfId="0" applyFont="1" applyBorder="1"/>
    <xf numFmtId="0" fontId="29" fillId="0" borderId="0" xfId="0" applyFont="1"/>
    <xf numFmtId="0" fontId="29" fillId="0" borderId="16" xfId="0" applyFont="1" applyFill="1" applyBorder="1" applyAlignment="1"/>
    <xf numFmtId="0" fontId="29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29" fillId="26" borderId="14" xfId="0" applyFont="1" applyFill="1" applyBorder="1"/>
    <xf numFmtId="1" fontId="29" fillId="26" borderId="14" xfId="0" applyNumberFormat="1" applyFont="1" applyFill="1" applyBorder="1"/>
    <xf numFmtId="0" fontId="29" fillId="0" borderId="23" xfId="0" applyFont="1" applyBorder="1"/>
    <xf numFmtId="0" fontId="29" fillId="0" borderId="24" xfId="0" applyFont="1" applyBorder="1"/>
    <xf numFmtId="0" fontId="29" fillId="26" borderId="25" xfId="0" applyFont="1" applyFill="1" applyBorder="1"/>
    <xf numFmtId="0" fontId="29" fillId="0" borderId="11" xfId="0" applyFont="1" applyFill="1" applyBorder="1"/>
    <xf numFmtId="0" fontId="29" fillId="0" borderId="19" xfId="0" applyFont="1" applyBorder="1"/>
    <xf numFmtId="0" fontId="29" fillId="0" borderId="26" xfId="0" applyFont="1" applyBorder="1"/>
    <xf numFmtId="0" fontId="26" fillId="0" borderId="0" xfId="0" applyFont="1" applyBorder="1" applyAlignment="1"/>
    <xf numFmtId="0" fontId="26" fillId="0" borderId="30" xfId="0" applyFont="1" applyBorder="1"/>
    <xf numFmtId="0" fontId="25" fillId="0" borderId="29" xfId="0" applyFont="1" applyBorder="1" applyAlignment="1">
      <alignment vertical="center"/>
    </xf>
    <xf numFmtId="0" fontId="29" fillId="0" borderId="16" xfId="0" applyFont="1" applyBorder="1"/>
    <xf numFmtId="0" fontId="29" fillId="0" borderId="32" xfId="0" applyFont="1" applyBorder="1" applyAlignment="1"/>
    <xf numFmtId="0" fontId="29" fillId="0" borderId="28" xfId="0" applyFont="1" applyBorder="1"/>
    <xf numFmtId="0" fontId="29" fillId="0" borderId="33" xfId="0" applyFont="1" applyBorder="1"/>
    <xf numFmtId="0" fontId="29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24" fillId="25" borderId="35" xfId="0" applyFont="1" applyFill="1" applyBorder="1"/>
    <xf numFmtId="0" fontId="24" fillId="25" borderId="36" xfId="0" applyFont="1" applyFill="1" applyBorder="1"/>
    <xf numFmtId="0" fontId="28" fillId="25" borderId="39" xfId="0" applyFont="1" applyFill="1" applyBorder="1" applyAlignment="1"/>
    <xf numFmtId="0" fontId="29" fillId="25" borderId="35" xfId="0" applyFont="1" applyFill="1" applyBorder="1"/>
    <xf numFmtId="0" fontId="28" fillId="25" borderId="40" xfId="0" applyFont="1" applyFill="1" applyBorder="1"/>
    <xf numFmtId="0" fontId="29" fillId="25" borderId="41" xfId="0" applyFont="1" applyFill="1" applyBorder="1"/>
    <xf numFmtId="0" fontId="29" fillId="25" borderId="37" xfId="0" applyFont="1" applyFill="1" applyBorder="1"/>
    <xf numFmtId="0" fontId="29" fillId="0" borderId="32" xfId="0" applyFont="1" applyBorder="1"/>
    <xf numFmtId="0" fontId="29" fillId="0" borderId="18" xfId="0" applyFont="1" applyBorder="1"/>
    <xf numFmtId="0" fontId="29" fillId="0" borderId="12" xfId="0" applyFont="1" applyFill="1" applyBorder="1"/>
    <xf numFmtId="0" fontId="29" fillId="0" borderId="12" xfId="0" applyFont="1" applyBorder="1"/>
    <xf numFmtId="0" fontId="29" fillId="0" borderId="20" xfId="0" applyFont="1" applyBorder="1"/>
    <xf numFmtId="0" fontId="28" fillId="25" borderId="39" xfId="0" applyFont="1" applyFill="1" applyBorder="1"/>
    <xf numFmtId="0" fontId="29" fillId="0" borderId="32" xfId="0" applyFont="1" applyFill="1" applyBorder="1"/>
    <xf numFmtId="3" fontId="29" fillId="26" borderId="28" xfId="0" applyNumberFormat="1" applyFont="1" applyFill="1" applyBorder="1"/>
    <xf numFmtId="3" fontId="29" fillId="0" borderId="28" xfId="0" applyNumberFormat="1" applyFont="1" applyFill="1" applyBorder="1"/>
    <xf numFmtId="3" fontId="29" fillId="26" borderId="24" xfId="0" applyNumberFormat="1" applyFont="1" applyFill="1" applyBorder="1"/>
    <xf numFmtId="3" fontId="29" fillId="0" borderId="24" xfId="0" applyNumberFormat="1" applyFont="1" applyFill="1" applyBorder="1"/>
    <xf numFmtId="0" fontId="28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28" fillId="24" borderId="49" xfId="0" applyFont="1" applyFill="1" applyBorder="1" applyAlignment="1">
      <alignment horizontal="center"/>
    </xf>
    <xf numFmtId="0" fontId="29" fillId="0" borderId="50" xfId="0" applyFont="1" applyFill="1" applyBorder="1"/>
    <xf numFmtId="1" fontId="29" fillId="0" borderId="48" xfId="0" applyNumberFormat="1" applyFont="1" applyFill="1" applyBorder="1"/>
    <xf numFmtId="0" fontId="29" fillId="0" borderId="48" xfId="0" applyFont="1" applyFill="1" applyBorder="1"/>
    <xf numFmtId="0" fontId="29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29" fillId="25" borderId="36" xfId="0" applyFont="1" applyFill="1" applyBorder="1"/>
    <xf numFmtId="3" fontId="29" fillId="0" borderId="14" xfId="0" applyNumberFormat="1" applyFont="1" applyFill="1" applyBorder="1"/>
    <xf numFmtId="3" fontId="29" fillId="0" borderId="22" xfId="0" applyNumberFormat="1" applyFont="1" applyFill="1" applyBorder="1"/>
    <xf numFmtId="3" fontId="29" fillId="0" borderId="25" xfId="0" applyNumberFormat="1" applyFont="1" applyFill="1" applyBorder="1"/>
    <xf numFmtId="3" fontId="29" fillId="26" borderId="34" xfId="0" applyNumberFormat="1" applyFont="1" applyFill="1" applyBorder="1"/>
    <xf numFmtId="3" fontId="29" fillId="26" borderId="11" xfId="0" applyNumberFormat="1" applyFont="1" applyFill="1" applyBorder="1"/>
    <xf numFmtId="3" fontId="29" fillId="26" borderId="27" xfId="0" applyNumberFormat="1" applyFont="1" applyFill="1" applyBorder="1"/>
    <xf numFmtId="3" fontId="29" fillId="0" borderId="11" xfId="0" applyNumberFormat="1" applyFont="1" applyFill="1" applyBorder="1"/>
    <xf numFmtId="3" fontId="29" fillId="26" borderId="31" xfId="0" applyNumberFormat="1" applyFont="1" applyFill="1" applyBorder="1"/>
    <xf numFmtId="3" fontId="29" fillId="25" borderId="41" xfId="0" applyNumberFormat="1" applyFont="1" applyFill="1" applyBorder="1"/>
    <xf numFmtId="3" fontId="29" fillId="25" borderId="42" xfId="0" applyNumberFormat="1" applyFont="1" applyFill="1" applyBorder="1"/>
    <xf numFmtId="3" fontId="28" fillId="25" borderId="42" xfId="0" applyNumberFormat="1" applyFont="1" applyFill="1" applyBorder="1"/>
    <xf numFmtId="3" fontId="28" fillId="25" borderId="41" xfId="0" applyNumberFormat="1" applyFont="1" applyFill="1" applyBorder="1"/>
    <xf numFmtId="3" fontId="29" fillId="25" borderId="38" xfId="0" applyNumberFormat="1" applyFont="1" applyFill="1" applyBorder="1"/>
    <xf numFmtId="3" fontId="29" fillId="0" borderId="34" xfId="0" applyNumberFormat="1" applyFont="1" applyBorder="1"/>
    <xf numFmtId="3" fontId="28" fillId="25" borderId="34" xfId="0" applyNumberFormat="1" applyFont="1" applyFill="1" applyBorder="1"/>
    <xf numFmtId="3" fontId="28" fillId="25" borderId="28" xfId="0" applyNumberFormat="1" applyFont="1" applyFill="1" applyBorder="1"/>
    <xf numFmtId="3" fontId="29" fillId="25" borderId="22" xfId="0" applyNumberFormat="1" applyFont="1" applyFill="1" applyBorder="1"/>
    <xf numFmtId="3" fontId="29" fillId="0" borderId="27" xfId="0" applyNumberFormat="1" applyFont="1" applyBorder="1"/>
    <xf numFmtId="3" fontId="28" fillId="25" borderId="27" xfId="0" applyNumberFormat="1" applyFont="1" applyFill="1" applyBorder="1"/>
    <xf numFmtId="3" fontId="28" fillId="25" borderId="11" xfId="0" applyNumberFormat="1" applyFont="1" applyFill="1" applyBorder="1"/>
    <xf numFmtId="3" fontId="29" fillId="25" borderId="14" xfId="0" applyNumberFormat="1" applyFont="1" applyFill="1" applyBorder="1"/>
    <xf numFmtId="3" fontId="29" fillId="26" borderId="12" xfId="0" applyNumberFormat="1" applyFont="1" applyFill="1" applyBorder="1"/>
    <xf numFmtId="3" fontId="29" fillId="0" borderId="12" xfId="0" applyNumberFormat="1" applyFont="1" applyFill="1" applyBorder="1"/>
    <xf numFmtId="3" fontId="29" fillId="0" borderId="15" xfId="0" applyNumberFormat="1" applyFont="1" applyFill="1" applyBorder="1"/>
    <xf numFmtId="3" fontId="29" fillId="25" borderId="35" xfId="0" applyNumberFormat="1" applyFont="1" applyFill="1" applyBorder="1"/>
    <xf numFmtId="3" fontId="28" fillId="25" borderId="35" xfId="0" applyNumberFormat="1" applyFont="1" applyFill="1" applyBorder="1"/>
    <xf numFmtId="3" fontId="28" fillId="25" borderId="36" xfId="0" applyNumberFormat="1" applyFont="1" applyFill="1" applyBorder="1"/>
    <xf numFmtId="0" fontId="29" fillId="26" borderId="33" xfId="0" applyFont="1" applyFill="1" applyBorder="1"/>
    <xf numFmtId="1" fontId="29" fillId="26" borderId="19" xfId="0" applyNumberFormat="1" applyFont="1" applyFill="1" applyBorder="1"/>
    <xf numFmtId="0" fontId="29" fillId="26" borderId="19" xfId="0" applyFont="1" applyFill="1" applyBorder="1"/>
    <xf numFmtId="0" fontId="29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3" fontId="29" fillId="0" borderId="0" xfId="0" applyNumberFormat="1" applyFont="1"/>
    <xf numFmtId="3" fontId="29" fillId="26" borderId="28" xfId="0" applyNumberFormat="1" applyFont="1" applyFill="1" applyBorder="1" applyAlignment="1"/>
    <xf numFmtId="3" fontId="29" fillId="26" borderId="34" xfId="0" applyNumberFormat="1" applyFont="1" applyFill="1" applyBorder="1" applyAlignment="1"/>
    <xf numFmtId="3" fontId="29" fillId="26" borderId="27" xfId="0" applyNumberFormat="1" applyFont="1" applyFill="1" applyBorder="1" applyAlignment="1"/>
    <xf numFmtId="3" fontId="29" fillId="26" borderId="11" xfId="0" applyNumberFormat="1" applyFont="1" applyFill="1" applyBorder="1" applyAlignment="1"/>
    <xf numFmtId="3" fontId="29" fillId="0" borderId="11" xfId="0" applyNumberFormat="1" applyFont="1" applyFill="1" applyBorder="1" applyAlignment="1"/>
    <xf numFmtId="3" fontId="29" fillId="0" borderId="14" xfId="0" applyNumberFormat="1" applyFont="1" applyFill="1" applyBorder="1" applyAlignment="1"/>
    <xf numFmtId="3" fontId="28" fillId="26" borderId="28" xfId="0" applyNumberFormat="1" applyFont="1" applyFill="1" applyBorder="1"/>
    <xf numFmtId="3" fontId="28" fillId="26" borderId="11" xfId="0" applyNumberFormat="1" applyFont="1" applyFill="1" applyBorder="1"/>
    <xf numFmtId="0" fontId="64" fillId="0" borderId="0" xfId="53" applyFont="1" applyAlignment="1">
      <alignment horizontal="left" vertical="center"/>
    </xf>
    <xf numFmtId="0" fontId="23" fillId="0" borderId="0" xfId="53" applyAlignment="1">
      <alignment horizontal="center" vertical="center"/>
    </xf>
    <xf numFmtId="0" fontId="24" fillId="0" borderId="0" xfId="53" applyFont="1" applyAlignment="1">
      <alignment horizontal="center" vertical="center"/>
    </xf>
    <xf numFmtId="0" fontId="25" fillId="0" borderId="0" xfId="53" applyFont="1" applyAlignment="1">
      <alignment horizontal="left" vertical="center"/>
    </xf>
    <xf numFmtId="0" fontId="26" fillId="0" borderId="0" xfId="53" applyFont="1" applyAlignment="1">
      <alignment horizontal="center" vertical="center"/>
    </xf>
    <xf numFmtId="0" fontId="25" fillId="0" borderId="0" xfId="53" applyFont="1" applyBorder="1" applyAlignment="1">
      <alignment horizontal="left" vertical="center"/>
    </xf>
    <xf numFmtId="0" fontId="28" fillId="24" borderId="11" xfId="53" applyFont="1" applyFill="1" applyBorder="1" applyAlignment="1">
      <alignment horizontal="center" vertical="center"/>
    </xf>
    <xf numFmtId="0" fontId="28" fillId="24" borderId="19" xfId="53" applyFont="1" applyFill="1" applyBorder="1" applyAlignment="1">
      <alignment horizontal="center" vertical="center" wrapText="1"/>
    </xf>
    <xf numFmtId="1" fontId="28" fillId="24" borderId="58" xfId="54" applyNumberFormat="1" applyFont="1" applyFill="1" applyBorder="1" applyAlignment="1">
      <alignment horizontal="center" vertical="center"/>
    </xf>
    <xf numFmtId="1" fontId="28" fillId="24" borderId="59" xfId="54" applyNumberFormat="1" applyFont="1" applyFill="1" applyBorder="1" applyAlignment="1">
      <alignment horizontal="center" vertical="center"/>
    </xf>
    <xf numFmtId="0" fontId="28" fillId="24" borderId="20" xfId="53" applyFont="1" applyFill="1" applyBorder="1" applyAlignment="1">
      <alignment horizontal="center" vertical="center" wrapText="1"/>
    </xf>
    <xf numFmtId="0" fontId="28" fillId="24" borderId="63" xfId="53" applyFont="1" applyFill="1" applyBorder="1" applyAlignment="1">
      <alignment horizontal="center" vertical="center" wrapText="1"/>
    </xf>
    <xf numFmtId="0" fontId="28" fillId="24" borderId="39" xfId="53" applyFont="1" applyFill="1" applyBorder="1" applyAlignment="1">
      <alignment horizontal="center" vertical="center" wrapText="1"/>
    </xf>
    <xf numFmtId="0" fontId="28" fillId="24" borderId="64" xfId="53" applyFont="1" applyFill="1" applyBorder="1" applyAlignment="1">
      <alignment horizontal="center" vertical="center" wrapText="1"/>
    </xf>
    <xf numFmtId="0" fontId="28" fillId="24" borderId="65" xfId="53" applyFont="1" applyFill="1" applyBorder="1" applyAlignment="1">
      <alignment horizontal="center" vertical="center" wrapText="1"/>
    </xf>
    <xf numFmtId="0" fontId="29" fillId="0" borderId="16" xfId="53" applyFont="1" applyBorder="1" applyAlignment="1">
      <alignment horizontal="left" vertical="center"/>
    </xf>
    <xf numFmtId="0" fontId="29" fillId="0" borderId="11" xfId="53" applyFont="1" applyBorder="1" applyAlignment="1">
      <alignment horizontal="center" vertical="center"/>
    </xf>
    <xf numFmtId="0" fontId="29" fillId="0" borderId="11" xfId="53" quotePrefix="1" applyFont="1" applyBorder="1" applyAlignment="1">
      <alignment horizontal="center" vertical="center" wrapText="1"/>
    </xf>
    <xf numFmtId="0" fontId="29" fillId="0" borderId="11" xfId="53" applyFont="1" applyBorder="1" applyAlignment="1">
      <alignment horizontal="center" vertical="center" wrapText="1"/>
    </xf>
    <xf numFmtId="0" fontId="29" fillId="0" borderId="19" xfId="53" applyFont="1" applyBorder="1" applyAlignment="1">
      <alignment horizontal="center" vertical="center" wrapText="1"/>
    </xf>
    <xf numFmtId="0" fontId="29" fillId="0" borderId="66" xfId="53" applyFont="1" applyBorder="1" applyAlignment="1">
      <alignment horizontal="center" vertical="center"/>
    </xf>
    <xf numFmtId="0" fontId="29" fillId="0" borderId="67" xfId="53" applyFont="1" applyBorder="1" applyAlignment="1">
      <alignment horizontal="center" vertical="center"/>
    </xf>
    <xf numFmtId="0" fontId="29" fillId="0" borderId="64" xfId="53" quotePrefix="1" applyFont="1" applyBorder="1" applyAlignment="1">
      <alignment horizontal="right" vertical="center" wrapText="1"/>
    </xf>
    <xf numFmtId="0" fontId="29" fillId="26" borderId="11" xfId="53" quotePrefix="1" applyFont="1" applyFill="1" applyBorder="1" applyAlignment="1">
      <alignment horizontal="right" vertical="center" wrapText="1"/>
    </xf>
    <xf numFmtId="0" fontId="29" fillId="27" borderId="65" xfId="53" quotePrefix="1" applyFont="1" applyFill="1" applyBorder="1" applyAlignment="1">
      <alignment horizontal="right" vertical="center" wrapText="1"/>
    </xf>
    <xf numFmtId="0" fontId="29" fillId="0" borderId="19" xfId="53" applyFont="1" applyBorder="1" applyAlignment="1">
      <alignment horizontal="center" vertical="center"/>
    </xf>
    <xf numFmtId="0" fontId="29" fillId="0" borderId="68" xfId="53" applyFont="1" applyBorder="1" applyAlignment="1">
      <alignment horizontal="center" vertical="center"/>
    </xf>
    <xf numFmtId="0" fontId="29" fillId="0" borderId="69" xfId="53" applyFont="1" applyBorder="1" applyAlignment="1">
      <alignment horizontal="center" vertical="center"/>
    </xf>
    <xf numFmtId="0" fontId="29" fillId="0" borderId="64" xfId="53" applyFont="1" applyBorder="1" applyAlignment="1">
      <alignment horizontal="right" vertical="center"/>
    </xf>
    <xf numFmtId="0" fontId="29" fillId="27" borderId="65" xfId="53" applyFont="1" applyFill="1" applyBorder="1" applyAlignment="1">
      <alignment horizontal="right" vertical="center"/>
    </xf>
    <xf numFmtId="0" fontId="29" fillId="0" borderId="19" xfId="53" quotePrefix="1" applyFont="1" applyBorder="1" applyAlignment="1">
      <alignment horizontal="center" vertical="center" wrapText="1"/>
    </xf>
    <xf numFmtId="0" fontId="29" fillId="0" borderId="68" xfId="53" quotePrefix="1" applyFont="1" applyBorder="1" applyAlignment="1">
      <alignment horizontal="center" vertical="center" wrapText="1"/>
    </xf>
    <xf numFmtId="0" fontId="29" fillId="0" borderId="69" xfId="53" quotePrefix="1" applyFont="1" applyBorder="1" applyAlignment="1">
      <alignment horizontal="center" vertical="center" wrapText="1"/>
    </xf>
    <xf numFmtId="0" fontId="29" fillId="26" borderId="11" xfId="53" applyFont="1" applyFill="1" applyBorder="1" applyAlignment="1">
      <alignment horizontal="right" vertical="center" wrapText="1"/>
    </xf>
    <xf numFmtId="0" fontId="29" fillId="27" borderId="65" xfId="53" applyFont="1" applyFill="1" applyBorder="1" applyAlignment="1">
      <alignment horizontal="right" vertical="center" wrapText="1"/>
    </xf>
    <xf numFmtId="3" fontId="29" fillId="0" borderId="11" xfId="55" quotePrefix="1" applyNumberFormat="1" applyFont="1" applyBorder="1" applyAlignment="1">
      <alignment horizontal="right" vertical="center" wrapText="1"/>
    </xf>
    <xf numFmtId="3" fontId="29" fillId="0" borderId="11" xfId="55" applyNumberFormat="1" applyFont="1" applyBorder="1" applyAlignment="1">
      <alignment horizontal="right" vertical="center"/>
    </xf>
    <xf numFmtId="3" fontId="29" fillId="0" borderId="19" xfId="55" applyNumberFormat="1" applyFont="1" applyBorder="1" applyAlignment="1">
      <alignment horizontal="right" vertical="center"/>
    </xf>
    <xf numFmtId="3" fontId="29" fillId="0" borderId="11" xfId="53" quotePrefix="1" applyNumberFormat="1" applyFont="1" applyBorder="1" applyAlignment="1">
      <alignment horizontal="right" vertical="center" wrapText="1"/>
    </xf>
    <xf numFmtId="3" fontId="29" fillId="0" borderId="11" xfId="53" applyNumberFormat="1" applyFont="1" applyBorder="1" applyAlignment="1">
      <alignment horizontal="right" vertical="center"/>
    </xf>
    <xf numFmtId="3" fontId="29" fillId="0" borderId="19" xfId="53" applyNumberFormat="1" applyFont="1" applyBorder="1" applyAlignment="1">
      <alignment horizontal="right" vertical="center"/>
    </xf>
    <xf numFmtId="3" fontId="29" fillId="27" borderId="65" xfId="53" applyNumberFormat="1" applyFont="1" applyFill="1" applyBorder="1" applyAlignment="1">
      <alignment horizontal="right" vertical="center"/>
    </xf>
    <xf numFmtId="174" fontId="29" fillId="0" borderId="19" xfId="53" quotePrefix="1" applyNumberFormat="1" applyFont="1" applyBorder="1" applyAlignment="1">
      <alignment horizontal="right" vertical="center" wrapText="1"/>
    </xf>
    <xf numFmtId="0" fontId="29" fillId="0" borderId="72" xfId="53" applyFont="1" applyBorder="1" applyAlignment="1">
      <alignment horizontal="center" vertical="center"/>
    </xf>
    <xf numFmtId="0" fontId="29" fillId="0" borderId="73" xfId="53" applyFont="1" applyBorder="1" applyAlignment="1">
      <alignment horizontal="center" vertical="center"/>
    </xf>
    <xf numFmtId="0" fontId="29" fillId="0" borderId="45" xfId="53" applyFont="1" applyBorder="1" applyAlignment="1">
      <alignment horizontal="center" vertical="center"/>
    </xf>
    <xf numFmtId="0" fontId="29" fillId="0" borderId="74" xfId="53" applyFont="1" applyBorder="1" applyAlignment="1">
      <alignment horizontal="center" vertical="center"/>
    </xf>
    <xf numFmtId="0" fontId="29" fillId="26" borderId="75" xfId="53" applyFont="1" applyFill="1" applyBorder="1" applyAlignment="1">
      <alignment horizontal="right" vertical="center"/>
    </xf>
    <xf numFmtId="0" fontId="29" fillId="26" borderId="75" xfId="53" applyFont="1" applyFill="1" applyBorder="1" applyAlignment="1">
      <alignment horizontal="center" vertical="center"/>
    </xf>
    <xf numFmtId="0" fontId="29" fillId="27" borderId="76" xfId="53" applyFont="1" applyFill="1" applyBorder="1" applyAlignment="1">
      <alignment horizontal="center" vertical="center"/>
    </xf>
    <xf numFmtId="0" fontId="28" fillId="0" borderId="29" xfId="53" applyFont="1" applyBorder="1" applyAlignment="1">
      <alignment vertical="center" wrapText="1"/>
    </xf>
    <xf numFmtId="0" fontId="28" fillId="0" borderId="0" xfId="53" applyFont="1" applyBorder="1" applyAlignment="1">
      <alignment vertical="center" wrapText="1"/>
    </xf>
    <xf numFmtId="0" fontId="28" fillId="25" borderId="16" xfId="53" applyFont="1" applyFill="1" applyBorder="1" applyAlignment="1">
      <alignment horizontal="left" vertical="center"/>
    </xf>
    <xf numFmtId="0" fontId="29" fillId="25" borderId="11" xfId="53" applyFont="1" applyFill="1" applyBorder="1" applyAlignment="1">
      <alignment horizontal="center" vertical="center"/>
    </xf>
    <xf numFmtId="0" fontId="29" fillId="25" borderId="19" xfId="53" applyFont="1" applyFill="1" applyBorder="1" applyAlignment="1">
      <alignment horizontal="center" vertical="center"/>
    </xf>
    <xf numFmtId="0" fontId="29" fillId="25" borderId="66" xfId="53" applyFont="1" applyFill="1" applyBorder="1" applyAlignment="1">
      <alignment horizontal="center" vertical="center"/>
    </xf>
    <xf numFmtId="0" fontId="29" fillId="25" borderId="77" xfId="53" applyFont="1" applyFill="1" applyBorder="1" applyAlignment="1">
      <alignment horizontal="center" vertical="center"/>
    </xf>
    <xf numFmtId="0" fontId="29" fillId="25" borderId="39" xfId="53" applyFont="1" applyFill="1" applyBorder="1" applyAlignment="1">
      <alignment horizontal="center" vertical="center"/>
    </xf>
    <xf numFmtId="0" fontId="29" fillId="25" borderId="60" xfId="53" applyFont="1" applyFill="1" applyBorder="1" applyAlignment="1">
      <alignment horizontal="center" vertical="center"/>
    </xf>
    <xf numFmtId="0" fontId="29" fillId="25" borderId="61" xfId="53" applyFont="1" applyFill="1" applyBorder="1" applyAlignment="1">
      <alignment horizontal="center" vertical="center"/>
    </xf>
    <xf numFmtId="0" fontId="29" fillId="25" borderId="62" xfId="53" applyFont="1" applyFill="1" applyBorder="1" applyAlignment="1">
      <alignment horizontal="center" vertical="center"/>
    </xf>
    <xf numFmtId="0" fontId="28" fillId="0" borderId="16" xfId="53" applyFont="1" applyBorder="1" applyAlignment="1">
      <alignment horizontal="left" vertical="center"/>
    </xf>
    <xf numFmtId="0" fontId="29" fillId="27" borderId="78" xfId="53" applyFont="1" applyFill="1" applyBorder="1" applyAlignment="1">
      <alignment horizontal="center" vertical="center"/>
    </xf>
    <xf numFmtId="0" fontId="29" fillId="26" borderId="58" xfId="53" applyFont="1" applyFill="1" applyBorder="1" applyAlignment="1">
      <alignment horizontal="center" vertical="center"/>
    </xf>
    <xf numFmtId="0" fontId="29" fillId="26" borderId="29" xfId="53" applyFont="1" applyFill="1" applyBorder="1" applyAlignment="1">
      <alignment horizontal="center" vertical="center"/>
    </xf>
    <xf numFmtId="0" fontId="29" fillId="26" borderId="64" xfId="53" applyFont="1" applyFill="1" applyBorder="1" applyAlignment="1">
      <alignment horizontal="center" vertical="center"/>
    </xf>
    <xf numFmtId="0" fontId="29" fillId="26" borderId="11" xfId="53" applyFont="1" applyFill="1" applyBorder="1" applyAlignment="1">
      <alignment horizontal="center" vertical="center"/>
    </xf>
    <xf numFmtId="0" fontId="29" fillId="26" borderId="65" xfId="53" applyFont="1" applyFill="1" applyBorder="1" applyAlignment="1">
      <alignment horizontal="center" vertical="center"/>
    </xf>
    <xf numFmtId="0" fontId="29" fillId="27" borderId="68" xfId="53" applyFont="1" applyFill="1" applyBorder="1" applyAlignment="1">
      <alignment horizontal="center" vertical="center"/>
    </xf>
    <xf numFmtId="0" fontId="29" fillId="26" borderId="68" xfId="53" applyFont="1" applyFill="1" applyBorder="1" applyAlignment="1">
      <alignment horizontal="center" vertical="center"/>
    </xf>
    <xf numFmtId="0" fontId="29" fillId="26" borderId="69" xfId="53" applyFont="1" applyFill="1" applyBorder="1" applyAlignment="1">
      <alignment horizontal="center" vertical="center"/>
    </xf>
    <xf numFmtId="0" fontId="29" fillId="27" borderId="69" xfId="53" applyFont="1" applyFill="1" applyBorder="1" applyAlignment="1">
      <alignment horizontal="center" vertical="center"/>
    </xf>
    <xf numFmtId="0" fontId="29" fillId="27" borderId="79" xfId="53" applyFont="1" applyFill="1" applyBorder="1" applyAlignment="1">
      <alignment horizontal="center" vertical="center"/>
    </xf>
    <xf numFmtId="0" fontId="29" fillId="26" borderId="79" xfId="53" applyFont="1" applyFill="1" applyBorder="1" applyAlignment="1">
      <alignment horizontal="center" vertical="center"/>
    </xf>
    <xf numFmtId="0" fontId="29" fillId="26" borderId="80" xfId="53" applyFont="1" applyFill="1" applyBorder="1" applyAlignment="1">
      <alignment horizontal="center" vertical="center"/>
    </xf>
    <xf numFmtId="0" fontId="29" fillId="25" borderId="68" xfId="53" applyFont="1" applyFill="1" applyBorder="1" applyAlignment="1">
      <alignment horizontal="center" vertical="center"/>
    </xf>
    <xf numFmtId="0" fontId="29" fillId="25" borderId="69" xfId="53" applyFont="1" applyFill="1" applyBorder="1" applyAlignment="1">
      <alignment horizontal="center" vertical="center"/>
    </xf>
    <xf numFmtId="0" fontId="29" fillId="25" borderId="64" xfId="53" applyFont="1" applyFill="1" applyBorder="1" applyAlignment="1">
      <alignment horizontal="center" vertical="center"/>
    </xf>
    <xf numFmtId="0" fontId="29" fillId="25" borderId="65" xfId="53" applyFont="1" applyFill="1" applyBorder="1" applyAlignment="1">
      <alignment horizontal="center" vertical="center"/>
    </xf>
    <xf numFmtId="0" fontId="29" fillId="27" borderId="64" xfId="53" applyFont="1" applyFill="1" applyBorder="1" applyAlignment="1">
      <alignment horizontal="center" vertical="center"/>
    </xf>
    <xf numFmtId="0" fontId="29" fillId="27" borderId="65" xfId="53" applyFont="1" applyFill="1" applyBorder="1" applyAlignment="1">
      <alignment horizontal="center" vertical="center"/>
    </xf>
    <xf numFmtId="0" fontId="29" fillId="27" borderId="81" xfId="53" applyFont="1" applyFill="1" applyBorder="1" applyAlignment="1">
      <alignment horizontal="center" vertical="center"/>
    </xf>
    <xf numFmtId="0" fontId="29" fillId="0" borderId="18" xfId="53" applyFont="1" applyBorder="1" applyAlignment="1">
      <alignment horizontal="left" vertical="center"/>
    </xf>
    <xf numFmtId="0" fontId="29" fillId="0" borderId="12" xfId="53" applyFont="1" applyBorder="1" applyAlignment="1">
      <alignment horizontal="center" vertical="center"/>
    </xf>
    <xf numFmtId="0" fontId="29" fillId="0" borderId="20" xfId="53" applyFont="1" applyBorder="1" applyAlignment="1">
      <alignment horizontal="center" vertical="center"/>
    </xf>
    <xf numFmtId="0" fontId="29" fillId="27" borderId="72" xfId="53" applyFont="1" applyFill="1" applyBorder="1" applyAlignment="1">
      <alignment horizontal="center" vertical="center"/>
    </xf>
    <xf numFmtId="0" fontId="29" fillId="27" borderId="46" xfId="53" applyFont="1" applyFill="1" applyBorder="1" applyAlignment="1">
      <alignment horizontal="center" vertical="center"/>
    </xf>
    <xf numFmtId="0" fontId="29" fillId="27" borderId="74" xfId="53" applyFont="1" applyFill="1" applyBorder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67" fillId="0" borderId="0" xfId="0" applyFont="1"/>
    <xf numFmtId="0" fontId="67" fillId="0" borderId="0" xfId="0" applyFont="1" applyAlignment="1"/>
    <xf numFmtId="0" fontId="68" fillId="0" borderId="0" xfId="0" applyFont="1" applyAlignment="1">
      <alignment vertical="center"/>
    </xf>
    <xf numFmtId="0" fontId="69" fillId="0" borderId="0" xfId="0" applyFont="1" applyAlignment="1"/>
    <xf numFmtId="0" fontId="70" fillId="0" borderId="0" xfId="0" applyFont="1" applyAlignment="1"/>
    <xf numFmtId="0" fontId="70" fillId="0" borderId="0" xfId="0" applyFont="1"/>
    <xf numFmtId="0" fontId="69" fillId="24" borderId="43" xfId="0" applyFont="1" applyFill="1" applyBorder="1" applyAlignment="1">
      <alignment horizontal="center" vertical="center" wrapText="1"/>
    </xf>
    <xf numFmtId="0" fontId="69" fillId="24" borderId="85" xfId="0" applyFont="1" applyFill="1" applyBorder="1" applyAlignment="1">
      <alignment horizontal="center" vertical="center" wrapText="1"/>
    </xf>
    <xf numFmtId="0" fontId="69" fillId="24" borderId="38" xfId="0" applyFont="1" applyFill="1" applyBorder="1" applyAlignment="1">
      <alignment horizontal="center" vertical="center" wrapText="1"/>
    </xf>
    <xf numFmtId="0" fontId="71" fillId="0" borderId="32" xfId="0" applyFont="1" applyBorder="1" applyAlignment="1"/>
    <xf numFmtId="0" fontId="71" fillId="0" borderId="28" xfId="0" applyFont="1" applyBorder="1" applyAlignment="1">
      <alignment horizontal="center"/>
    </xf>
    <xf numFmtId="1" fontId="71" fillId="0" borderId="28" xfId="0" applyNumberFormat="1" applyFont="1" applyBorder="1"/>
    <xf numFmtId="1" fontId="71" fillId="26" borderId="28" xfId="0" applyNumberFormat="1" applyFont="1" applyFill="1" applyBorder="1"/>
    <xf numFmtId="1" fontId="71" fillId="0" borderId="22" xfId="0" applyNumberFormat="1" applyFont="1" applyFill="1" applyBorder="1"/>
    <xf numFmtId="0" fontId="72" fillId="0" borderId="0" xfId="0" applyFont="1"/>
    <xf numFmtId="0" fontId="71" fillId="0" borderId="16" xfId="0" applyFont="1" applyBorder="1" applyAlignment="1"/>
    <xf numFmtId="0" fontId="71" fillId="0" borderId="11" xfId="0" applyFont="1" applyBorder="1" applyAlignment="1">
      <alignment horizontal="center"/>
    </xf>
    <xf numFmtId="1" fontId="71" fillId="0" borderId="11" xfId="0" applyNumberFormat="1" applyFont="1" applyBorder="1"/>
    <xf numFmtId="1" fontId="71" fillId="26" borderId="11" xfId="0" applyNumberFormat="1" applyFont="1" applyFill="1" applyBorder="1"/>
    <xf numFmtId="1" fontId="71" fillId="0" borderId="14" xfId="0" applyNumberFormat="1" applyFont="1" applyFill="1" applyBorder="1"/>
    <xf numFmtId="0" fontId="71" fillId="0" borderId="16" xfId="0" applyFont="1" applyFill="1" applyBorder="1" applyAlignment="1"/>
    <xf numFmtId="1" fontId="73" fillId="0" borderId="11" xfId="0" applyNumberFormat="1" applyFont="1" applyBorder="1"/>
    <xf numFmtId="1" fontId="73" fillId="32" borderId="11" xfId="0" applyNumberFormat="1" applyFont="1" applyFill="1" applyBorder="1"/>
    <xf numFmtId="1" fontId="73" fillId="32" borderId="14" xfId="0" applyNumberFormat="1" applyFont="1" applyFill="1" applyBorder="1"/>
    <xf numFmtId="0" fontId="26" fillId="0" borderId="0" xfId="53" applyFont="1"/>
    <xf numFmtId="0" fontId="25" fillId="0" borderId="0" xfId="53" applyFont="1" applyBorder="1" applyAlignment="1">
      <alignment horizontal="center"/>
    </xf>
    <xf numFmtId="0" fontId="26" fillId="0" borderId="0" xfId="53" applyFont="1" applyBorder="1"/>
    <xf numFmtId="0" fontId="26" fillId="0" borderId="30" xfId="53" applyFont="1" applyBorder="1"/>
    <xf numFmtId="0" fontId="25" fillId="0" borderId="29" xfId="53" applyFont="1" applyBorder="1" applyAlignment="1">
      <alignment vertical="center"/>
    </xf>
    <xf numFmtId="0" fontId="26" fillId="0" borderId="0" xfId="53" applyFont="1" applyBorder="1" applyAlignment="1"/>
    <xf numFmtId="0" fontId="23" fillId="0" borderId="45" xfId="53" applyBorder="1" applyAlignment="1"/>
    <xf numFmtId="0" fontId="23" fillId="0" borderId="46" xfId="53" applyBorder="1" applyAlignment="1"/>
    <xf numFmtId="0" fontId="23" fillId="0" borderId="46" xfId="53" applyBorder="1"/>
    <xf numFmtId="0" fontId="23" fillId="0" borderId="47" xfId="53" applyBorder="1"/>
    <xf numFmtId="0" fontId="23" fillId="0" borderId="43" xfId="53" applyBorder="1"/>
    <xf numFmtId="0" fontId="23" fillId="0" borderId="0" xfId="53"/>
    <xf numFmtId="0" fontId="28" fillId="24" borderId="49" xfId="53" applyFont="1" applyFill="1" applyBorder="1" applyAlignment="1">
      <alignment horizontal="center"/>
    </xf>
    <xf numFmtId="0" fontId="24" fillId="24" borderId="13" xfId="53" applyFont="1" applyFill="1" applyBorder="1"/>
    <xf numFmtId="0" fontId="28" fillId="24" borderId="15" xfId="53" applyFont="1" applyFill="1" applyBorder="1" applyAlignment="1">
      <alignment horizontal="center" vertical="center" wrapText="1"/>
    </xf>
    <xf numFmtId="0" fontId="28" fillId="24" borderId="44" xfId="53" applyFont="1" applyFill="1" applyBorder="1" applyAlignment="1">
      <alignment horizontal="center" vertical="center" wrapText="1"/>
    </xf>
    <xf numFmtId="0" fontId="28" fillId="25" borderId="39" xfId="53" applyFont="1" applyFill="1" applyBorder="1"/>
    <xf numFmtId="0" fontId="29" fillId="25" borderId="35" xfId="53" applyFont="1" applyFill="1" applyBorder="1"/>
    <xf numFmtId="3" fontId="29" fillId="25" borderId="35" xfId="53" applyNumberFormat="1" applyFont="1" applyFill="1" applyBorder="1"/>
    <xf numFmtId="3" fontId="28" fillId="25" borderId="42" xfId="53" applyNumberFormat="1" applyFont="1" applyFill="1" applyBorder="1"/>
    <xf numFmtId="3" fontId="28" fillId="25" borderId="35" xfId="53" applyNumberFormat="1" applyFont="1" applyFill="1" applyBorder="1"/>
    <xf numFmtId="3" fontId="28" fillId="25" borderId="36" xfId="53" applyNumberFormat="1" applyFont="1" applyFill="1" applyBorder="1"/>
    <xf numFmtId="0" fontId="24" fillId="25" borderId="35" xfId="53" applyFont="1" applyFill="1" applyBorder="1"/>
    <xf numFmtId="0" fontId="24" fillId="25" borderId="36" xfId="53" applyFont="1" applyFill="1" applyBorder="1"/>
    <xf numFmtId="0" fontId="29" fillId="0" borderId="32" xfId="53" applyFont="1" applyFill="1" applyBorder="1"/>
    <xf numFmtId="0" fontId="29" fillId="0" borderId="28" xfId="53" applyFont="1" applyBorder="1"/>
    <xf numFmtId="0" fontId="29" fillId="0" borderId="33" xfId="53" applyFont="1" applyBorder="1"/>
    <xf numFmtId="3" fontId="29" fillId="26" borderId="28" xfId="53" applyNumberFormat="1" applyFont="1" applyFill="1" applyBorder="1"/>
    <xf numFmtId="3" fontId="29" fillId="26" borderId="34" xfId="53" applyNumberFormat="1" applyFont="1" applyFill="1" applyBorder="1"/>
    <xf numFmtId="3" fontId="29" fillId="0" borderId="28" xfId="53" applyNumberFormat="1" applyFont="1" applyFill="1" applyBorder="1"/>
    <xf numFmtId="3" fontId="29" fillId="0" borderId="22" xfId="53" applyNumberFormat="1" applyFont="1" applyFill="1" applyBorder="1"/>
    <xf numFmtId="0" fontId="23" fillId="0" borderId="50" xfId="53" applyFont="1" applyFill="1" applyBorder="1"/>
    <xf numFmtId="0" fontId="23" fillId="26" borderId="22" xfId="53" applyFont="1" applyFill="1" applyBorder="1"/>
    <xf numFmtId="0" fontId="23" fillId="26" borderId="33" xfId="53" applyFont="1" applyFill="1" applyBorder="1"/>
    <xf numFmtId="3" fontId="29" fillId="0" borderId="0" xfId="53" applyNumberFormat="1" applyFont="1"/>
    <xf numFmtId="0" fontId="23" fillId="0" borderId="0" xfId="53" applyFont="1"/>
    <xf numFmtId="0" fontId="29" fillId="0" borderId="86" xfId="53" applyFont="1" applyFill="1" applyBorder="1"/>
    <xf numFmtId="0" fontId="29" fillId="0" borderId="87" xfId="53" applyFont="1" applyBorder="1"/>
    <xf numFmtId="0" fontId="29" fillId="0" borderId="53" xfId="53" applyFont="1" applyBorder="1"/>
    <xf numFmtId="3" fontId="29" fillId="26" borderId="87" xfId="53" applyNumberFormat="1" applyFont="1" applyFill="1" applyBorder="1"/>
    <xf numFmtId="3" fontId="29" fillId="26" borderId="54" xfId="53" applyNumberFormat="1" applyFont="1" applyFill="1" applyBorder="1"/>
    <xf numFmtId="3" fontId="29" fillId="0" borderId="87" xfId="53" applyNumberFormat="1" applyFont="1" applyFill="1" applyBorder="1"/>
    <xf numFmtId="3" fontId="29" fillId="0" borderId="88" xfId="53" applyNumberFormat="1" applyFont="1" applyFill="1" applyBorder="1"/>
    <xf numFmtId="0" fontId="23" fillId="0" borderId="46" xfId="53" applyFont="1" applyFill="1" applyBorder="1"/>
    <xf numFmtId="0" fontId="23" fillId="26" borderId="89" xfId="53" applyFont="1" applyFill="1" applyBorder="1"/>
    <xf numFmtId="0" fontId="23" fillId="26" borderId="90" xfId="53" applyFont="1" applyFill="1" applyBorder="1"/>
    <xf numFmtId="0" fontId="48" fillId="0" borderId="0" xfId="89"/>
    <xf numFmtId="0" fontId="54" fillId="0" borderId="0" xfId="89" applyFont="1" applyAlignment="1">
      <alignment vertical="center"/>
    </xf>
    <xf numFmtId="0" fontId="55" fillId="0" borderId="0" xfId="89" applyFont="1" applyAlignment="1">
      <alignment horizontal="center" vertical="center"/>
    </xf>
    <xf numFmtId="171" fontId="55" fillId="0" borderId="0" xfId="89" applyNumberFormat="1" applyFont="1" applyAlignment="1">
      <alignment horizontal="center" vertical="center"/>
    </xf>
    <xf numFmtId="171" fontId="55" fillId="29" borderId="0" xfId="89" applyNumberFormat="1" applyFont="1" applyFill="1" applyAlignment="1">
      <alignment horizontal="center" vertical="center"/>
    </xf>
    <xf numFmtId="0" fontId="56" fillId="0" borderId="0" xfId="89" applyFont="1" applyAlignment="1">
      <alignment vertical="center" wrapText="1"/>
    </xf>
    <xf numFmtId="171" fontId="59" fillId="0" borderId="0" xfId="89" applyNumberFormat="1" applyFont="1" applyAlignment="1">
      <alignment horizontal="center" vertical="center"/>
    </xf>
    <xf numFmtId="171" fontId="59" fillId="29" borderId="0" xfId="89" applyNumberFormat="1" applyFont="1" applyFill="1" applyAlignment="1">
      <alignment horizontal="center" vertical="center"/>
    </xf>
    <xf numFmtId="0" fontId="57" fillId="29" borderId="0" xfId="89" applyFont="1" applyFill="1" applyBorder="1" applyAlignment="1">
      <alignment horizontal="center" vertical="center" wrapText="1"/>
    </xf>
    <xf numFmtId="0" fontId="59" fillId="0" borderId="0" xfId="89" applyFont="1" applyAlignment="1">
      <alignment horizontal="center" vertical="center"/>
    </xf>
    <xf numFmtId="0" fontId="60" fillId="0" borderId="0" xfId="89" applyFont="1" applyAlignment="1">
      <alignment horizontal="center"/>
    </xf>
    <xf numFmtId="0" fontId="54" fillId="0" borderId="0" xfId="89" applyFont="1" applyAlignment="1">
      <alignment horizontal="center" vertical="center"/>
    </xf>
    <xf numFmtId="0" fontId="62" fillId="0" borderId="0" xfId="89" applyFont="1" applyBorder="1" applyAlignment="1">
      <alignment horizontal="center" vertical="center"/>
    </xf>
    <xf numFmtId="0" fontId="61" fillId="0" borderId="0" xfId="89" applyFont="1" applyBorder="1" applyAlignment="1">
      <alignment horizontal="center" vertical="center"/>
    </xf>
    <xf numFmtId="0" fontId="61" fillId="29" borderId="55" xfId="89" applyFont="1" applyFill="1" applyBorder="1" applyAlignment="1">
      <alignment horizontal="center" vertical="center"/>
    </xf>
    <xf numFmtId="171" fontId="61" fillId="0" borderId="0" xfId="89" applyNumberFormat="1" applyFont="1" applyBorder="1" applyAlignment="1">
      <alignment horizontal="center" vertical="center" wrapText="1"/>
    </xf>
    <xf numFmtId="171" fontId="61" fillId="29" borderId="0" xfId="89" applyNumberFormat="1" applyFont="1" applyFill="1" applyBorder="1" applyAlignment="1">
      <alignment horizontal="center" vertical="center" wrapText="1"/>
    </xf>
    <xf numFmtId="0" fontId="62" fillId="30" borderId="0" xfId="89" applyFont="1" applyFill="1" applyBorder="1" applyAlignment="1">
      <alignment horizontal="center" vertical="center"/>
    </xf>
    <xf numFmtId="0" fontId="61" fillId="30" borderId="0" xfId="89" applyFont="1" applyFill="1" applyBorder="1" applyAlignment="1">
      <alignment horizontal="center" vertical="center"/>
    </xf>
    <xf numFmtId="0" fontId="61" fillId="30" borderId="55" xfId="89" applyFont="1" applyFill="1" applyBorder="1" applyAlignment="1">
      <alignment horizontal="center" vertical="center"/>
    </xf>
    <xf numFmtId="171" fontId="61" fillId="30" borderId="55" xfId="89" applyNumberFormat="1" applyFont="1" applyFill="1" applyBorder="1" applyAlignment="1">
      <alignment horizontal="center" vertical="center" wrapText="1"/>
    </xf>
    <xf numFmtId="171" fontId="61" fillId="30" borderId="0" xfId="89" applyNumberFormat="1" applyFont="1" applyFill="1" applyBorder="1" applyAlignment="1">
      <alignment horizontal="center" vertical="center" wrapText="1"/>
    </xf>
    <xf numFmtId="0" fontId="60" fillId="30" borderId="0" xfId="89" applyFont="1" applyFill="1" applyAlignment="1">
      <alignment horizontal="center"/>
    </xf>
    <xf numFmtId="0" fontId="54" fillId="31" borderId="0" xfId="89" applyFont="1" applyFill="1" applyAlignment="1">
      <alignment horizontal="center" vertical="center"/>
    </xf>
    <xf numFmtId="0" fontId="59" fillId="31" borderId="11" xfId="89" applyFont="1" applyFill="1" applyBorder="1" applyAlignment="1">
      <alignment horizontal="left" vertical="center" wrapText="1"/>
    </xf>
    <xf numFmtId="171" fontId="59" fillId="31" borderId="55" xfId="89" applyNumberFormat="1" applyFont="1" applyFill="1" applyBorder="1" applyAlignment="1">
      <alignment horizontal="center" vertical="center"/>
    </xf>
    <xf numFmtId="172" fontId="61" fillId="31" borderId="55" xfId="89" applyNumberFormat="1" applyFont="1" applyFill="1" applyBorder="1" applyAlignment="1">
      <alignment horizontal="center" vertical="center"/>
    </xf>
    <xf numFmtId="171" fontId="60" fillId="31" borderId="11" xfId="89" applyNumberFormat="1" applyFont="1" applyFill="1" applyBorder="1" applyAlignment="1">
      <alignment horizontal="center" vertical="center"/>
    </xf>
    <xf numFmtId="172" fontId="61" fillId="31" borderId="11" xfId="89" applyNumberFormat="1" applyFont="1" applyFill="1" applyBorder="1" applyAlignment="1">
      <alignment horizontal="center" vertical="center"/>
    </xf>
    <xf numFmtId="171" fontId="60" fillId="31" borderId="11" xfId="89" applyNumberFormat="1" applyFont="1" applyFill="1" applyBorder="1" applyAlignment="1">
      <alignment horizontal="center"/>
    </xf>
    <xf numFmtId="2" fontId="60" fillId="31" borderId="11" xfId="89" applyNumberFormat="1" applyFont="1" applyFill="1" applyBorder="1" applyAlignment="1">
      <alignment horizontal="center"/>
    </xf>
    <xf numFmtId="0" fontId="59" fillId="0" borderId="11" xfId="89" applyFont="1" applyBorder="1" applyAlignment="1">
      <alignment horizontal="left" vertical="center" wrapText="1"/>
    </xf>
    <xf numFmtId="171" fontId="59" fillId="0" borderId="55" xfId="89" applyNumberFormat="1" applyFont="1" applyBorder="1" applyAlignment="1">
      <alignment horizontal="center" vertical="center"/>
    </xf>
    <xf numFmtId="172" fontId="61" fillId="0" borderId="55" xfId="89" applyNumberFormat="1" applyFont="1" applyBorder="1" applyAlignment="1">
      <alignment horizontal="center" vertical="center"/>
    </xf>
    <xf numFmtId="171" fontId="60" fillId="0" borderId="11" xfId="89" applyNumberFormat="1" applyFont="1" applyBorder="1" applyAlignment="1">
      <alignment horizontal="center" vertical="center"/>
    </xf>
    <xf numFmtId="172" fontId="61" fillId="0" borderId="11" xfId="89" applyNumberFormat="1" applyFont="1" applyBorder="1" applyAlignment="1">
      <alignment horizontal="center" vertical="center"/>
    </xf>
    <xf numFmtId="171" fontId="60" fillId="0" borderId="11" xfId="89" applyNumberFormat="1" applyFont="1" applyBorder="1" applyAlignment="1">
      <alignment horizontal="center"/>
    </xf>
    <xf numFmtId="0" fontId="54" fillId="31" borderId="0" xfId="89" applyFont="1" applyFill="1" applyAlignment="1">
      <alignment vertical="center"/>
    </xf>
    <xf numFmtId="171" fontId="59" fillId="29" borderId="55" xfId="89" applyNumberFormat="1" applyFont="1" applyFill="1" applyBorder="1" applyAlignment="1">
      <alignment horizontal="center" vertical="center"/>
    </xf>
    <xf numFmtId="0" fontId="59" fillId="31" borderId="55" xfId="89" applyFont="1" applyFill="1" applyBorder="1" applyAlignment="1">
      <alignment horizontal="left" wrapText="1"/>
    </xf>
    <xf numFmtId="171" fontId="59" fillId="31" borderId="11" xfId="100" applyNumberFormat="1" applyFont="1" applyFill="1" applyBorder="1" applyAlignment="1" applyProtection="1">
      <alignment horizontal="center" vertical="center"/>
    </xf>
    <xf numFmtId="0" fontId="54" fillId="29" borderId="0" xfId="89" applyFont="1" applyFill="1" applyAlignment="1">
      <alignment vertical="center"/>
    </xf>
    <xf numFmtId="0" fontId="59" fillId="29" borderId="11" xfId="89" applyFont="1" applyFill="1" applyBorder="1" applyAlignment="1">
      <alignment horizontal="left" vertical="center" wrapText="1"/>
    </xf>
    <xf numFmtId="171" fontId="59" fillId="29" borderId="11" xfId="100" applyNumberFormat="1" applyFont="1" applyFill="1" applyBorder="1" applyAlignment="1" applyProtection="1">
      <alignment horizontal="center" vertical="center"/>
    </xf>
    <xf numFmtId="0" fontId="54" fillId="31" borderId="55" xfId="89" applyFont="1" applyFill="1" applyBorder="1" applyAlignment="1">
      <alignment vertical="center"/>
    </xf>
    <xf numFmtId="0" fontId="59" fillId="31" borderId="55" xfId="89" applyFont="1" applyFill="1" applyBorder="1" applyAlignment="1">
      <alignment horizontal="left" vertical="center" wrapText="1"/>
    </xf>
    <xf numFmtId="171" fontId="59" fillId="31" borderId="55" xfId="100" applyNumberFormat="1" applyFont="1" applyFill="1" applyBorder="1" applyAlignment="1" applyProtection="1">
      <alignment horizontal="center" vertical="center"/>
    </xf>
    <xf numFmtId="171" fontId="60" fillId="29" borderId="55" xfId="89" applyNumberFormat="1" applyFont="1" applyFill="1" applyBorder="1" applyAlignment="1">
      <alignment horizontal="center"/>
    </xf>
    <xf numFmtId="172" fontId="61" fillId="29" borderId="55" xfId="89" applyNumberFormat="1" applyFont="1" applyFill="1" applyBorder="1" applyAlignment="1">
      <alignment horizontal="center" vertical="center"/>
    </xf>
    <xf numFmtId="171" fontId="60" fillId="31" borderId="55" xfId="89" applyNumberFormat="1" applyFont="1" applyFill="1" applyBorder="1" applyAlignment="1">
      <alignment horizontal="center"/>
    </xf>
    <xf numFmtId="172" fontId="57" fillId="31" borderId="55" xfId="89" applyNumberFormat="1" applyFont="1" applyFill="1" applyBorder="1" applyAlignment="1">
      <alignment horizontal="center" vertical="center"/>
    </xf>
    <xf numFmtId="171" fontId="60" fillId="29" borderId="55" xfId="100" applyNumberFormat="1" applyFont="1" applyFill="1" applyBorder="1" applyAlignment="1" applyProtection="1">
      <alignment horizontal="center" vertical="center"/>
    </xf>
    <xf numFmtId="171" fontId="60" fillId="29" borderId="11" xfId="100" applyNumberFormat="1" applyFont="1" applyFill="1" applyBorder="1" applyAlignment="1" applyProtection="1">
      <alignment horizontal="center" vertical="center"/>
    </xf>
    <xf numFmtId="171" fontId="60" fillId="31" borderId="11" xfId="100" applyNumberFormat="1" applyFont="1" applyFill="1" applyBorder="1" applyAlignment="1" applyProtection="1">
      <alignment horizontal="center" vertical="center"/>
    </xf>
    <xf numFmtId="171" fontId="60" fillId="31" borderId="55" xfId="100" applyNumberFormat="1" applyFont="1" applyFill="1" applyBorder="1" applyAlignment="1" applyProtection="1">
      <alignment horizontal="center" vertical="center"/>
    </xf>
    <xf numFmtId="0" fontId="62" fillId="29" borderId="0" xfId="89" applyFont="1" applyFill="1" applyAlignment="1">
      <alignment vertical="center"/>
    </xf>
    <xf numFmtId="0" fontId="60" fillId="29" borderId="11" xfId="89" applyFont="1" applyFill="1" applyBorder="1" applyAlignment="1">
      <alignment horizontal="left" vertical="center" wrapText="1"/>
    </xf>
    <xf numFmtId="171" fontId="60" fillId="29" borderId="55" xfId="89" applyNumberFormat="1" applyFont="1" applyFill="1" applyBorder="1" applyAlignment="1">
      <alignment horizontal="center" vertical="center"/>
    </xf>
    <xf numFmtId="171" fontId="59" fillId="31" borderId="11" xfId="89" applyNumberFormat="1" applyFont="1" applyFill="1" applyBorder="1" applyAlignment="1">
      <alignment horizontal="center" vertical="center"/>
    </xf>
    <xf numFmtId="171" fontId="59" fillId="29" borderId="11" xfId="89" applyNumberFormat="1" applyFont="1" applyFill="1" applyBorder="1" applyAlignment="1">
      <alignment horizontal="center" vertical="center"/>
    </xf>
    <xf numFmtId="171" fontId="60" fillId="31" borderId="55" xfId="89" applyNumberFormat="1" applyFont="1" applyFill="1" applyBorder="1" applyAlignment="1">
      <alignment horizontal="center" vertical="center"/>
    </xf>
    <xf numFmtId="0" fontId="59" fillId="0" borderId="0" xfId="89" applyFont="1" applyBorder="1" applyAlignment="1">
      <alignment horizontal="center" vertical="center" wrapText="1"/>
    </xf>
    <xf numFmtId="0" fontId="59" fillId="29" borderId="55" xfId="89" applyFont="1" applyFill="1" applyBorder="1" applyAlignment="1">
      <alignment horizontal="center" vertical="center"/>
    </xf>
    <xf numFmtId="0" fontId="57" fillId="29" borderId="55" xfId="89" applyFont="1" applyFill="1" applyBorder="1" applyAlignment="1">
      <alignment horizontal="center" vertical="center"/>
    </xf>
    <xf numFmtId="0" fontId="59" fillId="0" borderId="0" xfId="89" applyFont="1" applyBorder="1" applyAlignment="1">
      <alignment horizontal="center" vertical="center"/>
    </xf>
    <xf numFmtId="0" fontId="57" fillId="0" borderId="0" xfId="89" applyFont="1" applyBorder="1" applyAlignment="1">
      <alignment horizontal="center" vertical="center"/>
    </xf>
    <xf numFmtId="0" fontId="59" fillId="29" borderId="0" xfId="89" applyFont="1" applyFill="1" applyBorder="1" applyAlignment="1">
      <alignment horizontal="center" vertical="center"/>
    </xf>
    <xf numFmtId="0" fontId="57" fillId="29" borderId="0" xfId="89" applyFont="1" applyFill="1" applyBorder="1" applyAlignment="1">
      <alignment horizontal="center" vertical="center"/>
    </xf>
    <xf numFmtId="0" fontId="61" fillId="30" borderId="0" xfId="89" applyFont="1" applyFill="1" applyBorder="1" applyAlignment="1">
      <alignment horizontal="center" vertical="center" wrapText="1"/>
    </xf>
    <xf numFmtId="0" fontId="61" fillId="30" borderId="55" xfId="89" applyFont="1" applyFill="1" applyBorder="1" applyAlignment="1">
      <alignment horizontal="center" vertical="center" wrapText="1"/>
    </xf>
    <xf numFmtId="171" fontId="60" fillId="31" borderId="55" xfId="89" applyNumberFormat="1" applyFont="1" applyFill="1" applyBorder="1" applyAlignment="1">
      <alignment horizontal="center" wrapText="1"/>
    </xf>
    <xf numFmtId="172" fontId="57" fillId="31" borderId="11" xfId="89" applyNumberFormat="1" applyFont="1" applyFill="1" applyBorder="1" applyAlignment="1">
      <alignment horizontal="center" vertical="center"/>
    </xf>
    <xf numFmtId="171" fontId="60" fillId="29" borderId="55" xfId="89" applyNumberFormat="1" applyFont="1" applyFill="1" applyBorder="1" applyAlignment="1">
      <alignment horizontal="center" wrapText="1"/>
    </xf>
    <xf numFmtId="171" fontId="60" fillId="0" borderId="11" xfId="100" applyNumberFormat="1" applyFont="1" applyBorder="1" applyAlignment="1" applyProtection="1">
      <alignment horizontal="center" vertical="center"/>
    </xf>
    <xf numFmtId="172" fontId="57" fillId="0" borderId="11" xfId="89" applyNumberFormat="1" applyFont="1" applyBorder="1" applyAlignment="1">
      <alignment horizontal="center" vertical="center"/>
    </xf>
    <xf numFmtId="171" fontId="59" fillId="0" borderId="11" xfId="100" applyNumberFormat="1" applyFont="1" applyBorder="1" applyAlignment="1" applyProtection="1">
      <alignment horizontal="center" vertical="center"/>
    </xf>
    <xf numFmtId="171" fontId="59" fillId="31" borderId="55" xfId="89" applyNumberFormat="1" applyFont="1" applyFill="1" applyBorder="1" applyAlignment="1">
      <alignment horizontal="center" wrapText="1"/>
    </xf>
    <xf numFmtId="0" fontId="48" fillId="31" borderId="0" xfId="89" applyFill="1"/>
    <xf numFmtId="0" fontId="59" fillId="29" borderId="55" xfId="100" applyNumberFormat="1" applyFont="1" applyFill="1" applyBorder="1" applyAlignment="1" applyProtection="1">
      <alignment horizontal="center" vertical="center"/>
    </xf>
    <xf numFmtId="0" fontId="57" fillId="29" borderId="55" xfId="100" applyNumberFormat="1" applyFont="1" applyFill="1" applyBorder="1" applyAlignment="1" applyProtection="1">
      <alignment horizontal="center" vertical="center"/>
    </xf>
    <xf numFmtId="0" fontId="59" fillId="0" borderId="0" xfId="100" applyNumberFormat="1" applyFont="1" applyBorder="1" applyAlignment="1" applyProtection="1">
      <alignment horizontal="center" vertical="center"/>
    </xf>
    <xf numFmtId="0" fontId="57" fillId="0" borderId="0" xfId="100" applyNumberFormat="1" applyFont="1" applyBorder="1" applyAlignment="1" applyProtection="1">
      <alignment horizontal="center" vertical="center"/>
    </xf>
    <xf numFmtId="0" fontId="59" fillId="29" borderId="0" xfId="100" applyNumberFormat="1" applyFont="1" applyFill="1" applyBorder="1" applyAlignment="1" applyProtection="1">
      <alignment horizontal="center" vertical="center"/>
    </xf>
    <xf numFmtId="0" fontId="57" fillId="29" borderId="0" xfId="100" applyNumberFormat="1" applyFont="1" applyFill="1" applyBorder="1" applyAlignment="1" applyProtection="1">
      <alignment horizontal="center" vertical="center"/>
    </xf>
    <xf numFmtId="0" fontId="54" fillId="30" borderId="0" xfId="89" applyFont="1" applyFill="1" applyAlignment="1">
      <alignment vertical="center"/>
    </xf>
    <xf numFmtId="0" fontId="60" fillId="29" borderId="55" xfId="100" applyNumberFormat="1" applyFont="1" applyFill="1" applyBorder="1" applyAlignment="1" applyProtection="1">
      <alignment horizontal="center" vertical="center"/>
    </xf>
    <xf numFmtId="0" fontId="61" fillId="29" borderId="55" xfId="100" applyNumberFormat="1" applyFont="1" applyFill="1" applyBorder="1" applyAlignment="1" applyProtection="1">
      <alignment horizontal="center" vertical="center"/>
    </xf>
    <xf numFmtId="0" fontId="60" fillId="0" borderId="0" xfId="100" applyNumberFormat="1" applyFont="1" applyBorder="1" applyAlignment="1" applyProtection="1">
      <alignment horizontal="center" vertical="center"/>
    </xf>
    <xf numFmtId="0" fontId="61" fillId="0" borderId="0" xfId="100" applyNumberFormat="1" applyFont="1" applyBorder="1" applyAlignment="1" applyProtection="1">
      <alignment horizontal="center" vertical="center"/>
    </xf>
    <xf numFmtId="0" fontId="60" fillId="29" borderId="0" xfId="100" applyNumberFormat="1" applyFont="1" applyFill="1" applyBorder="1" applyAlignment="1" applyProtection="1">
      <alignment horizontal="center" vertical="center"/>
    </xf>
    <xf numFmtId="0" fontId="61" fillId="29" borderId="0" xfId="100" applyNumberFormat="1" applyFont="1" applyFill="1" applyBorder="1" applyAlignment="1" applyProtection="1">
      <alignment horizontal="center" vertical="center"/>
    </xf>
    <xf numFmtId="0" fontId="59" fillId="0" borderId="0" xfId="89" applyFont="1" applyAlignment="1">
      <alignment vertical="center"/>
    </xf>
    <xf numFmtId="0" fontId="59" fillId="29" borderId="55" xfId="89" applyFont="1" applyFill="1" applyBorder="1" applyAlignment="1">
      <alignment vertical="center"/>
    </xf>
    <xf numFmtId="0" fontId="57" fillId="29" borderId="55" xfId="89" applyFont="1" applyFill="1" applyBorder="1" applyAlignment="1">
      <alignment vertical="center"/>
    </xf>
    <xf numFmtId="0" fontId="57" fillId="0" borderId="0" xfId="89" applyFont="1" applyAlignment="1">
      <alignment vertical="center"/>
    </xf>
    <xf numFmtId="0" fontId="59" fillId="29" borderId="0" xfId="89" applyFont="1" applyFill="1" applyAlignment="1">
      <alignment vertical="center"/>
    </xf>
    <xf numFmtId="0" fontId="57" fillId="29" borderId="0" xfId="89" applyFont="1" applyFill="1" applyAlignment="1">
      <alignment vertical="center"/>
    </xf>
    <xf numFmtId="0" fontId="57" fillId="30" borderId="0" xfId="89" applyFont="1" applyFill="1" applyBorder="1" applyAlignment="1">
      <alignment horizontal="center" vertical="center" wrapText="1"/>
    </xf>
    <xf numFmtId="0" fontId="57" fillId="30" borderId="55" xfId="89" applyFont="1" applyFill="1" applyBorder="1" applyAlignment="1">
      <alignment horizontal="center" vertical="center"/>
    </xf>
    <xf numFmtId="0" fontId="63" fillId="30" borderId="55" xfId="100" applyNumberFormat="1" applyFont="1" applyFill="1" applyBorder="1" applyAlignment="1" applyProtection="1">
      <alignment horizontal="center" vertical="center"/>
    </xf>
    <xf numFmtId="0" fontId="63" fillId="30" borderId="0" xfId="100" applyNumberFormat="1" applyFont="1" applyFill="1" applyBorder="1" applyAlignment="1" applyProtection="1">
      <alignment horizontal="center" vertical="center"/>
    </xf>
    <xf numFmtId="0" fontId="59" fillId="0" borderId="0" xfId="89" applyFont="1" applyAlignment="1">
      <alignment horizontal="center" vertical="center" wrapText="1"/>
    </xf>
    <xf numFmtId="171" fontId="48" fillId="0" borderId="0" xfId="89" applyNumberFormat="1"/>
    <xf numFmtId="0" fontId="60" fillId="0" borderId="11" xfId="89" applyFont="1" applyBorder="1" applyAlignment="1">
      <alignment horizontal="left" vertical="center" wrapText="1"/>
    </xf>
    <xf numFmtId="0" fontId="59" fillId="30" borderId="55" xfId="100" applyNumberFormat="1" applyFont="1" applyFill="1" applyBorder="1" applyAlignment="1" applyProtection="1">
      <alignment horizontal="center" vertical="center"/>
    </xf>
    <xf numFmtId="0" fontId="57" fillId="30" borderId="55" xfId="100" applyNumberFormat="1" applyFont="1" applyFill="1" applyBorder="1" applyAlignment="1" applyProtection="1">
      <alignment horizontal="center" vertical="center"/>
    </xf>
    <xf numFmtId="0" fontId="59" fillId="30" borderId="0" xfId="100" applyNumberFormat="1" applyFont="1" applyFill="1" applyBorder="1" applyAlignment="1" applyProtection="1">
      <alignment horizontal="center" vertical="center"/>
    </xf>
    <xf numFmtId="0" fontId="57" fillId="30" borderId="0" xfId="100" applyNumberFormat="1" applyFont="1" applyFill="1" applyBorder="1" applyAlignment="1" applyProtection="1">
      <alignment horizontal="center" vertical="center"/>
    </xf>
    <xf numFmtId="0" fontId="54" fillId="31" borderId="0" xfId="89" applyFont="1" applyFill="1" applyBorder="1" applyAlignment="1">
      <alignment vertical="center"/>
    </xf>
    <xf numFmtId="0" fontId="54" fillId="29" borderId="0" xfId="89" applyFont="1" applyFill="1" applyBorder="1" applyAlignment="1">
      <alignment vertical="center"/>
    </xf>
    <xf numFmtId="172" fontId="61" fillId="29" borderId="11" xfId="89" applyNumberFormat="1" applyFont="1" applyFill="1" applyBorder="1" applyAlignment="1">
      <alignment horizontal="center" vertical="center"/>
    </xf>
    <xf numFmtId="0" fontId="59" fillId="29" borderId="11" xfId="100" applyNumberFormat="1" applyFont="1" applyFill="1" applyBorder="1" applyAlignment="1" applyProtection="1">
      <alignment horizontal="center" vertical="center"/>
    </xf>
    <xf numFmtId="1" fontId="61" fillId="29" borderId="11" xfId="89" applyNumberFormat="1" applyFont="1" applyFill="1" applyBorder="1" applyAlignment="1">
      <alignment horizontal="center"/>
    </xf>
    <xf numFmtId="0" fontId="59" fillId="29" borderId="0" xfId="89" applyFont="1" applyFill="1" applyBorder="1" applyAlignment="1">
      <alignment horizontal="center" vertical="center" wrapText="1"/>
    </xf>
    <xf numFmtId="0" fontId="59" fillId="30" borderId="0" xfId="89" applyFont="1" applyFill="1" applyAlignment="1">
      <alignment horizontal="center"/>
    </xf>
    <xf numFmtId="0" fontId="59" fillId="29" borderId="11" xfId="89" applyFont="1" applyFill="1" applyBorder="1" applyAlignment="1">
      <alignment horizontal="center" vertical="center"/>
    </xf>
    <xf numFmtId="171" fontId="57" fillId="29" borderId="55" xfId="89" applyNumberFormat="1" applyFont="1" applyFill="1" applyBorder="1" applyAlignment="1">
      <alignment horizontal="center" vertical="center"/>
    </xf>
    <xf numFmtId="171" fontId="57" fillId="0" borderId="0" xfId="89" applyNumberFormat="1" applyFont="1" applyAlignment="1">
      <alignment horizontal="center" vertical="center"/>
    </xf>
    <xf numFmtId="171" fontId="57" fillId="29" borderId="0" xfId="89" applyNumberFormat="1" applyFont="1" applyFill="1" applyAlignment="1">
      <alignment horizontal="center" vertical="center"/>
    </xf>
    <xf numFmtId="0" fontId="54" fillId="30" borderId="0" xfId="89" applyFont="1" applyFill="1" applyBorder="1" applyAlignment="1">
      <alignment vertical="center"/>
    </xf>
    <xf numFmtId="0" fontId="60" fillId="0" borderId="0" xfId="89" applyFont="1" applyAlignment="1">
      <alignment wrapText="1"/>
    </xf>
    <xf numFmtId="0" fontId="60" fillId="29" borderId="55" xfId="89" applyFont="1" applyFill="1" applyBorder="1" applyAlignment="1">
      <alignment horizontal="center"/>
    </xf>
    <xf numFmtId="0" fontId="60" fillId="29" borderId="55" xfId="89" applyFont="1" applyFill="1" applyBorder="1"/>
    <xf numFmtId="0" fontId="61" fillId="29" borderId="55" xfId="89" applyFont="1" applyFill="1" applyBorder="1"/>
    <xf numFmtId="0" fontId="60" fillId="0" borderId="0" xfId="89" applyFont="1"/>
    <xf numFmtId="0" fontId="61" fillId="0" borderId="0" xfId="89" applyFont="1"/>
    <xf numFmtId="0" fontId="60" fillId="29" borderId="0" xfId="89" applyFont="1" applyFill="1"/>
    <xf numFmtId="0" fontId="61" fillId="29" borderId="0" xfId="89" applyFont="1" applyFill="1"/>
    <xf numFmtId="171" fontId="59" fillId="31" borderId="55" xfId="89" applyNumberFormat="1" applyFont="1" applyFill="1" applyBorder="1"/>
    <xf numFmtId="0" fontId="29" fillId="27" borderId="11" xfId="53" quotePrefix="1" applyFont="1" applyFill="1" applyBorder="1" applyAlignment="1">
      <alignment horizontal="right" vertical="center" wrapText="1"/>
    </xf>
    <xf numFmtId="0" fontId="25" fillId="0" borderId="0" xfId="0" applyFont="1" applyBorder="1" applyAlignment="1"/>
    <xf numFmtId="0" fontId="74" fillId="0" borderId="0" xfId="0" applyFont="1"/>
    <xf numFmtId="0" fontId="25" fillId="0" borderId="56" xfId="0" applyFont="1" applyBorder="1" applyAlignment="1">
      <alignment horizontal="center"/>
    </xf>
    <xf numFmtId="0" fontId="26" fillId="0" borderId="56" xfId="0" applyFont="1" applyBorder="1"/>
    <xf numFmtId="0" fontId="26" fillId="0" borderId="57" xfId="0" applyFont="1" applyBorder="1"/>
    <xf numFmtId="0" fontId="29" fillId="0" borderId="16" xfId="0" applyFont="1" applyFill="1" applyBorder="1"/>
    <xf numFmtId="0" fontId="28" fillId="24" borderId="10" xfId="0" applyFont="1" applyFill="1" applyBorder="1" applyAlignment="1">
      <alignment horizontal="center" vertical="center" wrapText="1"/>
    </xf>
    <xf numFmtId="0" fontId="28" fillId="24" borderId="11" xfId="0" applyFont="1" applyFill="1" applyBorder="1" applyAlignment="1">
      <alignment horizontal="center" vertical="center" wrapText="1"/>
    </xf>
    <xf numFmtId="0" fontId="28" fillId="24" borderId="12" xfId="0" applyFont="1" applyFill="1" applyBorder="1" applyAlignment="1">
      <alignment horizontal="center" vertical="center" wrapText="1"/>
    </xf>
    <xf numFmtId="1" fontId="28" fillId="24" borderId="48" xfId="32" applyNumberFormat="1" applyFont="1" applyFill="1" applyBorder="1" applyAlignment="1">
      <alignment horizontal="center" vertical="center"/>
    </xf>
    <xf numFmtId="1" fontId="28" fillId="24" borderId="48" xfId="32" applyNumberFormat="1" applyFont="1" applyFill="1" applyBorder="1" applyAlignment="1">
      <alignment horizontal="center" vertical="center"/>
    </xf>
    <xf numFmtId="0" fontId="68" fillId="0" borderId="0" xfId="0" applyFont="1" applyAlignment="1"/>
    <xf numFmtId="0" fontId="25" fillId="0" borderId="0" xfId="53" applyFont="1" applyAlignment="1">
      <alignment horizontal="center" vertical="center"/>
    </xf>
    <xf numFmtId="0" fontId="28" fillId="24" borderId="10" xfId="53" applyFont="1" applyFill="1" applyBorder="1" applyAlignment="1">
      <alignment horizontal="center" vertical="center" wrapText="1"/>
    </xf>
    <xf numFmtId="0" fontId="28" fillId="24" borderId="11" xfId="53" applyFont="1" applyFill="1" applyBorder="1" applyAlignment="1">
      <alignment horizontal="center" vertical="center" wrapText="1"/>
    </xf>
    <xf numFmtId="0" fontId="28" fillId="24" borderId="12" xfId="53" applyFont="1" applyFill="1" applyBorder="1" applyAlignment="1">
      <alignment horizontal="center" vertical="center" wrapText="1"/>
    </xf>
    <xf numFmtId="0" fontId="25" fillId="0" borderId="0" xfId="53" applyFont="1" applyBorder="1" applyAlignment="1"/>
    <xf numFmtId="0" fontId="57" fillId="0" borderId="0" xfId="89" applyFont="1" applyBorder="1" applyAlignment="1">
      <alignment horizontal="center" vertical="center" wrapText="1"/>
    </xf>
    <xf numFmtId="171" fontId="61" fillId="29" borderId="55" xfId="89" applyNumberFormat="1" applyFont="1" applyFill="1" applyBorder="1" applyAlignment="1">
      <alignment horizontal="center" vertical="center" wrapText="1"/>
    </xf>
    <xf numFmtId="171" fontId="61" fillId="30" borderId="11" xfId="89" applyNumberFormat="1" applyFont="1" applyFill="1" applyBorder="1" applyAlignment="1">
      <alignment horizontal="center" vertical="center" wrapText="1"/>
    </xf>
    <xf numFmtId="171" fontId="61" fillId="29" borderId="11" xfId="89" applyNumberFormat="1" applyFont="1" applyFill="1" applyBorder="1" applyAlignment="1">
      <alignment horizontal="center" vertical="center" wrapText="1"/>
    </xf>
    <xf numFmtId="0" fontId="23" fillId="0" borderId="48" xfId="0" applyFont="1" applyFill="1" applyBorder="1"/>
    <xf numFmtId="0" fontId="23" fillId="26" borderId="14" xfId="0" applyFont="1" applyFill="1" applyBorder="1"/>
    <xf numFmtId="0" fontId="23" fillId="26" borderId="19" xfId="0" applyFont="1" applyFill="1" applyBorder="1"/>
    <xf numFmtId="0" fontId="23" fillId="0" borderId="0" xfId="0" applyFont="1"/>
    <xf numFmtId="3" fontId="23" fillId="0" borderId="48" xfId="0" applyNumberFormat="1" applyFont="1" applyFill="1" applyBorder="1"/>
    <xf numFmtId="4" fontId="23" fillId="0" borderId="0" xfId="0" applyNumberFormat="1" applyFont="1"/>
    <xf numFmtId="0" fontId="23" fillId="0" borderId="52" xfId="0" applyFont="1" applyFill="1" applyBorder="1"/>
    <xf numFmtId="0" fontId="23" fillId="26" borderId="15" xfId="0" applyFont="1" applyFill="1" applyBorder="1"/>
    <xf numFmtId="0" fontId="23" fillId="26" borderId="20" xfId="0" applyFont="1" applyFill="1" applyBorder="1"/>
    <xf numFmtId="3" fontId="23" fillId="0" borderId="50" xfId="0" applyNumberFormat="1" applyFont="1" applyFill="1" applyBorder="1"/>
    <xf numFmtId="0" fontId="23" fillId="26" borderId="22" xfId="0" applyFont="1" applyFill="1" applyBorder="1"/>
    <xf numFmtId="0" fontId="23" fillId="26" borderId="33" xfId="0" applyFont="1" applyFill="1" applyBorder="1"/>
    <xf numFmtId="3" fontId="23" fillId="0" borderId="51" xfId="0" applyNumberFormat="1" applyFont="1" applyFill="1" applyBorder="1"/>
    <xf numFmtId="0" fontId="23" fillId="26" borderId="25" xfId="0" applyFont="1" applyFill="1" applyBorder="1"/>
    <xf numFmtId="0" fontId="23" fillId="26" borderId="26" xfId="0" applyFont="1" applyFill="1" applyBorder="1"/>
    <xf numFmtId="3" fontId="23" fillId="0" borderId="0" xfId="0" applyNumberFormat="1" applyFont="1" applyFill="1" applyBorder="1"/>
    <xf numFmtId="0" fontId="23" fillId="26" borderId="30" xfId="0" applyFont="1" applyFill="1" applyBorder="1"/>
    <xf numFmtId="0" fontId="23" fillId="26" borderId="0" xfId="0" applyFont="1" applyFill="1" applyBorder="1"/>
    <xf numFmtId="0" fontId="77" fillId="0" borderId="0" xfId="103"/>
    <xf numFmtId="0" fontId="29" fillId="27" borderId="11" xfId="53" applyFont="1" applyFill="1" applyBorder="1" applyAlignment="1">
      <alignment horizontal="right" vertical="center"/>
    </xf>
    <xf numFmtId="44" fontId="29" fillId="0" borderId="70" xfId="104" applyNumberFormat="1" applyFont="1" applyBorder="1" applyAlignment="1">
      <alignment horizontal="center" vertical="center"/>
    </xf>
    <xf numFmtId="44" fontId="29" fillId="0" borderId="70" xfId="104" applyNumberFormat="1" applyFont="1" applyBorder="1" applyAlignment="1">
      <alignment horizontal="right" vertical="center"/>
    </xf>
    <xf numFmtId="44" fontId="29" fillId="0" borderId="29" xfId="104" applyNumberFormat="1" applyFont="1" applyBorder="1" applyAlignment="1">
      <alignment horizontal="right" vertical="center"/>
    </xf>
    <xf numFmtId="44" fontId="65" fillId="0" borderId="64" xfId="104" applyNumberFormat="1" applyFont="1" applyBorder="1"/>
    <xf numFmtId="44" fontId="65" fillId="0" borderId="11" xfId="104" applyNumberFormat="1" applyFont="1" applyBorder="1"/>
    <xf numFmtId="44" fontId="29" fillId="27" borderId="65" xfId="104" applyNumberFormat="1" applyFont="1" applyFill="1" applyBorder="1" applyAlignment="1">
      <alignment horizontal="right" vertical="center"/>
    </xf>
    <xf numFmtId="44" fontId="29" fillId="0" borderId="68" xfId="104" applyNumberFormat="1" applyFont="1" applyBorder="1" applyAlignment="1">
      <alignment vertical="center"/>
    </xf>
    <xf numFmtId="44" fontId="29" fillId="0" borderId="69" xfId="104" applyNumberFormat="1" applyFont="1" applyBorder="1" applyAlignment="1">
      <alignment vertical="center"/>
    </xf>
    <xf numFmtId="44" fontId="29" fillId="0" borderId="64" xfId="104" applyNumberFormat="1" applyFont="1" applyBorder="1" applyAlignment="1">
      <alignment horizontal="right" vertical="center"/>
    </xf>
    <xf numFmtId="44" fontId="29" fillId="26" borderId="11" xfId="104" applyNumberFormat="1" applyFont="1" applyFill="1" applyBorder="1" applyAlignment="1">
      <alignment horizontal="right" vertical="center"/>
    </xf>
    <xf numFmtId="44" fontId="29" fillId="0" borderId="68" xfId="104" applyNumberFormat="1" applyFont="1" applyBorder="1" applyAlignment="1">
      <alignment horizontal="right" vertical="center"/>
    </xf>
    <xf numFmtId="44" fontId="29" fillId="0" borderId="71" xfId="104" applyNumberFormat="1" applyFont="1" applyBorder="1" applyAlignment="1">
      <alignment vertical="center"/>
    </xf>
    <xf numFmtId="44" fontId="65" fillId="0" borderId="0" xfId="104" applyNumberFormat="1" applyFont="1"/>
    <xf numFmtId="44" fontId="29" fillId="27" borderId="65" xfId="104" quotePrefix="1" applyNumberFormat="1" applyFont="1" applyFill="1" applyBorder="1" applyAlignment="1">
      <alignment horizontal="right" vertical="center" wrapText="1"/>
    </xf>
    <xf numFmtId="0" fontId="29" fillId="27" borderId="11" xfId="53" applyFont="1" applyFill="1" applyBorder="1" applyAlignment="1">
      <alignment horizontal="center" vertical="center"/>
    </xf>
    <xf numFmtId="0" fontId="29" fillId="27" borderId="75" xfId="53" applyFont="1" applyFill="1" applyBorder="1" applyAlignment="1">
      <alignment horizontal="center" vertical="center"/>
    </xf>
    <xf numFmtId="0" fontId="1" fillId="0" borderId="0" xfId="105"/>
    <xf numFmtId="0" fontId="52" fillId="25" borderId="11" xfId="105" applyFont="1" applyFill="1" applyBorder="1" applyAlignment="1">
      <alignment horizontal="center" vertical="center" wrapText="1"/>
    </xf>
    <xf numFmtId="0" fontId="51" fillId="0" borderId="11" xfId="105" applyFont="1" applyFill="1" applyBorder="1"/>
    <xf numFmtId="0" fontId="52" fillId="0" borderId="11" xfId="105" applyFont="1" applyFill="1" applyBorder="1" applyAlignment="1">
      <alignment horizontal="center"/>
    </xf>
    <xf numFmtId="3" fontId="52" fillId="0" borderId="11" xfId="105" applyNumberFormat="1" applyFont="1" applyFill="1" applyBorder="1" applyAlignment="1">
      <alignment horizontal="center"/>
    </xf>
    <xf numFmtId="166" fontId="52" fillId="0" borderId="0" xfId="105" applyNumberFormat="1" applyFont="1" applyAlignment="1">
      <alignment horizontal="center"/>
    </xf>
    <xf numFmtId="166" fontId="52" fillId="0" borderId="11" xfId="105" applyNumberFormat="1" applyFont="1" applyBorder="1" applyAlignment="1">
      <alignment horizontal="center"/>
    </xf>
    <xf numFmtId="168" fontId="52" fillId="0" borderId="11" xfId="105" applyNumberFormat="1" applyFont="1" applyFill="1" applyBorder="1" applyAlignment="1">
      <alignment horizontal="center"/>
    </xf>
    <xf numFmtId="167" fontId="52" fillId="0" borderId="0" xfId="105" applyNumberFormat="1" applyFont="1" applyFill="1" applyBorder="1" applyAlignment="1">
      <alignment horizontal="center"/>
    </xf>
    <xf numFmtId="0" fontId="1" fillId="0" borderId="0" xfId="105" applyBorder="1"/>
    <xf numFmtId="167" fontId="52" fillId="0" borderId="11" xfId="105" applyNumberFormat="1" applyFont="1" applyFill="1" applyBorder="1" applyAlignment="1">
      <alignment horizontal="center"/>
    </xf>
    <xf numFmtId="167" fontId="52" fillId="0" borderId="0" xfId="105" applyNumberFormat="1" applyFont="1" applyAlignment="1">
      <alignment horizontal="center"/>
    </xf>
    <xf numFmtId="167" fontId="52" fillId="0" borderId="11" xfId="105" applyNumberFormat="1" applyFont="1" applyBorder="1" applyAlignment="1">
      <alignment horizontal="center"/>
    </xf>
    <xf numFmtId="0" fontId="53" fillId="28" borderId="11" xfId="105" applyFont="1" applyFill="1" applyBorder="1"/>
    <xf numFmtId="0" fontId="52" fillId="28" borderId="11" xfId="105" applyFont="1" applyFill="1" applyBorder="1" applyAlignment="1">
      <alignment horizontal="center"/>
    </xf>
    <xf numFmtId="3" fontId="52" fillId="28" borderId="11" xfId="105" applyNumberFormat="1" applyFont="1" applyFill="1" applyBorder="1" applyAlignment="1">
      <alignment horizontal="center"/>
    </xf>
    <xf numFmtId="169" fontId="52" fillId="0" borderId="11" xfId="105" applyNumberFormat="1" applyFont="1" applyFill="1" applyBorder="1" applyAlignment="1">
      <alignment horizontal="center"/>
    </xf>
    <xf numFmtId="167" fontId="52" fillId="0" borderId="11" xfId="105" applyNumberFormat="1" applyFont="1" applyFill="1" applyBorder="1" applyAlignment="1"/>
    <xf numFmtId="166" fontId="51" fillId="28" borderId="11" xfId="105" applyNumberFormat="1" applyFont="1" applyFill="1" applyBorder="1" applyAlignment="1">
      <alignment horizontal="center"/>
    </xf>
    <xf numFmtId="4" fontId="52" fillId="0" borderId="11" xfId="105" applyNumberFormat="1" applyFont="1" applyFill="1" applyBorder="1" applyAlignment="1">
      <alignment horizontal="center"/>
    </xf>
    <xf numFmtId="170" fontId="52" fillId="0" borderId="11" xfId="105" applyNumberFormat="1" applyFont="1" applyFill="1" applyBorder="1" applyAlignment="1">
      <alignment horizontal="center"/>
    </xf>
    <xf numFmtId="0" fontId="52" fillId="0" borderId="11" xfId="105" applyNumberFormat="1" applyFont="1" applyFill="1" applyBorder="1" applyAlignment="1">
      <alignment horizontal="center"/>
    </xf>
    <xf numFmtId="1" fontId="52" fillId="0" borderId="11" xfId="105" applyNumberFormat="1" applyFont="1" applyFill="1" applyBorder="1" applyAlignment="1">
      <alignment horizontal="center"/>
    </xf>
    <xf numFmtId="0" fontId="51" fillId="0" borderId="11" xfId="105" applyFont="1" applyFill="1" applyBorder="1" applyAlignment="1">
      <alignment horizontal="center"/>
    </xf>
    <xf numFmtId="3" fontId="51" fillId="0" borderId="11" xfId="105" applyNumberFormat="1" applyFont="1" applyFill="1" applyBorder="1" applyAlignment="1">
      <alignment horizontal="center"/>
    </xf>
    <xf numFmtId="167" fontId="51" fillId="0" borderId="11" xfId="105" applyNumberFormat="1" applyFont="1" applyFill="1" applyBorder="1" applyAlignment="1"/>
    <xf numFmtId="3" fontId="1" fillId="0" borderId="0" xfId="105" applyNumberFormat="1"/>
    <xf numFmtId="0" fontId="52" fillId="28" borderId="11" xfId="105" applyFont="1" applyFill="1" applyBorder="1"/>
    <xf numFmtId="168" fontId="52" fillId="28" borderId="11" xfId="105" applyNumberFormat="1" applyFont="1" applyFill="1" applyBorder="1" applyAlignment="1">
      <alignment horizontal="center"/>
    </xf>
    <xf numFmtId="167" fontId="52" fillId="28" borderId="11" xfId="105" applyNumberFormat="1" applyFont="1" applyFill="1" applyBorder="1" applyAlignment="1">
      <alignment horizontal="center"/>
    </xf>
    <xf numFmtId="0" fontId="51" fillId="0" borderId="11" xfId="105" applyNumberFormat="1" applyFont="1" applyFill="1" applyBorder="1" applyAlignment="1">
      <alignment horizontal="center"/>
    </xf>
    <xf numFmtId="9" fontId="52" fillId="0" borderId="11" xfId="106" applyFont="1" applyFill="1" applyBorder="1" applyAlignment="1">
      <alignment horizontal="center"/>
    </xf>
    <xf numFmtId="0" fontId="1" fillId="0" borderId="0" xfId="105" applyAlignment="1">
      <alignment horizontal="center"/>
    </xf>
    <xf numFmtId="167" fontId="1" fillId="0" borderId="0" xfId="105" applyNumberFormat="1"/>
    <xf numFmtId="167" fontId="1" fillId="0" borderId="0" xfId="105" applyNumberFormat="1" applyAlignment="1">
      <alignment horizontal="center"/>
    </xf>
    <xf numFmtId="0" fontId="48" fillId="0" borderId="0" xfId="89" applyFont="1"/>
    <xf numFmtId="0" fontId="48" fillId="0" borderId="0" xfId="89" applyFont="1" applyAlignment="1">
      <alignment horizontal="center"/>
    </xf>
    <xf numFmtId="171" fontId="78" fillId="0" borderId="0" xfId="89" applyNumberFormat="1" applyFont="1" applyBorder="1" applyAlignment="1">
      <alignment horizontal="center" vertical="center"/>
    </xf>
    <xf numFmtId="171" fontId="59" fillId="31" borderId="11" xfId="89" applyNumberFormat="1" applyFont="1" applyFill="1" applyBorder="1" applyAlignment="1">
      <alignment horizontal="center" vertical="center" wrapText="1" shrinkToFit="1"/>
    </xf>
    <xf numFmtId="0" fontId="48" fillId="0" borderId="0" xfId="89" applyAlignment="1">
      <alignment wrapText="1" shrinkToFit="1"/>
    </xf>
    <xf numFmtId="0" fontId="48" fillId="0" borderId="0" xfId="89" applyFont="1" applyAlignment="1">
      <alignment wrapText="1" shrinkToFit="1"/>
    </xf>
    <xf numFmtId="0" fontId="48" fillId="0" borderId="0" xfId="89" applyFont="1" applyAlignment="1">
      <alignment horizontal="center" wrapText="1" shrinkToFit="1"/>
    </xf>
    <xf numFmtId="0" fontId="23" fillId="0" borderId="45" xfId="0" applyFont="1" applyFill="1" applyBorder="1" applyAlignment="1">
      <alignment wrapText="1"/>
    </xf>
    <xf numFmtId="0" fontId="23" fillId="0" borderId="46" xfId="0" applyFont="1" applyBorder="1" applyAlignment="1">
      <alignment wrapText="1"/>
    </xf>
    <xf numFmtId="0" fontId="23" fillId="0" borderId="47" xfId="0" applyFont="1" applyBorder="1" applyAlignment="1">
      <alignment wrapText="1"/>
    </xf>
    <xf numFmtId="0" fontId="75" fillId="0" borderId="39" xfId="0" applyFont="1" applyBorder="1" applyAlignment="1">
      <alignment wrapText="1"/>
    </xf>
    <xf numFmtId="0" fontId="23" fillId="0" borderId="35" xfId="0" applyFont="1" applyBorder="1" applyAlignment="1">
      <alignment wrapText="1"/>
    </xf>
    <xf numFmtId="0" fontId="23" fillId="0" borderId="36" xfId="0" applyFont="1" applyBorder="1" applyAlignment="1">
      <alignment wrapText="1"/>
    </xf>
    <xf numFmtId="0" fontId="25" fillId="0" borderId="39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5" fillId="0" borderId="59" xfId="0" applyFont="1" applyBorder="1" applyAlignment="1"/>
    <xf numFmtId="0" fontId="25" fillId="0" borderId="56" xfId="0" applyFont="1" applyBorder="1" applyAlignment="1"/>
    <xf numFmtId="0" fontId="28" fillId="24" borderId="21" xfId="0" applyFont="1" applyFill="1" applyBorder="1" applyAlignment="1">
      <alignment horizontal="center" vertical="center"/>
    </xf>
    <xf numFmtId="0" fontId="28" fillId="24" borderId="16" xfId="0" applyFont="1" applyFill="1" applyBorder="1" applyAlignment="1">
      <alignment horizontal="center" vertical="center"/>
    </xf>
    <xf numFmtId="0" fontId="28" fillId="24" borderId="18" xfId="0" applyFont="1" applyFill="1" applyBorder="1" applyAlignment="1">
      <alignment horizontal="center" vertical="center"/>
    </xf>
    <xf numFmtId="0" fontId="28" fillId="24" borderId="10" xfId="0" applyFont="1" applyFill="1" applyBorder="1" applyAlignment="1">
      <alignment horizontal="center" vertical="center" wrapText="1"/>
    </xf>
    <xf numFmtId="0" fontId="28" fillId="24" borderId="11" xfId="0" applyFont="1" applyFill="1" applyBorder="1" applyAlignment="1">
      <alignment horizontal="center" vertical="center" wrapText="1"/>
    </xf>
    <xf numFmtId="0" fontId="28" fillId="24" borderId="12" xfId="0" applyFont="1" applyFill="1" applyBorder="1" applyAlignment="1">
      <alignment horizontal="center" vertical="center" wrapText="1"/>
    </xf>
    <xf numFmtId="0" fontId="28" fillId="24" borderId="10" xfId="0" applyFont="1" applyFill="1" applyBorder="1" applyAlignment="1">
      <alignment horizontal="center"/>
    </xf>
    <xf numFmtId="0" fontId="28" fillId="24" borderId="13" xfId="0" applyFont="1" applyFill="1" applyBorder="1" applyAlignment="1">
      <alignment horizontal="center"/>
    </xf>
    <xf numFmtId="1" fontId="28" fillId="24" borderId="19" xfId="32" applyNumberFormat="1" applyFont="1" applyFill="1" applyBorder="1" applyAlignment="1">
      <alignment horizontal="center" vertical="center"/>
    </xf>
    <xf numFmtId="1" fontId="28" fillId="24" borderId="48" xfId="32" applyNumberFormat="1" applyFont="1" applyFill="1" applyBorder="1" applyAlignment="1">
      <alignment horizontal="center" vertical="center"/>
    </xf>
    <xf numFmtId="1" fontId="28" fillId="24" borderId="17" xfId="32" applyNumberFormat="1" applyFont="1" applyFill="1" applyBorder="1" applyAlignment="1">
      <alignment horizontal="center" vertical="center"/>
    </xf>
    <xf numFmtId="0" fontId="68" fillId="0" borderId="0" xfId="0" applyFont="1" applyAlignment="1"/>
    <xf numFmtId="0" fontId="68" fillId="24" borderId="21" xfId="0" applyFont="1" applyFill="1" applyBorder="1" applyAlignment="1">
      <alignment horizontal="center" vertical="center"/>
    </xf>
    <xf numFmtId="0" fontId="68" fillId="24" borderId="16" xfId="0" applyFont="1" applyFill="1" applyBorder="1" applyAlignment="1">
      <alignment horizontal="center" vertical="center"/>
    </xf>
    <xf numFmtId="0" fontId="68" fillId="24" borderId="18" xfId="0" applyFont="1" applyFill="1" applyBorder="1" applyAlignment="1">
      <alignment horizontal="center" vertical="center"/>
    </xf>
    <xf numFmtId="0" fontId="68" fillId="24" borderId="82" xfId="0" applyFont="1" applyFill="1" applyBorder="1" applyAlignment="1">
      <alignment horizontal="center" vertical="center" wrapText="1"/>
    </xf>
    <xf numFmtId="0" fontId="68" fillId="24" borderId="27" xfId="0" applyFont="1" applyFill="1" applyBorder="1" applyAlignment="1">
      <alignment horizontal="center" vertical="center" wrapText="1"/>
    </xf>
    <xf numFmtId="0" fontId="68" fillId="24" borderId="84" xfId="0" applyFont="1" applyFill="1" applyBorder="1" applyAlignment="1">
      <alignment horizontal="center" vertical="center" wrapText="1"/>
    </xf>
    <xf numFmtId="0" fontId="69" fillId="24" borderId="10" xfId="0" applyFont="1" applyFill="1" applyBorder="1" applyAlignment="1">
      <alignment horizontal="center" vertical="center" wrapText="1"/>
    </xf>
    <xf numFmtId="0" fontId="69" fillId="24" borderId="11" xfId="0" applyFont="1" applyFill="1" applyBorder="1" applyAlignment="1">
      <alignment horizontal="center" vertical="center" wrapText="1"/>
    </xf>
    <xf numFmtId="0" fontId="69" fillId="24" borderId="12" xfId="0" applyFont="1" applyFill="1" applyBorder="1" applyAlignment="1">
      <alignment horizontal="center" vertical="center" wrapText="1"/>
    </xf>
    <xf numFmtId="2" fontId="68" fillId="24" borderId="83" xfId="32" quotePrefix="1" applyNumberFormat="1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2" fontId="68" fillId="24" borderId="46" xfId="32" quotePrefix="1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25" fillId="0" borderId="0" xfId="53" applyFont="1" applyAlignment="1">
      <alignment horizontal="center" vertical="center"/>
    </xf>
    <xf numFmtId="0" fontId="28" fillId="24" borderId="21" xfId="53" applyFont="1" applyFill="1" applyBorder="1" applyAlignment="1">
      <alignment horizontal="center" vertical="center" wrapText="1"/>
    </xf>
    <xf numFmtId="0" fontId="28" fillId="24" borderId="16" xfId="53" applyFont="1" applyFill="1" applyBorder="1" applyAlignment="1">
      <alignment horizontal="center" vertical="center" wrapText="1"/>
    </xf>
    <xf numFmtId="0" fontId="28" fillId="24" borderId="18" xfId="53" applyFont="1" applyFill="1" applyBorder="1" applyAlignment="1">
      <alignment horizontal="center" vertical="center" wrapText="1"/>
    </xf>
    <xf numFmtId="0" fontId="28" fillId="24" borderId="10" xfId="53" applyFont="1" applyFill="1" applyBorder="1" applyAlignment="1">
      <alignment horizontal="center" vertical="center" wrapText="1"/>
    </xf>
    <xf numFmtId="0" fontId="28" fillId="24" borderId="11" xfId="53" applyFont="1" applyFill="1" applyBorder="1" applyAlignment="1">
      <alignment horizontal="center" vertical="center" wrapText="1"/>
    </xf>
    <xf numFmtId="0" fontId="28" fillId="24" borderId="12" xfId="53" applyFont="1" applyFill="1" applyBorder="1" applyAlignment="1">
      <alignment horizontal="center" vertical="center" wrapText="1"/>
    </xf>
    <xf numFmtId="0" fontId="23" fillId="0" borderId="83" xfId="53" applyBorder="1" applyAlignment="1">
      <alignment horizontal="center"/>
    </xf>
    <xf numFmtId="0" fontId="23" fillId="0" borderId="56" xfId="53" applyBorder="1" applyAlignment="1">
      <alignment horizontal="center"/>
    </xf>
    <xf numFmtId="0" fontId="23" fillId="0" borderId="57" xfId="53" applyBorder="1" applyAlignment="1">
      <alignment horizontal="center"/>
    </xf>
    <xf numFmtId="1" fontId="28" fillId="24" borderId="60" xfId="54" applyNumberFormat="1" applyFont="1" applyFill="1" applyBorder="1" applyAlignment="1">
      <alignment horizontal="center" vertical="center"/>
    </xf>
    <xf numFmtId="1" fontId="28" fillId="24" borderId="61" xfId="54" applyNumberFormat="1" applyFont="1" applyFill="1" applyBorder="1" applyAlignment="1">
      <alignment horizontal="center" vertical="center"/>
    </xf>
    <xf numFmtId="1" fontId="28" fillId="24" borderId="62" xfId="54" applyNumberFormat="1" applyFont="1" applyFill="1" applyBorder="1" applyAlignment="1">
      <alignment horizontal="center" vertical="center"/>
    </xf>
    <xf numFmtId="0" fontId="29" fillId="0" borderId="39" xfId="53" applyFont="1" applyFill="1" applyBorder="1" applyAlignment="1">
      <alignment wrapText="1"/>
    </xf>
    <xf numFmtId="0" fontId="23" fillId="0" borderId="35" xfId="53" applyBorder="1" applyAlignment="1">
      <alignment wrapText="1"/>
    </xf>
    <xf numFmtId="0" fontId="23" fillId="0" borderId="36" xfId="53" applyBorder="1" applyAlignment="1">
      <alignment wrapText="1"/>
    </xf>
    <xf numFmtId="0" fontId="25" fillId="0" borderId="39" xfId="53" applyFont="1" applyBorder="1" applyAlignment="1">
      <alignment horizontal="center" vertical="center"/>
    </xf>
    <xf numFmtId="0" fontId="25" fillId="0" borderId="35" xfId="53" applyFont="1" applyBorder="1" applyAlignment="1">
      <alignment horizontal="center" vertical="center"/>
    </xf>
    <xf numFmtId="0" fontId="25" fillId="0" borderId="36" xfId="53" applyFont="1" applyBorder="1" applyAlignment="1">
      <alignment horizontal="center" vertical="center"/>
    </xf>
    <xf numFmtId="0" fontId="25" fillId="0" borderId="29" xfId="53" applyFont="1" applyBorder="1" applyAlignment="1"/>
    <xf numFmtId="0" fontId="25" fillId="0" borderId="0" xfId="53" applyFont="1" applyBorder="1" applyAlignment="1"/>
    <xf numFmtId="0" fontId="28" fillId="24" borderId="21" xfId="53" applyFont="1" applyFill="1" applyBorder="1" applyAlignment="1">
      <alignment horizontal="center" vertical="center"/>
    </xf>
    <xf numFmtId="0" fontId="28" fillId="24" borderId="16" xfId="53" applyFont="1" applyFill="1" applyBorder="1" applyAlignment="1">
      <alignment horizontal="center" vertical="center"/>
    </xf>
    <xf numFmtId="0" fontId="28" fillId="24" borderId="18" xfId="53" applyFont="1" applyFill="1" applyBorder="1" applyAlignment="1">
      <alignment horizontal="center" vertical="center"/>
    </xf>
    <xf numFmtId="0" fontId="28" fillId="24" borderId="10" xfId="53" applyFont="1" applyFill="1" applyBorder="1" applyAlignment="1">
      <alignment horizontal="center"/>
    </xf>
    <xf numFmtId="0" fontId="28" fillId="24" borderId="13" xfId="53" applyFont="1" applyFill="1" applyBorder="1" applyAlignment="1">
      <alignment horizontal="center"/>
    </xf>
    <xf numFmtId="0" fontId="52" fillId="25" borderId="16" xfId="105" applyFont="1" applyFill="1" applyBorder="1" applyAlignment="1">
      <alignment horizontal="center" vertical="center" wrapText="1"/>
    </xf>
    <xf numFmtId="0" fontId="52" fillId="25" borderId="16" xfId="105" applyFont="1" applyFill="1" applyBorder="1" applyAlignment="1">
      <alignment wrapText="1"/>
    </xf>
    <xf numFmtId="0" fontId="52" fillId="25" borderId="18" xfId="105" applyFont="1" applyFill="1" applyBorder="1" applyAlignment="1">
      <alignment wrapText="1"/>
    </xf>
    <xf numFmtId="0" fontId="51" fillId="25" borderId="24" xfId="105" applyFont="1" applyFill="1" applyBorder="1" applyAlignment="1">
      <alignment horizontal="center" vertical="center"/>
    </xf>
    <xf numFmtId="0" fontId="51" fillId="25" borderId="28" xfId="105" applyFont="1" applyFill="1" applyBorder="1" applyAlignment="1">
      <alignment horizontal="center" vertical="center"/>
    </xf>
    <xf numFmtId="0" fontId="51" fillId="25" borderId="26" xfId="105" applyFont="1" applyFill="1" applyBorder="1" applyAlignment="1">
      <alignment horizontal="center" vertical="center"/>
    </xf>
    <xf numFmtId="0" fontId="51" fillId="25" borderId="51" xfId="105" applyFont="1" applyFill="1" applyBorder="1" applyAlignment="1">
      <alignment horizontal="center" vertical="center"/>
    </xf>
    <xf numFmtId="0" fontId="51" fillId="25" borderId="33" xfId="105" applyFont="1" applyFill="1" applyBorder="1" applyAlignment="1">
      <alignment horizontal="center" vertical="center"/>
    </xf>
    <xf numFmtId="0" fontId="51" fillId="25" borderId="50" xfId="105" applyFont="1" applyFill="1" applyBorder="1" applyAlignment="1">
      <alignment horizontal="center" vertical="center"/>
    </xf>
    <xf numFmtId="0" fontId="51" fillId="25" borderId="11" xfId="105" applyFont="1" applyFill="1" applyBorder="1" applyAlignment="1">
      <alignment horizontal="center" vertical="center"/>
    </xf>
    <xf numFmtId="0" fontId="51" fillId="25" borderId="16" xfId="105" applyFont="1" applyFill="1" applyBorder="1" applyAlignment="1">
      <alignment horizontal="center" vertical="center" wrapText="1"/>
    </xf>
    <xf numFmtId="0" fontId="51" fillId="25" borderId="16" xfId="105" applyFont="1" applyFill="1" applyBorder="1" applyAlignment="1"/>
    <xf numFmtId="0" fontId="51" fillId="25" borderId="11" xfId="105" applyFont="1" applyFill="1" applyBorder="1" applyAlignment="1"/>
    <xf numFmtId="0" fontId="51" fillId="25" borderId="31" xfId="105" applyFont="1" applyFill="1" applyBorder="1" applyAlignment="1">
      <alignment horizontal="center" vertical="center"/>
    </xf>
    <xf numFmtId="0" fontId="51" fillId="25" borderId="53" xfId="105" applyFont="1" applyFill="1" applyBorder="1" applyAlignment="1">
      <alignment horizontal="center" vertical="center"/>
    </xf>
    <xf numFmtId="0" fontId="51" fillId="25" borderId="0" xfId="105" applyFont="1" applyFill="1" applyBorder="1" applyAlignment="1">
      <alignment horizontal="center" vertical="center"/>
    </xf>
    <xf numFmtId="0" fontId="51" fillId="25" borderId="54" xfId="105" applyFont="1" applyFill="1" applyBorder="1" applyAlignment="1">
      <alignment horizontal="center" vertical="center"/>
    </xf>
    <xf numFmtId="0" fontId="51" fillId="25" borderId="34" xfId="105" applyFont="1" applyFill="1" applyBorder="1" applyAlignment="1">
      <alignment horizontal="center" vertical="center"/>
    </xf>
    <xf numFmtId="0" fontId="51" fillId="25" borderId="11" xfId="105" applyFont="1" applyFill="1" applyBorder="1" applyAlignment="1">
      <alignment wrapText="1"/>
    </xf>
    <xf numFmtId="0" fontId="51" fillId="25" borderId="16" xfId="105" applyFont="1" applyFill="1" applyBorder="1" applyAlignment="1">
      <alignment wrapText="1"/>
    </xf>
    <xf numFmtId="0" fontId="52" fillId="25" borderId="28" xfId="105" applyFont="1" applyFill="1" applyBorder="1" applyAlignment="1">
      <alignment horizontal="center" vertical="center" wrapText="1"/>
    </xf>
    <xf numFmtId="0" fontId="52" fillId="25" borderId="11" xfId="105" applyFont="1" applyFill="1" applyBorder="1" applyAlignment="1"/>
    <xf numFmtId="0" fontId="52" fillId="25" borderId="11" xfId="105" applyFont="1" applyFill="1" applyBorder="1" applyAlignment="1">
      <alignment wrapText="1"/>
    </xf>
    <xf numFmtId="0" fontId="79" fillId="0" borderId="0" xfId="89" applyFont="1" applyAlignment="1">
      <alignment horizontal="left" vertical="center" wrapText="1" shrinkToFit="1"/>
    </xf>
    <xf numFmtId="0" fontId="57" fillId="0" borderId="0" xfId="89" applyFont="1" applyBorder="1" applyAlignment="1">
      <alignment horizontal="center" vertical="center" wrapText="1"/>
    </xf>
    <xf numFmtId="0" fontId="57" fillId="30" borderId="11" xfId="89" applyFont="1" applyFill="1" applyBorder="1" applyAlignment="1">
      <alignment horizontal="center" vertical="center" wrapText="1"/>
    </xf>
    <xf numFmtId="171" fontId="61" fillId="29" borderId="55" xfId="89" applyNumberFormat="1" applyFont="1" applyFill="1" applyBorder="1" applyAlignment="1">
      <alignment horizontal="center" vertical="center" wrapText="1"/>
    </xf>
    <xf numFmtId="171" fontId="61" fillId="30" borderId="11" xfId="89" applyNumberFormat="1" applyFont="1" applyFill="1" applyBorder="1" applyAlignment="1">
      <alignment horizontal="center" vertical="center" wrapText="1"/>
    </xf>
    <xf numFmtId="171" fontId="61" fillId="29" borderId="11" xfId="89" applyNumberFormat="1" applyFont="1" applyFill="1" applyBorder="1" applyAlignment="1">
      <alignment horizontal="center" vertical="center" wrapText="1"/>
    </xf>
  </cellXfs>
  <cellStyles count="10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Moneda 8" xfId="104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28" xfId="103"/>
    <cellStyle name="Normal 29" xfId="105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23" xfId="106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316080</xdr:colOff>
      <xdr:row>0</xdr:row>
      <xdr:rowOff>5400</xdr:rowOff>
    </xdr:from>
    <xdr:to>
      <xdr:col>2</xdr:col>
      <xdr:colOff>176760</xdr:colOff>
      <xdr:row>4</xdr:row>
      <xdr:rowOff>155520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706605" y="5400"/>
          <a:ext cx="2699130" cy="81687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dri07\Downloads\PLANILLA%20ENERO.od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ECERRA%20GERARDO\Downloads\INDICADORES%203&#176;%20TRIMESTRE%20DAABO%20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lsa%20CPU/INDICADORES%20Y%20METAS/INDICADORES%202020/3er%20TRIMESTRE%202020/INDICADORES%203&#176;%20TRIMESTRE%20DAABO%202020%20A%20ENVI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FORMÁTICA"/>
      <sheetName val="INSTITUCIONAL"/>
      <sheetName val="OTRAS ÁREAS"/>
      <sheetName val="anexo 30 general 4º trimestre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adores Original"/>
      <sheetName val="Informáticos Baja"/>
      <sheetName val="Muebles Baja"/>
      <sheetName val="Muebles Alta"/>
    </sheetNames>
    <sheetDataSet>
      <sheetData sheetId="0"/>
      <sheetData sheetId="1">
        <row r="5">
          <cell r="D5">
            <v>67</v>
          </cell>
        </row>
        <row r="7">
          <cell r="D7">
            <v>27</v>
          </cell>
        </row>
      </sheetData>
      <sheetData sheetId="2">
        <row r="4">
          <cell r="B4">
            <v>167605</v>
          </cell>
        </row>
        <row r="5">
          <cell r="B5">
            <v>167608</v>
          </cell>
        </row>
        <row r="6">
          <cell r="B6">
            <v>167597</v>
          </cell>
        </row>
        <row r="7">
          <cell r="B7">
            <v>166584</v>
          </cell>
        </row>
        <row r="8">
          <cell r="B8">
            <v>166500</v>
          </cell>
        </row>
        <row r="9">
          <cell r="B9">
            <v>167427</v>
          </cell>
        </row>
        <row r="10">
          <cell r="B10">
            <v>1</v>
          </cell>
        </row>
        <row r="11">
          <cell r="B11">
            <v>166908</v>
          </cell>
        </row>
        <row r="12">
          <cell r="B12">
            <v>166557</v>
          </cell>
        </row>
        <row r="13">
          <cell r="B13">
            <v>166948</v>
          </cell>
        </row>
        <row r="14">
          <cell r="B14">
            <v>167250</v>
          </cell>
        </row>
        <row r="15">
          <cell r="B15">
            <v>165962</v>
          </cell>
        </row>
        <row r="16">
          <cell r="B16">
            <v>166581</v>
          </cell>
        </row>
        <row r="17">
          <cell r="B17">
            <v>166932</v>
          </cell>
        </row>
        <row r="18">
          <cell r="B18">
            <v>167136</v>
          </cell>
        </row>
        <row r="19">
          <cell r="B19">
            <v>168097</v>
          </cell>
        </row>
        <row r="20">
          <cell r="B20">
            <v>167294</v>
          </cell>
        </row>
        <row r="21">
          <cell r="B21">
            <v>167831</v>
          </cell>
        </row>
        <row r="22">
          <cell r="B22">
            <v>168008</v>
          </cell>
        </row>
        <row r="23">
          <cell r="B23">
            <v>166010</v>
          </cell>
        </row>
        <row r="24">
          <cell r="B24">
            <v>29794</v>
          </cell>
        </row>
        <row r="25">
          <cell r="B25">
            <v>167263</v>
          </cell>
        </row>
        <row r="26">
          <cell r="B26">
            <v>1</v>
          </cell>
        </row>
        <row r="27">
          <cell r="B27">
            <v>1</v>
          </cell>
        </row>
        <row r="28">
          <cell r="B28">
            <v>166915</v>
          </cell>
        </row>
        <row r="29">
          <cell r="B29">
            <v>167604</v>
          </cell>
        </row>
        <row r="30">
          <cell r="B30">
            <v>167390</v>
          </cell>
        </row>
        <row r="31">
          <cell r="B31">
            <v>167383</v>
          </cell>
        </row>
        <row r="32">
          <cell r="B32">
            <v>167471</v>
          </cell>
        </row>
        <row r="33">
          <cell r="B33">
            <v>167472</v>
          </cell>
        </row>
        <row r="34">
          <cell r="B34">
            <v>166500</v>
          </cell>
        </row>
        <row r="35">
          <cell r="B35">
            <v>167648</v>
          </cell>
        </row>
        <row r="36">
          <cell r="B36">
            <v>1</v>
          </cell>
        </row>
        <row r="37">
          <cell r="B37">
            <v>1</v>
          </cell>
        </row>
        <row r="38">
          <cell r="B38">
            <v>167343</v>
          </cell>
        </row>
        <row r="39">
          <cell r="B39">
            <v>1</v>
          </cell>
        </row>
        <row r="40">
          <cell r="B40">
            <v>168074</v>
          </cell>
        </row>
        <row r="41">
          <cell r="B41">
            <v>1</v>
          </cell>
        </row>
        <row r="42">
          <cell r="B42">
            <v>166413</v>
          </cell>
        </row>
        <row r="43">
          <cell r="B43">
            <v>166572</v>
          </cell>
        </row>
        <row r="44">
          <cell r="B44">
            <v>1</v>
          </cell>
        </row>
        <row r="45">
          <cell r="B45">
            <v>167356</v>
          </cell>
        </row>
        <row r="46">
          <cell r="B46">
            <v>167794</v>
          </cell>
        </row>
        <row r="47">
          <cell r="B47">
            <v>167264</v>
          </cell>
        </row>
        <row r="48">
          <cell r="B48">
            <v>166578</v>
          </cell>
        </row>
        <row r="49">
          <cell r="B49">
            <v>167408</v>
          </cell>
        </row>
        <row r="50">
          <cell r="B50">
            <v>1</v>
          </cell>
        </row>
        <row r="51">
          <cell r="B51">
            <v>166866</v>
          </cell>
        </row>
        <row r="52">
          <cell r="B52">
            <v>1</v>
          </cell>
        </row>
        <row r="53">
          <cell r="B53">
            <v>1</v>
          </cell>
        </row>
        <row r="54">
          <cell r="B54">
            <v>167535</v>
          </cell>
        </row>
        <row r="55">
          <cell r="B55">
            <v>166409</v>
          </cell>
        </row>
        <row r="56">
          <cell r="B56">
            <v>166647</v>
          </cell>
        </row>
        <row r="57">
          <cell r="B57">
            <v>167601</v>
          </cell>
        </row>
        <row r="58">
          <cell r="B58">
            <v>165938</v>
          </cell>
        </row>
        <row r="59">
          <cell r="B59">
            <v>165986</v>
          </cell>
        </row>
        <row r="60">
          <cell r="B60">
            <v>166906</v>
          </cell>
        </row>
        <row r="61">
          <cell r="B61">
            <v>167438</v>
          </cell>
        </row>
        <row r="62">
          <cell r="B62">
            <v>167279</v>
          </cell>
        </row>
        <row r="63">
          <cell r="B63">
            <v>167588</v>
          </cell>
        </row>
        <row r="64">
          <cell r="B64">
            <v>166513</v>
          </cell>
        </row>
        <row r="65">
          <cell r="B65">
            <v>167118</v>
          </cell>
        </row>
        <row r="66">
          <cell r="B66">
            <v>167989</v>
          </cell>
        </row>
        <row r="67">
          <cell r="B67">
            <v>167528</v>
          </cell>
        </row>
        <row r="68">
          <cell r="B68">
            <v>166928</v>
          </cell>
        </row>
        <row r="69">
          <cell r="B69">
            <v>1</v>
          </cell>
        </row>
        <row r="70">
          <cell r="B70">
            <v>165998</v>
          </cell>
        </row>
        <row r="71">
          <cell r="B71">
            <v>1</v>
          </cell>
        </row>
        <row r="72">
          <cell r="B72">
            <v>167138</v>
          </cell>
        </row>
        <row r="73">
          <cell r="B73">
            <v>167607</v>
          </cell>
        </row>
        <row r="74">
          <cell r="B74">
            <v>167596</v>
          </cell>
        </row>
        <row r="75">
          <cell r="B75">
            <v>165902</v>
          </cell>
        </row>
        <row r="76">
          <cell r="B76">
            <v>166595</v>
          </cell>
        </row>
        <row r="77">
          <cell r="B77">
            <v>167363</v>
          </cell>
        </row>
        <row r="78">
          <cell r="B78">
            <v>166599</v>
          </cell>
        </row>
        <row r="79">
          <cell r="B79">
            <v>167402</v>
          </cell>
        </row>
        <row r="80">
          <cell r="B80">
            <v>1</v>
          </cell>
        </row>
        <row r="81">
          <cell r="B81">
            <v>166533</v>
          </cell>
        </row>
        <row r="82">
          <cell r="B82">
            <v>166925</v>
          </cell>
        </row>
        <row r="83">
          <cell r="B83">
            <v>166508</v>
          </cell>
        </row>
        <row r="84">
          <cell r="B84">
            <v>167662</v>
          </cell>
        </row>
        <row r="85">
          <cell r="B85">
            <v>166467</v>
          </cell>
        </row>
        <row r="86">
          <cell r="B86">
            <v>167535</v>
          </cell>
        </row>
        <row r="87">
          <cell r="B87">
            <v>1</v>
          </cell>
        </row>
        <row r="88">
          <cell r="B88">
            <v>165914</v>
          </cell>
        </row>
        <row r="89">
          <cell r="B89">
            <v>167078</v>
          </cell>
        </row>
      </sheetData>
      <sheetData sheetId="3">
        <row r="86">
          <cell r="H86">
            <v>81</v>
          </cell>
        </row>
        <row r="100">
          <cell r="H100">
            <v>8</v>
          </cell>
        </row>
        <row r="106">
          <cell r="H106">
            <v>1</v>
          </cell>
        </row>
        <row r="118">
          <cell r="H118">
            <v>6</v>
          </cell>
        </row>
        <row r="124">
          <cell r="H124">
            <v>1</v>
          </cell>
        </row>
        <row r="130">
          <cell r="H130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"/>
      <sheetName val="Resol 14 DAABO"/>
      <sheetName val="Hoja3"/>
    </sheetNames>
    <sheetDataSet>
      <sheetData sheetId="0"/>
      <sheetData sheetId="1">
        <row r="24">
          <cell r="D24">
            <v>16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6"/>
  <sheetViews>
    <sheetView tabSelected="1" topLeftCell="A10" zoomScale="90" zoomScaleNormal="90" zoomScaleSheetLayoutView="100" workbookViewId="0">
      <selection activeCell="A35" sqref="A35"/>
    </sheetView>
  </sheetViews>
  <sheetFormatPr baseColWidth="10" defaultRowHeight="12.75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>
      <c r="A1" s="502" t="s">
        <v>27</v>
      </c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  <c r="M1" s="503"/>
      <c r="N1" s="504"/>
    </row>
    <row r="2" spans="1:15" s="1" customFormat="1" ht="15" customHeight="1">
      <c r="A2" s="505" t="s">
        <v>34</v>
      </c>
      <c r="B2" s="506"/>
      <c r="C2" s="506"/>
      <c r="D2" s="399"/>
      <c r="E2" s="399"/>
      <c r="F2" s="400"/>
      <c r="G2" s="400"/>
      <c r="H2" s="400"/>
      <c r="I2" s="400"/>
      <c r="J2" s="400"/>
      <c r="K2" s="401"/>
      <c r="L2" s="6"/>
      <c r="M2" s="6"/>
      <c r="N2" s="6"/>
    </row>
    <row r="3" spans="1:15" s="1" customFormat="1" ht="15" customHeight="1">
      <c r="A3" s="24" t="s">
        <v>35</v>
      </c>
      <c r="B3" s="397"/>
      <c r="C3" s="22"/>
      <c r="D3" s="6"/>
      <c r="E3" s="6"/>
      <c r="F3" s="6"/>
      <c r="G3" s="6"/>
      <c r="H3" s="6"/>
      <c r="I3" s="6"/>
      <c r="J3" s="6"/>
      <c r="K3" s="23"/>
      <c r="L3" s="6"/>
      <c r="M3" s="6"/>
      <c r="N3" s="6"/>
    </row>
    <row r="4" spans="1:15" s="1" customFormat="1" ht="15" customHeight="1">
      <c r="A4" s="24" t="s">
        <v>24</v>
      </c>
      <c r="B4" s="397"/>
      <c r="C4" s="22"/>
      <c r="D4" s="6"/>
      <c r="E4" s="6"/>
      <c r="F4" s="6"/>
      <c r="G4" s="6"/>
      <c r="H4" s="6"/>
      <c r="I4" s="6"/>
      <c r="J4" s="6"/>
      <c r="K4" s="23"/>
      <c r="L4" s="6"/>
      <c r="M4" s="6"/>
      <c r="N4" s="6"/>
    </row>
    <row r="5" spans="1:15" s="1" customFormat="1" ht="15" customHeight="1">
      <c r="A5" s="24" t="s">
        <v>255</v>
      </c>
      <c r="B5" s="397"/>
      <c r="C5" s="22"/>
      <c r="D5" s="6"/>
      <c r="E5" s="6"/>
      <c r="F5" s="6"/>
      <c r="G5" s="6"/>
      <c r="H5" s="6"/>
      <c r="I5" s="6"/>
      <c r="J5" s="6"/>
      <c r="K5" s="23"/>
      <c r="L5" s="6"/>
      <c r="M5" s="6"/>
      <c r="N5" s="6"/>
    </row>
    <row r="6" spans="1:15" ht="13.5" thickBot="1">
      <c r="A6" s="52"/>
      <c r="B6" s="53"/>
      <c r="C6" s="53"/>
      <c r="D6" s="54"/>
      <c r="E6" s="54"/>
      <c r="F6" s="54"/>
      <c r="G6" s="54"/>
      <c r="H6" s="54"/>
      <c r="I6" s="54"/>
      <c r="J6" s="54"/>
      <c r="K6" s="56"/>
      <c r="L6" s="54"/>
      <c r="M6" s="54"/>
      <c r="N6" s="55"/>
    </row>
    <row r="7" spans="1:15">
      <c r="A7" s="507" t="s">
        <v>3</v>
      </c>
      <c r="B7" s="510" t="s">
        <v>0</v>
      </c>
      <c r="C7" s="510" t="s">
        <v>1</v>
      </c>
      <c r="D7" s="403"/>
      <c r="E7" s="403"/>
      <c r="F7" s="513"/>
      <c r="G7" s="513"/>
      <c r="H7" s="513"/>
      <c r="I7" s="513"/>
      <c r="J7" s="513"/>
      <c r="K7" s="514"/>
      <c r="L7" s="57"/>
      <c r="M7" s="3"/>
      <c r="N7" s="3"/>
    </row>
    <row r="8" spans="1:15">
      <c r="A8" s="508"/>
      <c r="B8" s="511"/>
      <c r="C8" s="511"/>
      <c r="D8" s="404"/>
      <c r="E8" s="404">
        <v>2006</v>
      </c>
      <c r="F8" s="2">
        <v>2019</v>
      </c>
      <c r="G8" s="2">
        <v>2020</v>
      </c>
      <c r="H8" s="515">
        <v>2020</v>
      </c>
      <c r="I8" s="516"/>
      <c r="J8" s="516"/>
      <c r="K8" s="517"/>
      <c r="L8" s="406">
        <v>2015</v>
      </c>
      <c r="M8" s="4">
        <v>2016</v>
      </c>
      <c r="N8" s="4"/>
    </row>
    <row r="9" spans="1:15" ht="33.75" customHeight="1" thickBot="1">
      <c r="A9" s="509"/>
      <c r="B9" s="512"/>
      <c r="C9" s="512"/>
      <c r="D9" s="405"/>
      <c r="E9" s="405" t="s">
        <v>22</v>
      </c>
      <c r="F9" s="405" t="s">
        <v>22</v>
      </c>
      <c r="G9" s="405" t="s">
        <v>2</v>
      </c>
      <c r="H9" s="405" t="s">
        <v>23</v>
      </c>
      <c r="I9" s="405" t="s">
        <v>25</v>
      </c>
      <c r="J9" s="405" t="s">
        <v>26</v>
      </c>
      <c r="K9" s="5" t="s">
        <v>28</v>
      </c>
      <c r="L9" s="51" t="s">
        <v>2</v>
      </c>
      <c r="M9" s="5" t="s">
        <v>2</v>
      </c>
      <c r="N9" s="5"/>
    </row>
    <row r="10" spans="1:15" ht="13.5" thickBot="1">
      <c r="A10" s="35" t="s">
        <v>5</v>
      </c>
      <c r="B10" s="36"/>
      <c r="C10" s="36"/>
      <c r="D10" s="36"/>
      <c r="E10" s="36"/>
      <c r="F10" s="36"/>
      <c r="G10" s="36"/>
      <c r="H10" s="36"/>
      <c r="I10" s="36"/>
      <c r="J10" s="36"/>
      <c r="K10" s="64"/>
      <c r="L10" s="30"/>
      <c r="M10" s="31"/>
      <c r="N10" s="31"/>
    </row>
    <row r="11" spans="1:15" s="9" customFormat="1" ht="12">
      <c r="A11" s="26" t="s">
        <v>6</v>
      </c>
      <c r="B11" s="27" t="s">
        <v>4</v>
      </c>
      <c r="C11" s="27" t="s">
        <v>7</v>
      </c>
      <c r="D11" s="27"/>
      <c r="E11" s="28"/>
      <c r="F11" s="47">
        <f>+H11+I11+J11+K11</f>
        <v>0</v>
      </c>
      <c r="G11" s="68">
        <v>0</v>
      </c>
      <c r="H11" s="68">
        <v>0</v>
      </c>
      <c r="I11" s="47">
        <v>0</v>
      </c>
      <c r="J11" s="48">
        <v>0</v>
      </c>
      <c r="K11" s="66"/>
      <c r="L11" s="58"/>
      <c r="M11" s="29"/>
      <c r="N11" s="92"/>
      <c r="O11" s="99"/>
    </row>
    <row r="12" spans="1:15" s="9" customFormat="1" ht="12">
      <c r="A12" s="7" t="s">
        <v>47</v>
      </c>
      <c r="B12" s="27"/>
      <c r="C12" s="27"/>
      <c r="D12" s="27"/>
      <c r="E12" s="28"/>
      <c r="F12" s="47">
        <v>0</v>
      </c>
      <c r="G12" s="68">
        <v>100</v>
      </c>
      <c r="H12" s="68">
        <v>27</v>
      </c>
      <c r="I12" s="47">
        <f>43-27</f>
        <v>16</v>
      </c>
      <c r="J12" s="48">
        <v>11</v>
      </c>
      <c r="K12" s="66"/>
      <c r="L12" s="58"/>
      <c r="M12" s="29"/>
      <c r="N12" s="92"/>
      <c r="O12" s="99"/>
    </row>
    <row r="13" spans="1:15" s="9" customFormat="1" ht="12">
      <c r="A13" s="7" t="s">
        <v>32</v>
      </c>
      <c r="B13" s="8" t="s">
        <v>4</v>
      </c>
      <c r="C13" s="8" t="s">
        <v>7</v>
      </c>
      <c r="D13" s="8"/>
      <c r="E13" s="20"/>
      <c r="F13" s="100">
        <v>167</v>
      </c>
      <c r="G13" s="101">
        <v>36</v>
      </c>
      <c r="H13" s="102">
        <v>36</v>
      </c>
      <c r="I13" s="103">
        <v>0</v>
      </c>
      <c r="J13" s="104">
        <v>0</v>
      </c>
      <c r="K13" s="105"/>
      <c r="L13" s="59"/>
      <c r="M13" s="15"/>
      <c r="N13" s="93"/>
      <c r="O13" s="99"/>
    </row>
    <row r="14" spans="1:15" s="9" customFormat="1" ht="12">
      <c r="A14" s="7" t="s">
        <v>33</v>
      </c>
      <c r="B14" s="8" t="s">
        <v>4</v>
      </c>
      <c r="C14" s="8" t="s">
        <v>7</v>
      </c>
      <c r="D14" s="8"/>
      <c r="E14" s="20"/>
      <c r="F14" s="47">
        <v>339</v>
      </c>
      <c r="G14" s="68">
        <v>320</v>
      </c>
      <c r="H14" s="70">
        <v>80</v>
      </c>
      <c r="I14" s="69">
        <f>109-80</f>
        <v>29</v>
      </c>
      <c r="J14" s="71">
        <v>21</v>
      </c>
      <c r="K14" s="65"/>
      <c r="L14" s="59"/>
      <c r="M14" s="15"/>
      <c r="N14" s="93"/>
      <c r="O14" s="99"/>
    </row>
    <row r="15" spans="1:15" s="9" customFormat="1" ht="12">
      <c r="A15" s="10" t="s">
        <v>8</v>
      </c>
      <c r="B15" s="8" t="s">
        <v>4</v>
      </c>
      <c r="C15" s="8" t="s">
        <v>7</v>
      </c>
      <c r="D15" s="8"/>
      <c r="E15" s="20"/>
      <c r="F15" s="47">
        <v>35</v>
      </c>
      <c r="G15" s="68">
        <v>35</v>
      </c>
      <c r="H15" s="70">
        <v>9</v>
      </c>
      <c r="I15" s="69">
        <v>0</v>
      </c>
      <c r="J15" s="71">
        <v>0</v>
      </c>
      <c r="K15" s="65"/>
      <c r="L15" s="60"/>
      <c r="M15" s="14"/>
      <c r="N15" s="94"/>
      <c r="O15" s="99"/>
    </row>
    <row r="16" spans="1:15" s="9" customFormat="1" ht="12">
      <c r="A16" s="10" t="s">
        <v>9</v>
      </c>
      <c r="B16" s="8" t="s">
        <v>4</v>
      </c>
      <c r="C16" s="8" t="s">
        <v>7</v>
      </c>
      <c r="D16" s="8"/>
      <c r="E16" s="20"/>
      <c r="F16" s="47">
        <v>92</v>
      </c>
      <c r="G16" s="68">
        <v>60</v>
      </c>
      <c r="H16" s="70">
        <v>14</v>
      </c>
      <c r="I16" s="69">
        <f>23-14</f>
        <v>9</v>
      </c>
      <c r="J16" s="71">
        <v>6</v>
      </c>
      <c r="K16" s="65"/>
      <c r="L16" s="60"/>
      <c r="M16" s="14"/>
      <c r="N16" s="94"/>
      <c r="O16" s="99"/>
    </row>
    <row r="17" spans="1:15" s="9" customFormat="1" ht="12">
      <c r="A17" s="7" t="s">
        <v>10</v>
      </c>
      <c r="B17" s="8" t="s">
        <v>4</v>
      </c>
      <c r="C17" s="8" t="s">
        <v>7</v>
      </c>
      <c r="D17" s="8">
        <v>642</v>
      </c>
      <c r="E17" s="20"/>
      <c r="F17" s="47">
        <v>861</v>
      </c>
      <c r="G17" s="68">
        <v>700</v>
      </c>
      <c r="H17" s="70">
        <v>137</v>
      </c>
      <c r="I17" s="69">
        <f>273-137</f>
        <v>136</v>
      </c>
      <c r="J17" s="71">
        <v>128</v>
      </c>
      <c r="K17" s="65"/>
      <c r="L17" s="59"/>
      <c r="M17" s="14"/>
      <c r="N17" s="94"/>
      <c r="O17" s="99"/>
    </row>
    <row r="18" spans="1:15" s="9" customFormat="1" ht="12">
      <c r="A18" s="7" t="s">
        <v>11</v>
      </c>
      <c r="B18" s="8" t="s">
        <v>4</v>
      </c>
      <c r="C18" s="8" t="s">
        <v>7</v>
      </c>
      <c r="D18" s="8">
        <v>44</v>
      </c>
      <c r="E18" s="20"/>
      <c r="F18" s="47">
        <v>91</v>
      </c>
      <c r="G18" s="68">
        <v>80</v>
      </c>
      <c r="H18" s="70">
        <v>15</v>
      </c>
      <c r="I18" s="69">
        <f>24-15</f>
        <v>9</v>
      </c>
      <c r="J18" s="71">
        <v>9</v>
      </c>
      <c r="K18" s="65"/>
      <c r="L18" s="60"/>
      <c r="M18" s="14"/>
      <c r="N18" s="94"/>
      <c r="O18" s="99"/>
    </row>
    <row r="19" spans="1:15" s="11" customFormat="1" ht="12">
      <c r="A19" s="16" t="s">
        <v>12</v>
      </c>
      <c r="B19" s="17" t="s">
        <v>4</v>
      </c>
      <c r="C19" s="17" t="s">
        <v>7</v>
      </c>
      <c r="D19" s="17"/>
      <c r="E19" s="21"/>
      <c r="F19" s="47">
        <v>45</v>
      </c>
      <c r="G19" s="68">
        <v>45</v>
      </c>
      <c r="H19" s="72">
        <v>15</v>
      </c>
      <c r="I19" s="49">
        <v>10</v>
      </c>
      <c r="J19" s="50">
        <v>8</v>
      </c>
      <c r="K19" s="67"/>
      <c r="L19" s="61"/>
      <c r="M19" s="18"/>
      <c r="N19" s="95"/>
      <c r="O19" s="99"/>
    </row>
    <row r="20" spans="1:15" s="11" customFormat="1" ht="12">
      <c r="A20" s="25" t="s">
        <v>29</v>
      </c>
      <c r="B20" s="8" t="s">
        <v>4</v>
      </c>
      <c r="C20" s="8" t="s">
        <v>7</v>
      </c>
      <c r="D20" s="8"/>
      <c r="E20" s="20"/>
      <c r="F20" s="47">
        <v>40</v>
      </c>
      <c r="G20" s="68">
        <v>30</v>
      </c>
      <c r="H20" s="70">
        <v>7</v>
      </c>
      <c r="I20" s="69">
        <v>7</v>
      </c>
      <c r="J20" s="71">
        <v>4</v>
      </c>
      <c r="K20" s="65"/>
      <c r="L20" s="60"/>
      <c r="M20" s="14"/>
      <c r="N20" s="94"/>
      <c r="O20" s="99"/>
    </row>
    <row r="21" spans="1:15" s="11" customFormat="1" ht="12">
      <c r="A21" s="25" t="s">
        <v>30</v>
      </c>
      <c r="B21" s="8" t="s">
        <v>4</v>
      </c>
      <c r="C21" s="8" t="s">
        <v>7</v>
      </c>
      <c r="D21" s="8"/>
      <c r="E21" s="20"/>
      <c r="F21" s="47">
        <v>339</v>
      </c>
      <c r="G21" s="68">
        <v>350</v>
      </c>
      <c r="H21" s="70">
        <v>134</v>
      </c>
      <c r="I21" s="69">
        <f>166-134</f>
        <v>32</v>
      </c>
      <c r="J21" s="71">
        <v>18</v>
      </c>
      <c r="K21" s="65"/>
      <c r="L21" s="60"/>
      <c r="M21" s="14"/>
      <c r="N21" s="94"/>
      <c r="O21" s="99"/>
    </row>
    <row r="22" spans="1:15" s="11" customFormat="1" thickBot="1">
      <c r="A22" s="16" t="s">
        <v>31</v>
      </c>
      <c r="B22" s="17" t="s">
        <v>4</v>
      </c>
      <c r="C22" s="17" t="s">
        <v>7</v>
      </c>
      <c r="D22" s="17"/>
      <c r="E22" s="21"/>
      <c r="F22" s="47">
        <v>148</v>
      </c>
      <c r="G22" s="68">
        <v>150</v>
      </c>
      <c r="H22" s="72">
        <v>26</v>
      </c>
      <c r="I22" s="49">
        <v>5</v>
      </c>
      <c r="J22" s="50">
        <v>6</v>
      </c>
      <c r="K22" s="67"/>
      <c r="L22" s="61"/>
      <c r="M22" s="18"/>
      <c r="N22" s="95"/>
      <c r="O22" s="99"/>
    </row>
    <row r="23" spans="1:15" ht="13.5" customHeight="1" thickBot="1">
      <c r="A23" s="37" t="s">
        <v>13</v>
      </c>
      <c r="B23" s="38"/>
      <c r="C23" s="38"/>
      <c r="D23" s="38"/>
      <c r="E23" s="39"/>
      <c r="F23" s="73"/>
      <c r="G23" s="74"/>
      <c r="H23" s="75"/>
      <c r="I23" s="76"/>
      <c r="J23" s="76"/>
      <c r="K23" s="77"/>
      <c r="L23" s="30"/>
      <c r="M23" s="32"/>
      <c r="N23" s="96"/>
    </row>
    <row r="24" spans="1:15" hidden="1">
      <c r="A24" s="40"/>
      <c r="B24" s="27"/>
      <c r="C24" s="27"/>
      <c r="D24" s="27">
        <v>7.3</v>
      </c>
      <c r="E24" s="28"/>
      <c r="F24" s="47"/>
      <c r="G24" s="78"/>
      <c r="H24" s="79"/>
      <c r="I24" s="80"/>
      <c r="J24" s="80"/>
      <c r="K24" s="81"/>
      <c r="L24" s="62"/>
      <c r="M24" s="12"/>
      <c r="N24" s="97"/>
    </row>
    <row r="25" spans="1:15" hidden="1">
      <c r="A25" s="25"/>
      <c r="B25" s="8"/>
      <c r="C25" s="8"/>
      <c r="D25" s="8">
        <v>642</v>
      </c>
      <c r="E25" s="20"/>
      <c r="F25" s="69"/>
      <c r="G25" s="82"/>
      <c r="H25" s="83"/>
      <c r="I25" s="84"/>
      <c r="J25" s="84"/>
      <c r="K25" s="85"/>
      <c r="L25" s="63"/>
      <c r="M25" s="13"/>
      <c r="N25" s="98"/>
    </row>
    <row r="26" spans="1:15" hidden="1">
      <c r="A26" s="25"/>
      <c r="B26" s="8"/>
      <c r="C26" s="8"/>
      <c r="D26" s="8">
        <f>+D25/6</f>
        <v>107</v>
      </c>
      <c r="E26" s="20"/>
      <c r="F26" s="69"/>
      <c r="G26" s="82"/>
      <c r="H26" s="83"/>
      <c r="I26" s="84"/>
      <c r="J26" s="84"/>
      <c r="K26" s="85"/>
      <c r="L26" s="63"/>
      <c r="M26" s="13"/>
      <c r="N26" s="98"/>
    </row>
    <row r="27" spans="1:15" hidden="1">
      <c r="A27" s="25"/>
      <c r="B27" s="8"/>
      <c r="C27" s="8"/>
      <c r="D27" s="8" t="e">
        <f>+#REF!/D26</f>
        <v>#REF!</v>
      </c>
      <c r="E27" s="20"/>
      <c r="F27" s="69"/>
      <c r="G27" s="82"/>
      <c r="H27" s="83"/>
      <c r="I27" s="84"/>
      <c r="J27" s="84"/>
      <c r="K27" s="85"/>
      <c r="L27" s="63"/>
      <c r="M27" s="13"/>
      <c r="N27" s="98"/>
    </row>
    <row r="28" spans="1:15" hidden="1">
      <c r="A28" s="25"/>
      <c r="B28" s="8"/>
      <c r="C28" s="8"/>
      <c r="D28" s="8">
        <f>+D26*6</f>
        <v>642</v>
      </c>
      <c r="E28" s="20"/>
      <c r="F28" s="69"/>
      <c r="G28" s="82"/>
      <c r="H28" s="83"/>
      <c r="I28" s="84"/>
      <c r="J28" s="84"/>
      <c r="K28" s="85"/>
      <c r="L28" s="63"/>
      <c r="M28" s="13"/>
      <c r="N28" s="98"/>
    </row>
    <row r="29" spans="1:15" hidden="1">
      <c r="A29" s="25"/>
      <c r="B29" s="8"/>
      <c r="C29" s="8"/>
      <c r="D29" s="8"/>
      <c r="E29" s="20"/>
      <c r="F29" s="69"/>
      <c r="G29" s="82"/>
      <c r="H29" s="83"/>
      <c r="I29" s="84"/>
      <c r="J29" s="84"/>
      <c r="K29" s="85"/>
      <c r="L29" s="63"/>
      <c r="M29" s="13"/>
      <c r="N29" s="98"/>
    </row>
    <row r="30" spans="1:15" hidden="1">
      <c r="A30" s="25"/>
      <c r="B30" s="8"/>
      <c r="C30" s="8"/>
      <c r="D30" s="8"/>
      <c r="E30" s="20"/>
      <c r="F30" s="69"/>
      <c r="G30" s="82"/>
      <c r="H30" s="83"/>
      <c r="I30" s="84"/>
      <c r="J30" s="84"/>
      <c r="K30" s="85"/>
      <c r="L30" s="63"/>
      <c r="M30" s="13"/>
      <c r="N30" s="98"/>
    </row>
    <row r="31" spans="1:15" hidden="1">
      <c r="A31" s="25"/>
      <c r="B31" s="8" t="e">
        <f>+#REF!/#REF!</f>
        <v>#REF!</v>
      </c>
      <c r="C31" s="8"/>
      <c r="D31" s="8"/>
      <c r="E31" s="20"/>
      <c r="F31" s="69"/>
      <c r="G31" s="82"/>
      <c r="H31" s="83"/>
      <c r="I31" s="84"/>
      <c r="J31" s="84"/>
      <c r="K31" s="85"/>
      <c r="L31" s="63"/>
      <c r="M31" s="13"/>
      <c r="N31" s="98"/>
    </row>
    <row r="32" spans="1:15" hidden="1">
      <c r="A32" s="25"/>
      <c r="B32" s="8" t="e">
        <f>+#REF!/#REF!</f>
        <v>#REF!</v>
      </c>
      <c r="C32" s="8"/>
      <c r="D32" s="8"/>
      <c r="E32" s="20"/>
      <c r="F32" s="69"/>
      <c r="G32" s="82"/>
      <c r="H32" s="83"/>
      <c r="I32" s="84"/>
      <c r="J32" s="84"/>
      <c r="K32" s="85"/>
      <c r="L32" s="63"/>
      <c r="M32" s="13"/>
      <c r="N32" s="98"/>
    </row>
    <row r="33" spans="1:17" hidden="1">
      <c r="A33" s="25"/>
      <c r="B33" s="8"/>
      <c r="C33" s="8"/>
      <c r="D33" s="8"/>
      <c r="E33" s="20"/>
      <c r="F33" s="69"/>
      <c r="G33" s="82"/>
      <c r="H33" s="83"/>
      <c r="I33" s="84"/>
      <c r="J33" s="84"/>
      <c r="K33" s="85"/>
      <c r="L33" s="63"/>
      <c r="M33" s="13"/>
      <c r="N33" s="98"/>
    </row>
    <row r="34" spans="1:17" s="421" customFormat="1">
      <c r="A34" s="25" t="s">
        <v>14</v>
      </c>
      <c r="B34" s="19" t="s">
        <v>4</v>
      </c>
      <c r="C34" s="19" t="s">
        <v>15</v>
      </c>
      <c r="D34" s="8"/>
      <c r="E34" s="20"/>
      <c r="F34" s="47">
        <v>1788</v>
      </c>
      <c r="G34" s="68">
        <v>1000</v>
      </c>
      <c r="H34" s="69">
        <v>150</v>
      </c>
      <c r="I34" s="69">
        <v>220</v>
      </c>
      <c r="J34" s="71">
        <v>220</v>
      </c>
      <c r="K34" s="65"/>
      <c r="L34" s="418"/>
      <c r="M34" s="419"/>
      <c r="N34" s="420"/>
      <c r="O34" s="99"/>
    </row>
    <row r="35" spans="1:17" s="421" customFormat="1">
      <c r="A35" s="25" t="s">
        <v>16</v>
      </c>
      <c r="B35" s="19" t="s">
        <v>4</v>
      </c>
      <c r="C35" s="19" t="s">
        <v>15</v>
      </c>
      <c r="D35" s="8"/>
      <c r="E35" s="20"/>
      <c r="F35" s="47">
        <v>863</v>
      </c>
      <c r="G35" s="68">
        <v>450</v>
      </c>
      <c r="H35" s="69">
        <v>100</v>
      </c>
      <c r="I35" s="69">
        <v>102</v>
      </c>
      <c r="J35" s="71">
        <v>88</v>
      </c>
      <c r="K35" s="65"/>
      <c r="L35" s="422"/>
      <c r="M35" s="419"/>
      <c r="N35" s="420"/>
      <c r="O35" s="99"/>
      <c r="Q35" s="423"/>
    </row>
    <row r="36" spans="1:17" s="421" customFormat="1">
      <c r="A36" s="25" t="s">
        <v>17</v>
      </c>
      <c r="B36" s="19" t="s">
        <v>4</v>
      </c>
      <c r="C36" s="19" t="s">
        <v>15</v>
      </c>
      <c r="D36" s="8"/>
      <c r="E36" s="20"/>
      <c r="F36" s="47">
        <v>811</v>
      </c>
      <c r="G36" s="68">
        <v>300</v>
      </c>
      <c r="H36" s="69">
        <v>60</v>
      </c>
      <c r="I36" s="69">
        <v>30</v>
      </c>
      <c r="J36" s="71">
        <v>30</v>
      </c>
      <c r="K36" s="65"/>
      <c r="L36" s="418"/>
      <c r="M36" s="419"/>
      <c r="N36" s="420"/>
      <c r="O36" s="99"/>
    </row>
    <row r="37" spans="1:17" s="421" customFormat="1">
      <c r="A37" s="25" t="s">
        <v>18</v>
      </c>
      <c r="B37" s="19" t="s">
        <v>4</v>
      </c>
      <c r="C37" s="19" t="s">
        <v>15</v>
      </c>
      <c r="D37" s="8"/>
      <c r="E37" s="20"/>
      <c r="F37" s="47">
        <v>707</v>
      </c>
      <c r="G37" s="68">
        <v>294</v>
      </c>
      <c r="H37" s="69">
        <v>68</v>
      </c>
      <c r="I37" s="69">
        <v>48</v>
      </c>
      <c r="J37" s="71">
        <v>48</v>
      </c>
      <c r="K37" s="65"/>
      <c r="L37" s="418"/>
      <c r="M37" s="419"/>
      <c r="N37" s="420"/>
      <c r="O37" s="99"/>
    </row>
    <row r="38" spans="1:17" s="421" customFormat="1" ht="13.5" thickBot="1">
      <c r="A38" s="41" t="s">
        <v>19</v>
      </c>
      <c r="B38" s="42" t="s">
        <v>4</v>
      </c>
      <c r="C38" s="42" t="s">
        <v>15</v>
      </c>
      <c r="D38" s="43"/>
      <c r="E38" s="44"/>
      <c r="F38" s="47">
        <v>100</v>
      </c>
      <c r="G38" s="68">
        <v>90</v>
      </c>
      <c r="H38" s="69">
        <v>20</v>
      </c>
      <c r="I38" s="86">
        <v>12</v>
      </c>
      <c r="J38" s="87">
        <v>12</v>
      </c>
      <c r="K38" s="88"/>
      <c r="L38" s="424"/>
      <c r="M38" s="425"/>
      <c r="N38" s="426"/>
      <c r="O38" s="99"/>
    </row>
    <row r="39" spans="1:17" ht="13.5" thickBot="1">
      <c r="A39" s="45" t="s">
        <v>20</v>
      </c>
      <c r="B39" s="36"/>
      <c r="C39" s="36"/>
      <c r="D39" s="36"/>
      <c r="E39" s="36"/>
      <c r="F39" s="89"/>
      <c r="G39" s="75"/>
      <c r="H39" s="90"/>
      <c r="I39" s="90"/>
      <c r="J39" s="90"/>
      <c r="K39" s="91"/>
      <c r="L39" s="33"/>
      <c r="M39" s="34"/>
      <c r="N39" s="33"/>
    </row>
    <row r="40" spans="1:17" s="421" customFormat="1">
      <c r="A40" s="46" t="s">
        <v>36</v>
      </c>
      <c r="B40" s="27" t="s">
        <v>4</v>
      </c>
      <c r="C40" s="27" t="s">
        <v>21</v>
      </c>
      <c r="D40" s="27"/>
      <c r="E40" s="28"/>
      <c r="F40" s="47">
        <v>5698</v>
      </c>
      <c r="G40" s="68">
        <v>5755</v>
      </c>
      <c r="H40" s="68">
        <v>968</v>
      </c>
      <c r="I40" s="106">
        <v>167</v>
      </c>
      <c r="J40" s="48">
        <v>144</v>
      </c>
      <c r="K40" s="66"/>
      <c r="L40" s="427"/>
      <c r="M40" s="428"/>
      <c r="N40" s="429"/>
      <c r="O40" s="99"/>
    </row>
    <row r="41" spans="1:17" s="421" customFormat="1">
      <c r="A41" s="402" t="s">
        <v>37</v>
      </c>
      <c r="B41" s="8" t="s">
        <v>4</v>
      </c>
      <c r="C41" s="8" t="s">
        <v>21</v>
      </c>
      <c r="D41" s="8"/>
      <c r="E41" s="8"/>
      <c r="F41" s="69">
        <v>6474</v>
      </c>
      <c r="G41" s="69">
        <v>6466</v>
      </c>
      <c r="H41" s="69">
        <v>1431</v>
      </c>
      <c r="I41" s="107">
        <v>308</v>
      </c>
      <c r="J41" s="71">
        <v>380</v>
      </c>
      <c r="K41" s="65"/>
      <c r="L41" s="430"/>
      <c r="M41" s="431"/>
      <c r="N41" s="432"/>
      <c r="O41" s="99"/>
    </row>
    <row r="42" spans="1:17" s="421" customFormat="1">
      <c r="A42" s="402" t="s">
        <v>38</v>
      </c>
      <c r="B42" s="8" t="s">
        <v>4</v>
      </c>
      <c r="C42" s="8" t="s">
        <v>21</v>
      </c>
      <c r="D42" s="8"/>
      <c r="E42" s="8"/>
      <c r="F42" s="69">
        <v>466</v>
      </c>
      <c r="G42" s="69">
        <v>471</v>
      </c>
      <c r="H42" s="69">
        <v>32</v>
      </c>
      <c r="I42" s="107">
        <v>80</v>
      </c>
      <c r="J42" s="71">
        <v>97</v>
      </c>
      <c r="K42" s="65"/>
      <c r="L42" s="433"/>
      <c r="M42" s="434"/>
      <c r="N42" s="435"/>
      <c r="O42" s="99"/>
    </row>
    <row r="43" spans="1:17" s="421" customFormat="1">
      <c r="A43" s="402" t="s">
        <v>39</v>
      </c>
      <c r="B43" s="8" t="s">
        <v>4</v>
      </c>
      <c r="C43" s="8" t="s">
        <v>21</v>
      </c>
      <c r="D43" s="8"/>
      <c r="E43" s="8"/>
      <c r="F43" s="69">
        <v>314</v>
      </c>
      <c r="G43" s="69">
        <v>317</v>
      </c>
      <c r="H43" s="69">
        <v>62</v>
      </c>
      <c r="I43" s="107">
        <v>71</v>
      </c>
      <c r="J43" s="71">
        <v>74</v>
      </c>
      <c r="K43" s="65"/>
      <c r="L43" s="433"/>
      <c r="M43" s="434"/>
      <c r="N43" s="435"/>
      <c r="O43" s="99"/>
    </row>
    <row r="44" spans="1:17" s="421" customFormat="1">
      <c r="A44" s="402" t="s">
        <v>40</v>
      </c>
      <c r="B44" s="8" t="s">
        <v>4</v>
      </c>
      <c r="C44" s="8" t="s">
        <v>21</v>
      </c>
      <c r="D44" s="8"/>
      <c r="E44" s="8"/>
      <c r="F44" s="69">
        <v>582</v>
      </c>
      <c r="G44" s="69">
        <v>588</v>
      </c>
      <c r="H44" s="69">
        <v>90</v>
      </c>
      <c r="I44" s="107">
        <v>143</v>
      </c>
      <c r="J44" s="71">
        <v>124</v>
      </c>
      <c r="K44" s="65"/>
      <c r="L44" s="433"/>
      <c r="M44" s="434"/>
      <c r="N44" s="435"/>
      <c r="O44" s="99"/>
    </row>
    <row r="45" spans="1:17" s="421" customFormat="1">
      <c r="A45" s="402" t="s">
        <v>41</v>
      </c>
      <c r="B45" s="8" t="s">
        <v>4</v>
      </c>
      <c r="C45" s="8" t="s">
        <v>21</v>
      </c>
      <c r="D45" s="8"/>
      <c r="E45" s="8"/>
      <c r="F45" s="69">
        <v>231</v>
      </c>
      <c r="G45" s="69">
        <v>233</v>
      </c>
      <c r="H45" s="69">
        <v>43</v>
      </c>
      <c r="I45" s="107">
        <v>33</v>
      </c>
      <c r="J45" s="71">
        <v>28</v>
      </c>
      <c r="K45" s="65"/>
      <c r="L45" s="433"/>
      <c r="M45" s="434"/>
      <c r="N45" s="435"/>
      <c r="O45" s="99"/>
    </row>
    <row r="46" spans="1:17" s="421" customFormat="1">
      <c r="A46" s="402" t="s">
        <v>42</v>
      </c>
      <c r="B46" s="8" t="s">
        <v>4</v>
      </c>
      <c r="C46" s="8" t="s">
        <v>21</v>
      </c>
      <c r="D46" s="8"/>
      <c r="E46" s="8"/>
      <c r="F46" s="69">
        <v>7</v>
      </c>
      <c r="G46" s="69">
        <v>7</v>
      </c>
      <c r="H46" s="69">
        <v>0</v>
      </c>
      <c r="I46" s="107">
        <v>0</v>
      </c>
      <c r="J46" s="71">
        <v>1</v>
      </c>
      <c r="K46" s="65"/>
      <c r="L46" s="433"/>
      <c r="M46" s="434"/>
      <c r="N46" s="435"/>
      <c r="O46" s="99"/>
    </row>
    <row r="47" spans="1:17" s="421" customFormat="1">
      <c r="A47" s="402" t="s">
        <v>43</v>
      </c>
      <c r="B47" s="8" t="s">
        <v>4</v>
      </c>
      <c r="C47" s="8" t="s">
        <v>21</v>
      </c>
      <c r="D47" s="8"/>
      <c r="E47" s="8"/>
      <c r="F47" s="69">
        <v>788</v>
      </c>
      <c r="G47" s="69">
        <v>796</v>
      </c>
      <c r="H47" s="69">
        <v>49</v>
      </c>
      <c r="I47" s="107">
        <v>80</v>
      </c>
      <c r="J47" s="71">
        <v>67</v>
      </c>
      <c r="K47" s="65"/>
      <c r="L47" s="433"/>
      <c r="M47" s="434"/>
      <c r="N47" s="435"/>
      <c r="O47" s="99"/>
    </row>
    <row r="48" spans="1:17" s="421" customFormat="1">
      <c r="A48" s="402" t="s">
        <v>44</v>
      </c>
      <c r="B48" s="8" t="s">
        <v>4</v>
      </c>
      <c r="C48" s="8" t="s">
        <v>21</v>
      </c>
      <c r="D48" s="8"/>
      <c r="E48" s="8"/>
      <c r="F48" s="69">
        <v>719</v>
      </c>
      <c r="G48" s="69">
        <v>726</v>
      </c>
      <c r="H48" s="69">
        <v>34</v>
      </c>
      <c r="I48" s="107">
        <v>50</v>
      </c>
      <c r="J48" s="71">
        <v>15</v>
      </c>
      <c r="K48" s="65"/>
      <c r="L48" s="433"/>
      <c r="M48" s="434"/>
      <c r="N48" s="435"/>
      <c r="O48" s="99"/>
    </row>
    <row r="49" spans="1:15" s="421" customFormat="1">
      <c r="A49" s="402" t="s">
        <v>45</v>
      </c>
      <c r="B49" s="8" t="s">
        <v>4</v>
      </c>
      <c r="C49" s="8" t="s">
        <v>21</v>
      </c>
      <c r="D49" s="8"/>
      <c r="E49" s="8"/>
      <c r="F49" s="69">
        <v>20</v>
      </c>
      <c r="G49" s="69">
        <v>20</v>
      </c>
      <c r="H49" s="69">
        <v>0</v>
      </c>
      <c r="I49" s="107">
        <v>41</v>
      </c>
      <c r="J49" s="71">
        <v>0</v>
      </c>
      <c r="K49" s="65"/>
      <c r="L49" s="433"/>
      <c r="M49" s="434"/>
      <c r="N49" s="435"/>
      <c r="O49" s="99"/>
    </row>
    <row r="50" spans="1:15" s="421" customFormat="1" ht="20.25" customHeight="1">
      <c r="A50" s="402" t="s">
        <v>46</v>
      </c>
      <c r="B50" s="8" t="s">
        <v>4</v>
      </c>
      <c r="C50" s="8" t="s">
        <v>21</v>
      </c>
      <c r="D50" s="8"/>
      <c r="E50" s="8"/>
      <c r="F50" s="69">
        <v>24</v>
      </c>
      <c r="G50" s="69">
        <v>24</v>
      </c>
      <c r="H50" s="69">
        <v>0</v>
      </c>
      <c r="I50" s="107">
        <v>0</v>
      </c>
      <c r="J50" s="71">
        <v>0</v>
      </c>
      <c r="K50" s="65"/>
      <c r="L50" s="433"/>
      <c r="M50" s="434"/>
      <c r="N50" s="435"/>
      <c r="O50" s="99"/>
    </row>
    <row r="51" spans="1:15" ht="27" customHeight="1" thickBot="1">
      <c r="A51" s="496" t="s">
        <v>254</v>
      </c>
      <c r="B51" s="497"/>
      <c r="C51" s="497"/>
      <c r="D51" s="497"/>
      <c r="E51" s="497"/>
      <c r="F51" s="497"/>
      <c r="G51" s="497"/>
      <c r="H51" s="497"/>
      <c r="I51" s="497"/>
      <c r="J51" s="497"/>
      <c r="K51" s="498"/>
    </row>
    <row r="52" spans="1:15" ht="49.5" customHeight="1" thickBot="1">
      <c r="A52" s="499" t="s">
        <v>253</v>
      </c>
      <c r="B52" s="500"/>
      <c r="C52" s="500"/>
      <c r="D52" s="500"/>
      <c r="E52" s="500"/>
      <c r="F52" s="500"/>
      <c r="G52" s="500"/>
      <c r="H52" s="500"/>
      <c r="I52" s="500"/>
      <c r="J52" s="500"/>
      <c r="K52" s="501"/>
    </row>
    <row r="53" spans="1:15">
      <c r="A53" s="398"/>
    </row>
    <row r="54" spans="1:15" ht="31.5" customHeight="1">
      <c r="A54" s="398"/>
    </row>
    <row r="61" spans="1:15">
      <c r="A61" s="398"/>
    </row>
    <row r="62" spans="1:15">
      <c r="A62" s="398"/>
    </row>
    <row r="63" spans="1:15">
      <c r="A63" s="398"/>
    </row>
    <row r="68" ht="24" customHeight="1"/>
    <row r="73" ht="24.75" customHeight="1"/>
    <row r="81" ht="31.5" customHeight="1"/>
    <row r="83" ht="24" customHeight="1"/>
    <row r="90" ht="35.25" customHeight="1"/>
    <row r="92" ht="22.5" customHeight="1"/>
    <row r="95" ht="18" customHeight="1"/>
    <row r="97" ht="33.75" customHeight="1"/>
    <row r="99" ht="21" customHeight="1"/>
    <row r="100" ht="26.25" customHeight="1"/>
    <row r="101" ht="22.5" customHeight="1"/>
    <row r="103" ht="35.25" customHeight="1"/>
    <row r="107" ht="22.5" customHeight="1"/>
    <row r="109" ht="25.5" customHeight="1"/>
    <row r="116" ht="24.75" customHeight="1"/>
  </sheetData>
  <mergeCells count="9">
    <mergeCell ref="A51:K51"/>
    <mergeCell ref="A52:K52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scale="90" orientation="landscape" r:id="rId1"/>
  <headerFooter alignWithMargins="0"/>
  <rowBreaks count="2" manualBreakCount="2">
    <brk id="79" max="16383" man="1"/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zoomScale="75" zoomScaleNormal="75" zoomScaleSheetLayoutView="85" workbookViewId="0">
      <selection activeCell="A35" sqref="A35"/>
    </sheetView>
  </sheetViews>
  <sheetFormatPr baseColWidth="10" defaultColWidth="11.42578125" defaultRowHeight="12.75"/>
  <cols>
    <col min="1" max="1" width="76.7109375" style="202" bestFit="1" customWidth="1"/>
    <col min="2" max="2" width="17" style="202" customWidth="1"/>
    <col min="3" max="3" width="13.5703125" style="202" customWidth="1"/>
    <col min="4" max="4" width="14.7109375" style="202" hidden="1" customWidth="1"/>
    <col min="5" max="5" width="13.5703125" style="202" customWidth="1"/>
    <col min="6" max="6" width="13.140625" style="202" customWidth="1"/>
    <col min="7" max="7" width="14" style="202" customWidth="1"/>
    <col min="8" max="8" width="14.28515625" style="202" customWidth="1"/>
    <col min="9" max="16384" width="11.42578125" style="202"/>
  </cols>
  <sheetData>
    <row r="1" spans="1:8" s="197" customFormat="1" ht="24.75">
      <c r="A1" s="196" t="s">
        <v>27</v>
      </c>
      <c r="B1" s="196"/>
      <c r="C1" s="196"/>
      <c r="D1" s="196"/>
      <c r="E1" s="196"/>
      <c r="F1" s="196"/>
      <c r="G1" s="196"/>
    </row>
    <row r="2" spans="1:8" s="197" customFormat="1" ht="15" customHeight="1">
      <c r="A2" s="408"/>
      <c r="B2" s="408"/>
      <c r="C2" s="198"/>
    </row>
    <row r="3" spans="1:8" s="197" customFormat="1" ht="15" customHeight="1">
      <c r="A3" s="518" t="s">
        <v>236</v>
      </c>
      <c r="B3" s="518"/>
      <c r="C3" s="518"/>
    </row>
    <row r="4" spans="1:8" s="197" customFormat="1" ht="15" customHeight="1">
      <c r="A4" s="199" t="s">
        <v>237</v>
      </c>
      <c r="B4" s="408"/>
      <c r="C4" s="198"/>
    </row>
    <row r="5" spans="1:8" s="197" customFormat="1" ht="15" customHeight="1">
      <c r="A5" s="199" t="s">
        <v>251</v>
      </c>
      <c r="B5" s="408"/>
      <c r="C5" s="198"/>
    </row>
    <row r="6" spans="1:8" s="197" customFormat="1" ht="15" customHeight="1">
      <c r="A6" s="199"/>
      <c r="B6" s="408"/>
      <c r="C6" s="198"/>
    </row>
    <row r="7" spans="1:8" s="197" customFormat="1" ht="15" customHeight="1">
      <c r="A7" s="199" t="s">
        <v>49</v>
      </c>
      <c r="B7" s="408"/>
      <c r="C7" s="198"/>
    </row>
    <row r="8" spans="1:8" ht="15" customHeight="1" thickBot="1">
      <c r="A8" s="199"/>
      <c r="B8" s="200"/>
      <c r="C8" s="201"/>
    </row>
    <row r="9" spans="1:8" ht="15.75">
      <c r="A9" s="519" t="s">
        <v>3</v>
      </c>
      <c r="B9" s="522" t="s">
        <v>0</v>
      </c>
      <c r="C9" s="525" t="s">
        <v>1</v>
      </c>
      <c r="D9" s="528" t="s">
        <v>212</v>
      </c>
      <c r="E9" s="529"/>
      <c r="F9" s="529"/>
      <c r="G9" s="529"/>
      <c r="H9" s="530"/>
    </row>
    <row r="10" spans="1:8" ht="16.5" thickBot="1">
      <c r="A10" s="520"/>
      <c r="B10" s="523"/>
      <c r="C10" s="526"/>
      <c r="D10" s="531" t="s">
        <v>238</v>
      </c>
      <c r="E10" s="532"/>
      <c r="F10" s="532"/>
      <c r="G10" s="532"/>
      <c r="H10" s="533"/>
    </row>
    <row r="11" spans="1:8" ht="26.25" thickBot="1">
      <c r="A11" s="521"/>
      <c r="B11" s="524"/>
      <c r="C11" s="527"/>
      <c r="D11" s="203" t="s">
        <v>2</v>
      </c>
      <c r="E11" s="204" t="s">
        <v>23</v>
      </c>
      <c r="F11" s="204" t="s">
        <v>25</v>
      </c>
      <c r="G11" s="204" t="s">
        <v>26</v>
      </c>
      <c r="H11" s="205" t="s">
        <v>239</v>
      </c>
    </row>
    <row r="12" spans="1:8" s="211" customFormat="1" ht="24.95" customHeight="1">
      <c r="A12" s="206" t="s">
        <v>240</v>
      </c>
      <c r="B12" s="207" t="s">
        <v>4</v>
      </c>
      <c r="C12" s="207" t="s">
        <v>241</v>
      </c>
      <c r="D12" s="208">
        <v>1770</v>
      </c>
      <c r="E12" s="208">
        <v>86</v>
      </c>
      <c r="F12" s="208">
        <v>71</v>
      </c>
      <c r="G12" s="209">
        <v>204</v>
      </c>
      <c r="H12" s="210">
        <v>0</v>
      </c>
    </row>
    <row r="13" spans="1:8" s="211" customFormat="1" ht="24.95" customHeight="1">
      <c r="A13" s="212" t="s">
        <v>242</v>
      </c>
      <c r="B13" s="213" t="s">
        <v>4</v>
      </c>
      <c r="C13" s="213" t="s">
        <v>241</v>
      </c>
      <c r="D13" s="208">
        <v>1300</v>
      </c>
      <c r="E13" s="214">
        <v>57</v>
      </c>
      <c r="F13" s="214">
        <v>52</v>
      </c>
      <c r="G13" s="215">
        <v>111</v>
      </c>
      <c r="H13" s="216">
        <v>0</v>
      </c>
    </row>
    <row r="14" spans="1:8" s="211" customFormat="1" ht="24.95" customHeight="1">
      <c r="A14" s="212" t="s">
        <v>243</v>
      </c>
      <c r="B14" s="213" t="s">
        <v>4</v>
      </c>
      <c r="C14" s="213" t="s">
        <v>241</v>
      </c>
      <c r="D14" s="208">
        <v>160</v>
      </c>
      <c r="E14" s="214">
        <v>7</v>
      </c>
      <c r="F14" s="214">
        <v>17</v>
      </c>
      <c r="G14" s="215">
        <v>23</v>
      </c>
      <c r="H14" s="216">
        <v>0</v>
      </c>
    </row>
    <row r="15" spans="1:8" ht="24.95" customHeight="1">
      <c r="A15" s="217" t="s">
        <v>244</v>
      </c>
      <c r="B15" s="213" t="s">
        <v>4</v>
      </c>
      <c r="C15" s="213" t="s">
        <v>241</v>
      </c>
      <c r="D15" s="218">
        <f>SUM(D12:D14)</f>
        <v>3230</v>
      </c>
      <c r="E15" s="219">
        <f>SUM(E12:E14)</f>
        <v>150</v>
      </c>
      <c r="F15" s="219">
        <f>SUM(F12:F14)</f>
        <v>140</v>
      </c>
      <c r="G15" s="219">
        <f>SUM(G12:G14)</f>
        <v>338</v>
      </c>
      <c r="H15" s="220">
        <f>SUM(H12:H14)</f>
        <v>0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5" right="0.25" top="0.75" bottom="0.75" header="0.3" footer="0.3"/>
  <pageSetup paperSize="9" scale="98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showGridLines="0" tabSelected="1" workbookViewId="0">
      <selection activeCell="A35" sqref="A35"/>
    </sheetView>
  </sheetViews>
  <sheetFormatPr baseColWidth="10" defaultRowHeight="12.75"/>
  <cols>
    <col min="1" max="1" width="43.5703125" style="436" bestFit="1" customWidth="1"/>
    <col min="2" max="2" width="15.42578125" style="436" bestFit="1" customWidth="1"/>
    <col min="3" max="4" width="11.42578125" style="436"/>
    <col min="5" max="9" width="0" style="436" hidden="1" customWidth="1"/>
    <col min="10" max="11" width="13.85546875" style="436" bestFit="1" customWidth="1"/>
    <col min="12" max="13" width="14.85546875" style="436" bestFit="1" customWidth="1"/>
    <col min="14" max="14" width="13.85546875" style="436" bestFit="1" customWidth="1"/>
    <col min="15" max="15" width="14.85546875" style="436" bestFit="1" customWidth="1"/>
    <col min="16" max="16" width="12.42578125" style="436" bestFit="1" customWidth="1"/>
    <col min="17" max="16384" width="11.42578125" style="436"/>
  </cols>
  <sheetData>
    <row r="1" spans="1:17" ht="15.75">
      <c r="A1" s="534" t="s">
        <v>27</v>
      </c>
      <c r="B1" s="534"/>
      <c r="C1" s="534"/>
      <c r="D1" s="534"/>
      <c r="E1" s="534"/>
      <c r="F1" s="534"/>
      <c r="G1" s="534"/>
      <c r="H1" s="534"/>
      <c r="I1" s="534"/>
      <c r="J1" s="534"/>
      <c r="K1" s="534"/>
      <c r="L1" s="534"/>
      <c r="M1" s="534"/>
      <c r="N1" s="534"/>
      <c r="O1" s="534"/>
      <c r="P1" s="534"/>
      <c r="Q1" s="534"/>
    </row>
    <row r="2" spans="1:17" ht="23.25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10"/>
    </row>
    <row r="3" spans="1:17" ht="15.75">
      <c r="A3" s="111" t="s">
        <v>256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409"/>
    </row>
    <row r="4" spans="1:17" ht="15.75">
      <c r="A4" s="111" t="s">
        <v>191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409"/>
    </row>
    <row r="5" spans="1:17" ht="15.75">
      <c r="A5" s="111" t="s">
        <v>252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409"/>
    </row>
    <row r="6" spans="1:17">
      <c r="A6" s="109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10"/>
    </row>
    <row r="7" spans="1:17" ht="16.5" thickBot="1">
      <c r="A7" s="113" t="s">
        <v>49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</row>
    <row r="8" spans="1:17" ht="13.5" thickBot="1">
      <c r="A8" s="535" t="s">
        <v>192</v>
      </c>
      <c r="B8" s="538" t="s">
        <v>193</v>
      </c>
      <c r="C8" s="538" t="s">
        <v>194</v>
      </c>
      <c r="D8" s="538" t="s">
        <v>195</v>
      </c>
      <c r="E8" s="541" t="s">
        <v>196</v>
      </c>
      <c r="F8" s="542"/>
      <c r="G8" s="542"/>
      <c r="H8" s="542"/>
      <c r="I8" s="542"/>
      <c r="J8" s="542"/>
      <c r="K8" s="542"/>
      <c r="L8" s="542"/>
      <c r="M8" s="542"/>
      <c r="N8" s="542"/>
      <c r="O8" s="542"/>
      <c r="P8" s="542"/>
      <c r="Q8" s="543"/>
    </row>
    <row r="9" spans="1:17" ht="14.25" thickTop="1" thickBot="1">
      <c r="A9" s="536"/>
      <c r="B9" s="539"/>
      <c r="C9" s="539"/>
      <c r="D9" s="539"/>
      <c r="E9" s="114">
        <v>2002</v>
      </c>
      <c r="F9" s="114">
        <v>2003</v>
      </c>
      <c r="G9" s="114">
        <v>2004</v>
      </c>
      <c r="H9" s="114">
        <v>2005</v>
      </c>
      <c r="I9" s="115">
        <v>2006</v>
      </c>
      <c r="J9" s="116">
        <v>2016</v>
      </c>
      <c r="K9" s="116">
        <v>2017</v>
      </c>
      <c r="L9" s="117">
        <v>2018</v>
      </c>
      <c r="M9" s="117">
        <v>2019</v>
      </c>
      <c r="N9" s="544">
        <v>2020</v>
      </c>
      <c r="O9" s="545"/>
      <c r="P9" s="545"/>
      <c r="Q9" s="546"/>
    </row>
    <row r="10" spans="1:17" ht="36.75" thickBot="1">
      <c r="A10" s="537"/>
      <c r="B10" s="540"/>
      <c r="C10" s="540"/>
      <c r="D10" s="540"/>
      <c r="E10" s="412" t="s">
        <v>197</v>
      </c>
      <c r="F10" s="412" t="s">
        <v>197</v>
      </c>
      <c r="G10" s="412" t="s">
        <v>197</v>
      </c>
      <c r="H10" s="412" t="s">
        <v>198</v>
      </c>
      <c r="I10" s="118" t="s">
        <v>22</v>
      </c>
      <c r="J10" s="119" t="s">
        <v>22</v>
      </c>
      <c r="K10" s="119" t="s">
        <v>22</v>
      </c>
      <c r="L10" s="120" t="s">
        <v>22</v>
      </c>
      <c r="M10" s="120" t="s">
        <v>22</v>
      </c>
      <c r="N10" s="121" t="s">
        <v>23</v>
      </c>
      <c r="O10" s="411" t="s">
        <v>25</v>
      </c>
      <c r="P10" s="411" t="s">
        <v>26</v>
      </c>
      <c r="Q10" s="122" t="s">
        <v>28</v>
      </c>
    </row>
    <row r="11" spans="1:17">
      <c r="A11" s="123" t="s">
        <v>199</v>
      </c>
      <c r="B11" s="124" t="s">
        <v>4</v>
      </c>
      <c r="C11" s="124" t="s">
        <v>200</v>
      </c>
      <c r="D11" s="124" t="s">
        <v>201</v>
      </c>
      <c r="E11" s="125" t="s">
        <v>202</v>
      </c>
      <c r="F11" s="125" t="s">
        <v>202</v>
      </c>
      <c r="G11" s="125" t="s">
        <v>202</v>
      </c>
      <c r="H11" s="126">
        <v>150</v>
      </c>
      <c r="I11" s="127">
        <v>100</v>
      </c>
      <c r="J11" s="128">
        <v>75</v>
      </c>
      <c r="K11" s="128">
        <v>75</v>
      </c>
      <c r="L11" s="129">
        <v>69</v>
      </c>
      <c r="M11" s="129">
        <v>65</v>
      </c>
      <c r="N11" s="130">
        <v>57</v>
      </c>
      <c r="O11" s="396">
        <v>57</v>
      </c>
      <c r="P11" s="131">
        <v>56</v>
      </c>
      <c r="Q11" s="132"/>
    </row>
    <row r="12" spans="1:17">
      <c r="A12" s="123" t="s">
        <v>203</v>
      </c>
      <c r="B12" s="124" t="s">
        <v>4</v>
      </c>
      <c r="C12" s="124" t="s">
        <v>200</v>
      </c>
      <c r="D12" s="124" t="s">
        <v>201</v>
      </c>
      <c r="E12" s="125" t="s">
        <v>202</v>
      </c>
      <c r="F12" s="125" t="s">
        <v>202</v>
      </c>
      <c r="G12" s="125" t="s">
        <v>202</v>
      </c>
      <c r="H12" s="124">
        <v>130</v>
      </c>
      <c r="I12" s="133">
        <v>122</v>
      </c>
      <c r="J12" s="134">
        <v>405</v>
      </c>
      <c r="K12" s="134">
        <v>405</v>
      </c>
      <c r="L12" s="135">
        <v>405</v>
      </c>
      <c r="M12" s="135">
        <v>405</v>
      </c>
      <c r="N12" s="136">
        <v>405</v>
      </c>
      <c r="O12" s="437">
        <f>N12-COUNT('[2]Muebles Baja'!B4:B89)+'[2]Muebles Alta'!H86+'[2]Muebles Alta'!H100+'[2]Muebles Alta'!H106+'[2]Muebles Alta'!H118+'[2]Muebles Alta'!H124+'[2]Muebles Alta'!H130</f>
        <v>417</v>
      </c>
      <c r="P12" s="437">
        <f>417-'[3]Resol 14 DAABO'!D24</f>
        <v>401</v>
      </c>
      <c r="Q12" s="137"/>
    </row>
    <row r="13" spans="1:17">
      <c r="A13" s="123" t="s">
        <v>204</v>
      </c>
      <c r="B13" s="124" t="s">
        <v>4</v>
      </c>
      <c r="C13" s="124" t="s">
        <v>205</v>
      </c>
      <c r="D13" s="124" t="s">
        <v>201</v>
      </c>
      <c r="E13" s="125" t="s">
        <v>202</v>
      </c>
      <c r="F13" s="125" t="s">
        <v>202</v>
      </c>
      <c r="G13" s="125" t="s">
        <v>202</v>
      </c>
      <c r="H13" s="125" t="s">
        <v>202</v>
      </c>
      <c r="I13" s="138" t="s">
        <v>206</v>
      </c>
      <c r="J13" s="139">
        <v>0</v>
      </c>
      <c r="K13" s="139">
        <v>0</v>
      </c>
      <c r="L13" s="140">
        <v>0</v>
      </c>
      <c r="M13" s="140">
        <v>0</v>
      </c>
      <c r="N13" s="130">
        <v>0</v>
      </c>
      <c r="O13" s="131">
        <v>0</v>
      </c>
      <c r="P13" s="131">
        <v>0</v>
      </c>
      <c r="Q13" s="132"/>
    </row>
    <row r="14" spans="1:17">
      <c r="A14" s="123" t="s">
        <v>207</v>
      </c>
      <c r="B14" s="124" t="s">
        <v>4</v>
      </c>
      <c r="C14" s="124" t="s">
        <v>205</v>
      </c>
      <c r="D14" s="124" t="s">
        <v>201</v>
      </c>
      <c r="E14" s="125" t="s">
        <v>202</v>
      </c>
      <c r="F14" s="125" t="s">
        <v>202</v>
      </c>
      <c r="G14" s="125" t="s">
        <v>202</v>
      </c>
      <c r="H14" s="125" t="s">
        <v>202</v>
      </c>
      <c r="I14" s="138" t="s">
        <v>206</v>
      </c>
      <c r="J14" s="139">
        <v>0</v>
      </c>
      <c r="K14" s="139">
        <v>0</v>
      </c>
      <c r="L14" s="140">
        <v>0</v>
      </c>
      <c r="M14" s="140">
        <v>0</v>
      </c>
      <c r="N14" s="130">
        <v>0</v>
      </c>
      <c r="O14" s="131">
        <v>0</v>
      </c>
      <c r="P14" s="141">
        <v>0</v>
      </c>
      <c r="Q14" s="142"/>
    </row>
    <row r="15" spans="1:17">
      <c r="A15" s="123" t="s">
        <v>207</v>
      </c>
      <c r="B15" s="124" t="s">
        <v>66</v>
      </c>
      <c r="C15" s="124" t="s">
        <v>205</v>
      </c>
      <c r="D15" s="124" t="s">
        <v>201</v>
      </c>
      <c r="E15" s="125" t="s">
        <v>202</v>
      </c>
      <c r="F15" s="125" t="s">
        <v>202</v>
      </c>
      <c r="G15" s="125" t="s">
        <v>202</v>
      </c>
      <c r="H15" s="125" t="s">
        <v>202</v>
      </c>
      <c r="I15" s="138" t="s">
        <v>206</v>
      </c>
      <c r="J15" s="139">
        <v>0</v>
      </c>
      <c r="K15" s="139">
        <v>0</v>
      </c>
      <c r="L15" s="140">
        <v>0</v>
      </c>
      <c r="M15" s="140">
        <v>0</v>
      </c>
      <c r="N15" s="130">
        <v>0</v>
      </c>
      <c r="O15" s="131">
        <v>0</v>
      </c>
      <c r="P15" s="131">
        <v>0</v>
      </c>
      <c r="Q15" s="132"/>
    </row>
    <row r="16" spans="1:17">
      <c r="A16" s="123" t="s">
        <v>208</v>
      </c>
      <c r="B16" s="124" t="s">
        <v>66</v>
      </c>
      <c r="C16" s="124" t="s">
        <v>209</v>
      </c>
      <c r="D16" s="124" t="s">
        <v>201</v>
      </c>
      <c r="E16" s="143">
        <v>6026929</v>
      </c>
      <c r="F16" s="143">
        <v>4858726</v>
      </c>
      <c r="G16" s="143">
        <v>4801465</v>
      </c>
      <c r="H16" s="144">
        <v>5760000</v>
      </c>
      <c r="I16" s="145">
        <v>9200000</v>
      </c>
      <c r="J16" s="438">
        <v>3369154.7</v>
      </c>
      <c r="K16" s="439">
        <v>4261945.1900000004</v>
      </c>
      <c r="L16" s="440">
        <v>1374927.11</v>
      </c>
      <c r="M16" s="440">
        <v>5065811.18</v>
      </c>
      <c r="N16" s="441">
        <v>139055.15</v>
      </c>
      <c r="O16" s="442">
        <v>1764210.62</v>
      </c>
      <c r="P16" s="442">
        <v>461913.3</v>
      </c>
      <c r="Q16" s="443"/>
    </row>
    <row r="17" spans="1:17">
      <c r="A17" s="123" t="s">
        <v>210</v>
      </c>
      <c r="B17" s="124" t="s">
        <v>66</v>
      </c>
      <c r="C17" s="124" t="s">
        <v>200</v>
      </c>
      <c r="D17" s="124" t="s">
        <v>201</v>
      </c>
      <c r="E17" s="146">
        <v>14280</v>
      </c>
      <c r="F17" s="146">
        <v>14280</v>
      </c>
      <c r="G17" s="146">
        <v>14280</v>
      </c>
      <c r="H17" s="147">
        <v>14280</v>
      </c>
      <c r="I17" s="148">
        <v>14280</v>
      </c>
      <c r="J17" s="444">
        <v>0</v>
      </c>
      <c r="K17" s="444">
        <v>0</v>
      </c>
      <c r="L17" s="445">
        <v>0</v>
      </c>
      <c r="M17" s="445">
        <v>0</v>
      </c>
      <c r="N17" s="446">
        <v>0</v>
      </c>
      <c r="O17" s="447">
        <v>0</v>
      </c>
      <c r="P17" s="447"/>
      <c r="Q17" s="149"/>
    </row>
    <row r="18" spans="1:17">
      <c r="A18" s="123" t="s">
        <v>211</v>
      </c>
      <c r="B18" s="124" t="s">
        <v>66</v>
      </c>
      <c r="C18" s="124" t="s">
        <v>205</v>
      </c>
      <c r="D18" s="124" t="s">
        <v>201</v>
      </c>
      <c r="E18" s="146">
        <v>20492</v>
      </c>
      <c r="F18" s="146">
        <v>971505</v>
      </c>
      <c r="G18" s="146">
        <v>3837</v>
      </c>
      <c r="H18" s="125" t="s">
        <v>202</v>
      </c>
      <c r="I18" s="150"/>
      <c r="J18" s="448">
        <v>137704</v>
      </c>
      <c r="K18" s="444">
        <v>1026762</v>
      </c>
      <c r="L18" s="445">
        <v>12573148</v>
      </c>
      <c r="M18" s="449">
        <v>27404862.989999998</v>
      </c>
      <c r="N18" s="441">
        <v>9814359.1099999994</v>
      </c>
      <c r="O18" s="450">
        <v>12209300.73</v>
      </c>
      <c r="P18" s="450">
        <v>286338.65999999997</v>
      </c>
      <c r="Q18" s="451"/>
    </row>
    <row r="19" spans="1:17" ht="13.5" thickBot="1">
      <c r="A19" s="123"/>
      <c r="B19" s="124"/>
      <c r="C19" s="124"/>
      <c r="D19" s="124"/>
      <c r="E19" s="124"/>
      <c r="F19" s="124"/>
      <c r="G19" s="124"/>
      <c r="H19" s="124"/>
      <c r="I19" s="133"/>
      <c r="J19" s="151"/>
      <c r="K19" s="151"/>
      <c r="L19" s="152"/>
      <c r="M19" s="153"/>
      <c r="N19" s="154"/>
      <c r="O19" s="155"/>
      <c r="P19" s="156"/>
      <c r="Q19" s="157" t="s">
        <v>212</v>
      </c>
    </row>
    <row r="20" spans="1:17" ht="13.5" thickBot="1">
      <c r="A20" s="158"/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</row>
    <row r="21" spans="1:17" ht="14.25" thickTop="1" thickBot="1">
      <c r="A21" s="160" t="s">
        <v>213</v>
      </c>
      <c r="B21" s="161"/>
      <c r="C21" s="161"/>
      <c r="D21" s="161"/>
      <c r="E21" s="161"/>
      <c r="F21" s="161"/>
      <c r="G21" s="161"/>
      <c r="H21" s="161"/>
      <c r="I21" s="162"/>
      <c r="J21" s="163"/>
      <c r="K21" s="163"/>
      <c r="L21" s="164"/>
      <c r="M21" s="165"/>
      <c r="N21" s="166"/>
      <c r="O21" s="167"/>
      <c r="P21" s="167"/>
      <c r="Q21" s="168"/>
    </row>
    <row r="22" spans="1:17">
      <c r="A22" s="169" t="s">
        <v>214</v>
      </c>
      <c r="B22" s="124" t="s">
        <v>4</v>
      </c>
      <c r="C22" s="124" t="s">
        <v>215</v>
      </c>
      <c r="D22" s="124" t="s">
        <v>216</v>
      </c>
      <c r="E22" s="124">
        <v>33</v>
      </c>
      <c r="F22" s="124">
        <v>33</v>
      </c>
      <c r="G22" s="124">
        <v>48</v>
      </c>
      <c r="H22" s="124">
        <v>48</v>
      </c>
      <c r="I22" s="133">
        <v>47</v>
      </c>
      <c r="J22" s="134">
        <v>34</v>
      </c>
      <c r="K22" s="170">
        <f>+K23+K27+K28+K30+K34</f>
        <v>33</v>
      </c>
      <c r="L22" s="171">
        <v>28</v>
      </c>
      <c r="M22" s="172">
        <v>24</v>
      </c>
      <c r="N22" s="173">
        <v>24</v>
      </c>
      <c r="O22" s="174">
        <v>24</v>
      </c>
      <c r="P22" s="174">
        <v>24</v>
      </c>
      <c r="Q22" s="175"/>
    </row>
    <row r="23" spans="1:17">
      <c r="A23" s="169" t="s">
        <v>217</v>
      </c>
      <c r="B23" s="124" t="s">
        <v>4</v>
      </c>
      <c r="C23" s="124" t="s">
        <v>215</v>
      </c>
      <c r="D23" s="124" t="s">
        <v>216</v>
      </c>
      <c r="E23" s="124">
        <v>16</v>
      </c>
      <c r="F23" s="124">
        <v>16</v>
      </c>
      <c r="G23" s="124">
        <v>22</v>
      </c>
      <c r="H23" s="124">
        <v>22</v>
      </c>
      <c r="I23" s="133">
        <v>19</v>
      </c>
      <c r="J23" s="134">
        <v>17</v>
      </c>
      <c r="K23" s="176">
        <f>SUM(K24:K26)</f>
        <v>16</v>
      </c>
      <c r="L23" s="177">
        <v>17</v>
      </c>
      <c r="M23" s="178">
        <v>15</v>
      </c>
      <c r="N23" s="173">
        <v>15</v>
      </c>
      <c r="O23" s="174">
        <v>15</v>
      </c>
      <c r="P23" s="174">
        <v>15</v>
      </c>
      <c r="Q23" s="175"/>
    </row>
    <row r="24" spans="1:17">
      <c r="A24" s="123" t="s">
        <v>218</v>
      </c>
      <c r="B24" s="124" t="s">
        <v>4</v>
      </c>
      <c r="C24" s="124" t="s">
        <v>215</v>
      </c>
      <c r="D24" s="124" t="s">
        <v>216</v>
      </c>
      <c r="E24" s="124">
        <v>1</v>
      </c>
      <c r="F24" s="124">
        <v>1</v>
      </c>
      <c r="G24" s="124">
        <v>1</v>
      </c>
      <c r="H24" s="124">
        <v>1</v>
      </c>
      <c r="I24" s="133">
        <v>1</v>
      </c>
      <c r="J24" s="134">
        <v>2</v>
      </c>
      <c r="K24" s="176">
        <v>2</v>
      </c>
      <c r="L24" s="176">
        <v>2</v>
      </c>
      <c r="M24" s="179">
        <v>3</v>
      </c>
      <c r="N24" s="173">
        <v>3</v>
      </c>
      <c r="O24" s="174">
        <v>3</v>
      </c>
      <c r="P24" s="174">
        <v>3</v>
      </c>
      <c r="Q24" s="175"/>
    </row>
    <row r="25" spans="1:17">
      <c r="A25" s="123" t="s">
        <v>219</v>
      </c>
      <c r="B25" s="124" t="s">
        <v>4</v>
      </c>
      <c r="C25" s="124" t="s">
        <v>215</v>
      </c>
      <c r="D25" s="124" t="s">
        <v>216</v>
      </c>
      <c r="E25" s="124">
        <v>5</v>
      </c>
      <c r="F25" s="124">
        <v>5</v>
      </c>
      <c r="G25" s="124">
        <v>6</v>
      </c>
      <c r="H25" s="124">
        <v>6</v>
      </c>
      <c r="I25" s="133">
        <v>5</v>
      </c>
      <c r="J25" s="134">
        <v>2</v>
      </c>
      <c r="K25" s="176">
        <v>2</v>
      </c>
      <c r="L25" s="176">
        <v>2</v>
      </c>
      <c r="M25" s="179">
        <v>1</v>
      </c>
      <c r="N25" s="173">
        <v>1</v>
      </c>
      <c r="O25" s="174">
        <v>1</v>
      </c>
      <c r="P25" s="174">
        <v>1</v>
      </c>
      <c r="Q25" s="175"/>
    </row>
    <row r="26" spans="1:17">
      <c r="A26" s="123" t="s">
        <v>220</v>
      </c>
      <c r="B26" s="124" t="s">
        <v>4</v>
      </c>
      <c r="C26" s="124" t="s">
        <v>215</v>
      </c>
      <c r="D26" s="124" t="s">
        <v>216</v>
      </c>
      <c r="E26" s="124">
        <v>10</v>
      </c>
      <c r="F26" s="124">
        <v>10</v>
      </c>
      <c r="G26" s="124">
        <v>15</v>
      </c>
      <c r="H26" s="124">
        <v>15</v>
      </c>
      <c r="I26" s="133">
        <v>13</v>
      </c>
      <c r="J26" s="134">
        <v>13</v>
      </c>
      <c r="K26" s="176">
        <v>12</v>
      </c>
      <c r="L26" s="177">
        <v>13</v>
      </c>
      <c r="M26" s="178">
        <v>13</v>
      </c>
      <c r="N26" s="173">
        <v>13</v>
      </c>
      <c r="O26" s="174">
        <v>13</v>
      </c>
      <c r="P26" s="174">
        <v>13</v>
      </c>
      <c r="Q26" s="175"/>
    </row>
    <row r="27" spans="1:17">
      <c r="A27" s="169" t="s">
        <v>221</v>
      </c>
      <c r="B27" s="124" t="s">
        <v>4</v>
      </c>
      <c r="C27" s="124" t="s">
        <v>215</v>
      </c>
      <c r="D27" s="124" t="s">
        <v>216</v>
      </c>
      <c r="E27" s="124">
        <v>15</v>
      </c>
      <c r="F27" s="124">
        <v>15</v>
      </c>
      <c r="G27" s="124">
        <v>24</v>
      </c>
      <c r="H27" s="124">
        <v>24</v>
      </c>
      <c r="I27" s="133">
        <v>26</v>
      </c>
      <c r="J27" s="134">
        <v>15</v>
      </c>
      <c r="K27" s="176">
        <v>14</v>
      </c>
      <c r="L27" s="177">
        <v>9</v>
      </c>
      <c r="M27" s="178">
        <v>7</v>
      </c>
      <c r="N27" s="173">
        <v>7</v>
      </c>
      <c r="O27" s="174">
        <v>7</v>
      </c>
      <c r="P27" s="174">
        <v>7</v>
      </c>
      <c r="Q27" s="175"/>
    </row>
    <row r="28" spans="1:17">
      <c r="A28" s="123" t="s">
        <v>222</v>
      </c>
      <c r="B28" s="124" t="s">
        <v>4</v>
      </c>
      <c r="C28" s="124" t="s">
        <v>215</v>
      </c>
      <c r="D28" s="124" t="s">
        <v>216</v>
      </c>
      <c r="E28" s="124">
        <v>2</v>
      </c>
      <c r="F28" s="124">
        <v>2</v>
      </c>
      <c r="G28" s="124">
        <v>2</v>
      </c>
      <c r="H28" s="124">
        <v>2</v>
      </c>
      <c r="I28" s="133">
        <v>2</v>
      </c>
      <c r="J28" s="134">
        <v>1</v>
      </c>
      <c r="K28" s="176">
        <v>1</v>
      </c>
      <c r="L28" s="177">
        <v>0</v>
      </c>
      <c r="M28" s="178">
        <v>0</v>
      </c>
      <c r="N28" s="173">
        <v>0</v>
      </c>
      <c r="O28" s="174">
        <v>0</v>
      </c>
      <c r="P28" s="174">
        <v>0</v>
      </c>
      <c r="Q28" s="175"/>
    </row>
    <row r="29" spans="1:17">
      <c r="A29" s="123" t="s">
        <v>223</v>
      </c>
      <c r="B29" s="124" t="s">
        <v>4</v>
      </c>
      <c r="C29" s="124" t="s">
        <v>215</v>
      </c>
      <c r="D29" s="124" t="s">
        <v>216</v>
      </c>
      <c r="E29" s="124">
        <v>35</v>
      </c>
      <c r="F29" s="124">
        <v>33</v>
      </c>
      <c r="G29" s="124">
        <v>48</v>
      </c>
      <c r="H29" s="124">
        <v>48</v>
      </c>
      <c r="I29" s="133">
        <v>47</v>
      </c>
      <c r="J29" s="134">
        <v>34</v>
      </c>
      <c r="K29" s="176">
        <f>SUM(K24:K28)</f>
        <v>31</v>
      </c>
      <c r="L29" s="177">
        <v>28</v>
      </c>
      <c r="M29" s="178">
        <v>24</v>
      </c>
      <c r="N29" s="173">
        <v>24</v>
      </c>
      <c r="O29" s="174">
        <v>24</v>
      </c>
      <c r="P29" s="174">
        <v>24</v>
      </c>
      <c r="Q29" s="175"/>
    </row>
    <row r="30" spans="1:17">
      <c r="A30" s="123" t="s">
        <v>224</v>
      </c>
      <c r="B30" s="124" t="s">
        <v>4</v>
      </c>
      <c r="C30" s="124" t="s">
        <v>215</v>
      </c>
      <c r="D30" s="124" t="s">
        <v>216</v>
      </c>
      <c r="E30" s="124">
        <v>1</v>
      </c>
      <c r="F30" s="124">
        <v>1</v>
      </c>
      <c r="G30" s="124">
        <v>1</v>
      </c>
      <c r="H30" s="124">
        <v>1</v>
      </c>
      <c r="I30" s="133">
        <v>1</v>
      </c>
      <c r="J30" s="134">
        <v>1</v>
      </c>
      <c r="K30" s="176">
        <v>1</v>
      </c>
      <c r="L30" s="177">
        <v>1</v>
      </c>
      <c r="M30" s="178">
        <v>1</v>
      </c>
      <c r="N30" s="173">
        <v>1</v>
      </c>
      <c r="O30" s="174">
        <v>1</v>
      </c>
      <c r="P30" s="174">
        <v>1</v>
      </c>
      <c r="Q30" s="175"/>
    </row>
    <row r="31" spans="1:17">
      <c r="A31" s="123" t="s">
        <v>225</v>
      </c>
      <c r="B31" s="124" t="s">
        <v>4</v>
      </c>
      <c r="C31" s="124" t="s">
        <v>215</v>
      </c>
      <c r="D31" s="124" t="s">
        <v>216</v>
      </c>
      <c r="E31" s="124">
        <v>6</v>
      </c>
      <c r="F31" s="124">
        <v>6</v>
      </c>
      <c r="G31" s="124">
        <v>28</v>
      </c>
      <c r="H31" s="124">
        <v>30</v>
      </c>
      <c r="I31" s="133">
        <v>30</v>
      </c>
      <c r="J31" s="134">
        <v>24</v>
      </c>
      <c r="K31" s="180">
        <v>23</v>
      </c>
      <c r="L31" s="181">
        <v>24</v>
      </c>
      <c r="M31" s="182">
        <v>20</v>
      </c>
      <c r="N31" s="173">
        <v>20</v>
      </c>
      <c r="O31" s="174">
        <v>20</v>
      </c>
      <c r="P31" s="174">
        <v>20</v>
      </c>
      <c r="Q31" s="175"/>
    </row>
    <row r="32" spans="1:17">
      <c r="A32" s="123" t="s">
        <v>226</v>
      </c>
      <c r="B32" s="124" t="s">
        <v>4</v>
      </c>
      <c r="C32" s="124" t="s">
        <v>215</v>
      </c>
      <c r="D32" s="124" t="s">
        <v>216</v>
      </c>
      <c r="E32" s="124">
        <v>22</v>
      </c>
      <c r="F32" s="124">
        <v>22</v>
      </c>
      <c r="G32" s="124">
        <v>2</v>
      </c>
      <c r="H32" s="124">
        <v>2</v>
      </c>
      <c r="I32" s="133">
        <v>3</v>
      </c>
      <c r="J32" s="134">
        <v>2</v>
      </c>
      <c r="K32" s="176">
        <v>2</v>
      </c>
      <c r="L32" s="177">
        <v>0</v>
      </c>
      <c r="M32" s="178">
        <v>0</v>
      </c>
      <c r="N32" s="173">
        <v>0</v>
      </c>
      <c r="O32" s="174">
        <v>0</v>
      </c>
      <c r="P32" s="174">
        <v>0</v>
      </c>
      <c r="Q32" s="175"/>
    </row>
    <row r="33" spans="1:17">
      <c r="A33" s="123" t="s">
        <v>227</v>
      </c>
      <c r="B33" s="124" t="s">
        <v>4</v>
      </c>
      <c r="C33" s="124" t="s">
        <v>215</v>
      </c>
      <c r="D33" s="124" t="s">
        <v>216</v>
      </c>
      <c r="E33" s="124">
        <v>2</v>
      </c>
      <c r="F33" s="124">
        <v>2</v>
      </c>
      <c r="G33" s="124">
        <v>4</v>
      </c>
      <c r="H33" s="124">
        <v>2</v>
      </c>
      <c r="I33" s="133">
        <v>3</v>
      </c>
      <c r="J33" s="134">
        <v>2</v>
      </c>
      <c r="K33" s="176">
        <v>3</v>
      </c>
      <c r="L33" s="177">
        <v>3</v>
      </c>
      <c r="M33" s="178">
        <v>3</v>
      </c>
      <c r="N33" s="173">
        <v>3</v>
      </c>
      <c r="O33" s="174">
        <v>3</v>
      </c>
      <c r="P33" s="174">
        <v>3</v>
      </c>
      <c r="Q33" s="175"/>
    </row>
    <row r="34" spans="1:17">
      <c r="A34" s="123" t="s">
        <v>228</v>
      </c>
      <c r="B34" s="124" t="s">
        <v>4</v>
      </c>
      <c r="C34" s="124" t="s">
        <v>215</v>
      </c>
      <c r="D34" s="124" t="s">
        <v>216</v>
      </c>
      <c r="E34" s="124">
        <v>2</v>
      </c>
      <c r="F34" s="124">
        <v>2</v>
      </c>
      <c r="G34" s="124">
        <v>13</v>
      </c>
      <c r="H34" s="124">
        <v>13</v>
      </c>
      <c r="I34" s="133">
        <v>13</v>
      </c>
      <c r="J34" s="134">
        <v>1</v>
      </c>
      <c r="K34" s="176">
        <v>1</v>
      </c>
      <c r="L34" s="177">
        <v>2</v>
      </c>
      <c r="M34" s="178">
        <v>3</v>
      </c>
      <c r="N34" s="173">
        <v>3</v>
      </c>
      <c r="O34" s="174">
        <v>3</v>
      </c>
      <c r="P34" s="174">
        <v>3</v>
      </c>
      <c r="Q34" s="175"/>
    </row>
    <row r="35" spans="1:17">
      <c r="A35" s="123" t="s">
        <v>229</v>
      </c>
      <c r="B35" s="124" t="s">
        <v>4</v>
      </c>
      <c r="C35" s="124" t="s">
        <v>215</v>
      </c>
      <c r="D35" s="124" t="s">
        <v>216</v>
      </c>
      <c r="E35" s="124">
        <v>0</v>
      </c>
      <c r="F35" s="124">
        <v>0</v>
      </c>
      <c r="G35" s="124">
        <v>0</v>
      </c>
      <c r="H35" s="124">
        <v>0</v>
      </c>
      <c r="I35" s="133">
        <v>0</v>
      </c>
      <c r="J35" s="134">
        <v>0</v>
      </c>
      <c r="K35" s="176">
        <v>0</v>
      </c>
      <c r="L35" s="177">
        <v>0</v>
      </c>
      <c r="M35" s="178">
        <v>0</v>
      </c>
      <c r="N35" s="173">
        <v>0</v>
      </c>
      <c r="O35" s="174">
        <v>0</v>
      </c>
      <c r="P35" s="174">
        <v>0</v>
      </c>
      <c r="Q35" s="175"/>
    </row>
    <row r="36" spans="1:17">
      <c r="A36" s="123" t="s">
        <v>230</v>
      </c>
      <c r="B36" s="124" t="s">
        <v>4</v>
      </c>
      <c r="C36" s="124"/>
      <c r="D36" s="124" t="s">
        <v>216</v>
      </c>
      <c r="E36" s="124">
        <v>2</v>
      </c>
      <c r="F36" s="124">
        <v>2</v>
      </c>
      <c r="G36" s="124">
        <v>2</v>
      </c>
      <c r="H36" s="124">
        <v>2</v>
      </c>
      <c r="I36" s="133">
        <v>0</v>
      </c>
      <c r="J36" s="134">
        <v>0</v>
      </c>
      <c r="K36" s="176">
        <v>0</v>
      </c>
      <c r="L36" s="177">
        <v>0</v>
      </c>
      <c r="M36" s="178">
        <v>0</v>
      </c>
      <c r="N36" s="173">
        <v>0</v>
      </c>
      <c r="O36" s="174">
        <v>0</v>
      </c>
      <c r="P36" s="174">
        <v>0</v>
      </c>
      <c r="Q36" s="175"/>
    </row>
    <row r="37" spans="1:17">
      <c r="A37" s="160" t="s">
        <v>231</v>
      </c>
      <c r="B37" s="161"/>
      <c r="C37" s="161"/>
      <c r="D37" s="161"/>
      <c r="E37" s="161"/>
      <c r="F37" s="161"/>
      <c r="G37" s="161"/>
      <c r="H37" s="161"/>
      <c r="I37" s="162"/>
      <c r="J37" s="183"/>
      <c r="K37" s="183"/>
      <c r="L37" s="183"/>
      <c r="M37" s="184"/>
      <c r="N37" s="185"/>
      <c r="O37" s="161"/>
      <c r="P37" s="161"/>
      <c r="Q37" s="186"/>
    </row>
    <row r="38" spans="1:17">
      <c r="A38" s="169" t="s">
        <v>232</v>
      </c>
      <c r="B38" s="124" t="s">
        <v>4</v>
      </c>
      <c r="C38" s="124" t="s">
        <v>215</v>
      </c>
      <c r="D38" s="124" t="s">
        <v>201</v>
      </c>
      <c r="E38" s="124">
        <v>0</v>
      </c>
      <c r="F38" s="124">
        <v>0</v>
      </c>
      <c r="G38" s="124">
        <v>0</v>
      </c>
      <c r="H38" s="124">
        <v>0</v>
      </c>
      <c r="I38" s="133">
        <v>0</v>
      </c>
      <c r="J38" s="134">
        <v>0</v>
      </c>
      <c r="K38" s="176">
        <v>0</v>
      </c>
      <c r="L38" s="176">
        <v>0</v>
      </c>
      <c r="M38" s="179">
        <v>0</v>
      </c>
      <c r="N38" s="187">
        <v>0</v>
      </c>
      <c r="O38" s="174">
        <v>0</v>
      </c>
      <c r="P38" s="174">
        <v>0</v>
      </c>
      <c r="Q38" s="188"/>
    </row>
    <row r="39" spans="1:17">
      <c r="A39" s="169" t="s">
        <v>233</v>
      </c>
      <c r="B39" s="124" t="s">
        <v>4</v>
      </c>
      <c r="C39" s="124" t="s">
        <v>215</v>
      </c>
      <c r="D39" s="124" t="s">
        <v>216</v>
      </c>
      <c r="E39" s="124">
        <v>77</v>
      </c>
      <c r="F39" s="124">
        <v>77</v>
      </c>
      <c r="G39" s="124">
        <v>83</v>
      </c>
      <c r="H39" s="124">
        <v>111</v>
      </c>
      <c r="I39" s="133">
        <v>99</v>
      </c>
      <c r="J39" s="134">
        <v>109</v>
      </c>
      <c r="K39" s="187">
        <f>118+35</f>
        <v>153</v>
      </c>
      <c r="L39" s="187">
        <f>118+35</f>
        <v>153</v>
      </c>
      <c r="M39" s="187">
        <f>118+35</f>
        <v>153</v>
      </c>
      <c r="N39" s="187">
        <f>118+35</f>
        <v>153</v>
      </c>
      <c r="O39" s="452">
        <f>+O40+O41</f>
        <v>59</v>
      </c>
      <c r="P39" s="174">
        <v>59</v>
      </c>
      <c r="Q39" s="188"/>
    </row>
    <row r="40" spans="1:17">
      <c r="A40" s="123" t="s">
        <v>234</v>
      </c>
      <c r="B40" s="124" t="s">
        <v>4</v>
      </c>
      <c r="C40" s="124" t="s">
        <v>215</v>
      </c>
      <c r="D40" s="124" t="s">
        <v>216</v>
      </c>
      <c r="E40" s="124">
        <v>58</v>
      </c>
      <c r="F40" s="124">
        <v>58</v>
      </c>
      <c r="G40" s="124">
        <v>64</v>
      </c>
      <c r="H40" s="124">
        <v>87</v>
      </c>
      <c r="I40" s="133">
        <v>80</v>
      </c>
      <c r="J40" s="134">
        <v>78</v>
      </c>
      <c r="K40" s="176">
        <f>78+14+26</f>
        <v>118</v>
      </c>
      <c r="L40" s="176">
        <v>118</v>
      </c>
      <c r="M40" s="189">
        <v>118</v>
      </c>
      <c r="N40" s="187">
        <v>118</v>
      </c>
      <c r="O40" s="452">
        <f>+N40-'[2]Informáticos Baja'!D5</f>
        <v>51</v>
      </c>
      <c r="P40" s="174">
        <v>51</v>
      </c>
      <c r="Q40" s="188"/>
    </row>
    <row r="41" spans="1:17" ht="13.5" thickBot="1">
      <c r="A41" s="190" t="s">
        <v>235</v>
      </c>
      <c r="B41" s="191" t="s">
        <v>4</v>
      </c>
      <c r="C41" s="191" t="s">
        <v>215</v>
      </c>
      <c r="D41" s="191" t="s">
        <v>216</v>
      </c>
      <c r="E41" s="191">
        <v>19</v>
      </c>
      <c r="F41" s="191">
        <v>19</v>
      </c>
      <c r="G41" s="191">
        <v>19</v>
      </c>
      <c r="H41" s="191">
        <v>24</v>
      </c>
      <c r="I41" s="192">
        <v>19</v>
      </c>
      <c r="J41" s="151">
        <v>31</v>
      </c>
      <c r="K41" s="193">
        <f>31+4</f>
        <v>35</v>
      </c>
      <c r="L41" s="193">
        <v>35</v>
      </c>
      <c r="M41" s="194">
        <v>35</v>
      </c>
      <c r="N41" s="195">
        <v>35</v>
      </c>
      <c r="O41" s="453">
        <f>+N41-'[2]Informáticos Baja'!D7</f>
        <v>8</v>
      </c>
      <c r="P41" s="156">
        <v>8</v>
      </c>
      <c r="Q41" s="157"/>
    </row>
  </sheetData>
  <mergeCells count="7">
    <mergeCell ref="A1:Q1"/>
    <mergeCell ref="A8:A10"/>
    <mergeCell ref="B8:B10"/>
    <mergeCell ref="C8:C10"/>
    <mergeCell ref="D8:D10"/>
    <mergeCell ref="E8:Q8"/>
    <mergeCell ref="N9:Q9"/>
  </mergeCells>
  <pageMargins left="0.26" right="0.3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6"/>
  <sheetViews>
    <sheetView tabSelected="1" topLeftCell="A4" zoomScaleNormal="75" zoomScaleSheetLayoutView="100" workbookViewId="0">
      <selection activeCell="A35" sqref="A35"/>
    </sheetView>
  </sheetViews>
  <sheetFormatPr baseColWidth="10" defaultRowHeight="12.75"/>
  <cols>
    <col min="1" max="1" width="57.7109375" style="232" customWidth="1"/>
    <col min="2" max="3" width="10.7109375" style="232" customWidth="1"/>
    <col min="4" max="5" width="10.7109375" style="232" hidden="1" customWidth="1"/>
    <col min="6" max="6" width="12.42578125" style="232" customWidth="1"/>
    <col min="7" max="11" width="10.7109375" style="232" customWidth="1"/>
    <col min="12" max="13" width="10.7109375" style="232" hidden="1" customWidth="1"/>
    <col min="14" max="14" width="10.42578125" style="232" hidden="1" customWidth="1"/>
    <col min="15" max="16384" width="11.42578125" style="232"/>
  </cols>
  <sheetData>
    <row r="1" spans="1:15" s="221" customFormat="1" ht="16.5" thickBot="1">
      <c r="A1" s="550" t="s">
        <v>27</v>
      </c>
      <c r="B1" s="551"/>
      <c r="C1" s="551"/>
      <c r="D1" s="551"/>
      <c r="E1" s="551"/>
      <c r="F1" s="551"/>
      <c r="G1" s="551"/>
      <c r="H1" s="551"/>
      <c r="I1" s="551"/>
      <c r="J1" s="551"/>
      <c r="K1" s="551"/>
      <c r="L1" s="551"/>
      <c r="M1" s="551"/>
      <c r="N1" s="552"/>
    </row>
    <row r="2" spans="1:15" s="221" customFormat="1" ht="15" customHeight="1">
      <c r="A2" s="553" t="s">
        <v>245</v>
      </c>
      <c r="B2" s="554"/>
      <c r="C2" s="554"/>
      <c r="D2" s="222"/>
      <c r="E2" s="222"/>
      <c r="F2" s="223"/>
      <c r="G2" s="223"/>
      <c r="H2" s="223"/>
      <c r="I2" s="223"/>
      <c r="J2" s="223"/>
      <c r="K2" s="224"/>
      <c r="L2" s="223"/>
      <c r="M2" s="223"/>
      <c r="N2" s="223"/>
    </row>
    <row r="3" spans="1:15" s="221" customFormat="1" ht="15" customHeight="1">
      <c r="A3" s="225" t="s">
        <v>35</v>
      </c>
      <c r="B3" s="413"/>
      <c r="C3" s="226"/>
      <c r="D3" s="223"/>
      <c r="E3" s="223"/>
      <c r="F3" s="223"/>
      <c r="G3" s="223"/>
      <c r="H3" s="223"/>
      <c r="I3" s="223"/>
      <c r="J3" s="223"/>
      <c r="K3" s="224"/>
      <c r="L3" s="223"/>
      <c r="M3" s="223"/>
      <c r="N3" s="223"/>
    </row>
    <row r="4" spans="1:15" s="221" customFormat="1" ht="15" customHeight="1">
      <c r="A4" s="225" t="s">
        <v>246</v>
      </c>
      <c r="B4" s="413"/>
      <c r="C4" s="226"/>
      <c r="D4" s="223"/>
      <c r="E4" s="223"/>
      <c r="F4" s="223"/>
      <c r="G4" s="223"/>
      <c r="H4" s="223"/>
      <c r="I4" s="223"/>
      <c r="J4" s="223"/>
      <c r="K4" s="224"/>
      <c r="L4" s="223"/>
      <c r="M4" s="223"/>
      <c r="N4" s="223"/>
    </row>
    <row r="5" spans="1:15" s="221" customFormat="1" ht="15" customHeight="1">
      <c r="A5" s="225" t="s">
        <v>255</v>
      </c>
      <c r="B5" s="413"/>
      <c r="C5" s="226"/>
      <c r="D5" s="223"/>
      <c r="E5" s="223"/>
      <c r="F5" s="223"/>
      <c r="G5" s="223"/>
      <c r="H5" s="223"/>
      <c r="I5" s="223"/>
      <c r="J5" s="223"/>
      <c r="K5" s="224"/>
      <c r="L5" s="223"/>
      <c r="M5" s="223"/>
      <c r="N5" s="223"/>
    </row>
    <row r="6" spans="1:15" ht="13.5" thickBot="1">
      <c r="A6" s="227"/>
      <c r="B6" s="228"/>
      <c r="C6" s="228"/>
      <c r="D6" s="229"/>
      <c r="E6" s="229"/>
      <c r="F6" s="229"/>
      <c r="G6" s="229"/>
      <c r="H6" s="229"/>
      <c r="I6" s="229"/>
      <c r="J6" s="229"/>
      <c r="K6" s="230"/>
      <c r="L6" s="229"/>
      <c r="M6" s="229"/>
      <c r="N6" s="231"/>
    </row>
    <row r="7" spans="1:15">
      <c r="A7" s="555" t="s">
        <v>3</v>
      </c>
      <c r="B7" s="538" t="s">
        <v>0</v>
      </c>
      <c r="C7" s="538" t="s">
        <v>1</v>
      </c>
      <c r="D7" s="410"/>
      <c r="E7" s="410"/>
      <c r="F7" s="558"/>
      <c r="G7" s="558"/>
      <c r="H7" s="558"/>
      <c r="I7" s="558"/>
      <c r="J7" s="558"/>
      <c r="K7" s="559"/>
      <c r="L7" s="233"/>
      <c r="M7" s="234"/>
      <c r="N7" s="234"/>
    </row>
    <row r="8" spans="1:15">
      <c r="A8" s="556"/>
      <c r="B8" s="539"/>
      <c r="C8" s="539"/>
      <c r="D8" s="411"/>
      <c r="E8" s="411">
        <v>2006</v>
      </c>
      <c r="F8" s="2">
        <v>2019</v>
      </c>
      <c r="G8" s="2">
        <v>2020</v>
      </c>
      <c r="H8" s="515">
        <v>2020</v>
      </c>
      <c r="I8" s="516"/>
      <c r="J8" s="516"/>
      <c r="K8" s="517"/>
      <c r="L8" s="407">
        <v>2015</v>
      </c>
      <c r="M8" s="4">
        <v>2016</v>
      </c>
      <c r="N8" s="4"/>
    </row>
    <row r="9" spans="1:15" ht="33.75" customHeight="1" thickBot="1">
      <c r="A9" s="557"/>
      <c r="B9" s="540"/>
      <c r="C9" s="540"/>
      <c r="D9" s="412"/>
      <c r="E9" s="412" t="s">
        <v>22</v>
      </c>
      <c r="F9" s="412" t="s">
        <v>22</v>
      </c>
      <c r="G9" s="412" t="s">
        <v>2</v>
      </c>
      <c r="H9" s="412" t="s">
        <v>23</v>
      </c>
      <c r="I9" s="412" t="s">
        <v>25</v>
      </c>
      <c r="J9" s="412" t="s">
        <v>26</v>
      </c>
      <c r="K9" s="235" t="s">
        <v>28</v>
      </c>
      <c r="L9" s="236" t="s">
        <v>2</v>
      </c>
      <c r="M9" s="235" t="s">
        <v>2</v>
      </c>
      <c r="N9" s="235"/>
    </row>
    <row r="10" spans="1:15" ht="13.5" thickBot="1">
      <c r="A10" s="237" t="s">
        <v>247</v>
      </c>
      <c r="B10" s="238"/>
      <c r="C10" s="238"/>
      <c r="D10" s="238"/>
      <c r="E10" s="238"/>
      <c r="F10" s="239"/>
      <c r="G10" s="240"/>
      <c r="H10" s="241"/>
      <c r="I10" s="241"/>
      <c r="J10" s="241"/>
      <c r="K10" s="242"/>
      <c r="L10" s="243"/>
      <c r="M10" s="244"/>
      <c r="N10" s="243"/>
    </row>
    <row r="11" spans="1:15" s="256" customFormat="1">
      <c r="A11" s="245" t="s">
        <v>248</v>
      </c>
      <c r="B11" s="246" t="s">
        <v>4</v>
      </c>
      <c r="C11" s="246" t="s">
        <v>249</v>
      </c>
      <c r="D11" s="246"/>
      <c r="E11" s="247"/>
      <c r="F11" s="248">
        <v>461</v>
      </c>
      <c r="G11" s="249">
        <v>471</v>
      </c>
      <c r="H11" s="249">
        <v>75</v>
      </c>
      <c r="I11" s="248">
        <v>116</v>
      </c>
      <c r="J11" s="250">
        <v>84</v>
      </c>
      <c r="K11" s="251"/>
      <c r="L11" s="252"/>
      <c r="M11" s="253"/>
      <c r="N11" s="254"/>
      <c r="O11" s="255"/>
    </row>
    <row r="12" spans="1:15" s="256" customFormat="1" ht="13.5" thickBot="1">
      <c r="A12" s="257" t="s">
        <v>250</v>
      </c>
      <c r="B12" s="258" t="s">
        <v>4</v>
      </c>
      <c r="C12" s="258" t="s">
        <v>249</v>
      </c>
      <c r="D12" s="258"/>
      <c r="E12" s="259"/>
      <c r="F12" s="260">
        <v>650</v>
      </c>
      <c r="G12" s="261">
        <v>600</v>
      </c>
      <c r="H12" s="261">
        <v>100</v>
      </c>
      <c r="I12" s="260">
        <v>200</v>
      </c>
      <c r="J12" s="262">
        <v>250</v>
      </c>
      <c r="K12" s="263"/>
      <c r="L12" s="264"/>
      <c r="M12" s="265"/>
      <c r="N12" s="266"/>
      <c r="O12" s="255"/>
    </row>
    <row r="13" spans="1:15" ht="27" customHeight="1" thickBot="1">
      <c r="A13" s="547"/>
      <c r="B13" s="548"/>
      <c r="C13" s="548"/>
      <c r="D13" s="548"/>
      <c r="E13" s="548"/>
      <c r="F13" s="548"/>
      <c r="G13" s="548"/>
      <c r="H13" s="548"/>
      <c r="I13" s="548"/>
      <c r="J13" s="548"/>
      <c r="K13" s="549"/>
    </row>
    <row r="24" ht="24.75" customHeight="1"/>
    <row r="54" ht="31.5" customHeight="1"/>
    <row r="68" ht="24" customHeight="1"/>
    <row r="73" ht="24.75" customHeight="1"/>
    <row r="81" ht="31.5" customHeight="1"/>
    <row r="83" ht="24" customHeight="1"/>
    <row r="90" ht="35.25" customHeight="1"/>
    <row r="92" ht="22.5" customHeight="1"/>
    <row r="95" ht="18" customHeight="1"/>
    <row r="97" ht="33.75" customHeight="1"/>
    <row r="99" ht="21" customHeight="1"/>
    <row r="100" ht="26.25" customHeight="1"/>
    <row r="101" ht="22.5" customHeight="1"/>
    <row r="103" ht="35.25" customHeight="1"/>
    <row r="107" ht="22.5" customHeight="1"/>
    <row r="109" ht="25.5" customHeight="1"/>
    <row r="116" ht="24.75" customHeight="1"/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topLeftCell="A7" workbookViewId="0">
      <selection activeCell="A35" sqref="A35"/>
    </sheetView>
  </sheetViews>
  <sheetFormatPr baseColWidth="10" defaultRowHeight="15"/>
  <cols>
    <col min="1" max="1" width="12.5703125" style="454" customWidth="1"/>
    <col min="2" max="2" width="51.28515625" style="454" customWidth="1"/>
    <col min="3" max="3" width="9.85546875" style="454" customWidth="1"/>
    <col min="4" max="4" width="11" style="454" customWidth="1"/>
    <col min="5" max="6" width="17.5703125" style="454" bestFit="1" customWidth="1"/>
    <col min="7" max="7" width="17.5703125" style="486" bestFit="1" customWidth="1"/>
    <col min="8" max="8" width="17.5703125" style="454" bestFit="1" customWidth="1"/>
    <col min="9" max="9" width="18.140625" style="454" customWidth="1"/>
    <col min="10" max="12" width="17.5703125" style="454" bestFit="1" customWidth="1"/>
    <col min="13" max="14" width="18.5703125" style="454" bestFit="1" customWidth="1"/>
    <col min="15" max="15" width="17.5703125" style="454" bestFit="1" customWidth="1"/>
    <col min="16" max="16384" width="11.42578125" style="454"/>
  </cols>
  <sheetData>
    <row r="1" spans="1:16">
      <c r="A1" s="571" t="s">
        <v>48</v>
      </c>
      <c r="B1" s="572"/>
      <c r="C1" s="565" t="s">
        <v>49</v>
      </c>
      <c r="D1" s="566"/>
      <c r="E1" s="566"/>
      <c r="F1" s="566"/>
      <c r="G1" s="566"/>
      <c r="H1" s="566"/>
      <c r="I1" s="566"/>
      <c r="J1" s="566"/>
      <c r="K1" s="566"/>
      <c r="L1" s="566"/>
      <c r="M1" s="566"/>
      <c r="N1" s="573"/>
    </row>
    <row r="2" spans="1:16">
      <c r="A2" s="571" t="s">
        <v>50</v>
      </c>
      <c r="B2" s="572"/>
      <c r="C2" s="574"/>
      <c r="D2" s="575"/>
      <c r="E2" s="575"/>
      <c r="F2" s="575"/>
      <c r="G2" s="575"/>
      <c r="H2" s="575"/>
      <c r="I2" s="575"/>
      <c r="J2" s="575"/>
      <c r="K2" s="575"/>
      <c r="L2" s="575"/>
      <c r="M2" s="575"/>
      <c r="N2" s="576"/>
    </row>
    <row r="3" spans="1:16">
      <c r="A3" s="571" t="s">
        <v>51</v>
      </c>
      <c r="B3" s="572"/>
      <c r="C3" s="567" t="s">
        <v>52</v>
      </c>
      <c r="D3" s="568"/>
      <c r="E3" s="568"/>
      <c r="F3" s="568"/>
      <c r="G3" s="568"/>
      <c r="H3" s="568"/>
      <c r="I3" s="568"/>
      <c r="J3" s="568"/>
      <c r="K3" s="568"/>
      <c r="L3" s="568"/>
      <c r="M3" s="568"/>
      <c r="N3" s="577"/>
    </row>
    <row r="4" spans="1:16">
      <c r="A4" s="570" t="s">
        <v>53</v>
      </c>
      <c r="B4" s="578"/>
      <c r="C4" s="580" t="s">
        <v>54</v>
      </c>
      <c r="D4" s="580" t="s">
        <v>55</v>
      </c>
      <c r="E4" s="563">
        <v>2018</v>
      </c>
      <c r="F4" s="563">
        <v>2019</v>
      </c>
      <c r="G4" s="563">
        <v>2020</v>
      </c>
      <c r="H4" s="565">
        <v>2020</v>
      </c>
      <c r="I4" s="566"/>
      <c r="J4" s="566"/>
      <c r="K4" s="566"/>
      <c r="L4" s="569">
        <v>2020</v>
      </c>
      <c r="M4" s="563">
        <v>2021</v>
      </c>
      <c r="N4" s="563">
        <v>2022</v>
      </c>
    </row>
    <row r="5" spans="1:16">
      <c r="A5" s="579"/>
      <c r="B5" s="578"/>
      <c r="C5" s="581"/>
      <c r="D5" s="582"/>
      <c r="E5" s="564"/>
      <c r="F5" s="564"/>
      <c r="G5" s="564"/>
      <c r="H5" s="567"/>
      <c r="I5" s="568"/>
      <c r="J5" s="568"/>
      <c r="K5" s="568"/>
      <c r="L5" s="569"/>
      <c r="M5" s="564"/>
      <c r="N5" s="564"/>
    </row>
    <row r="6" spans="1:16" ht="25.5">
      <c r="A6" s="579"/>
      <c r="B6" s="578"/>
      <c r="C6" s="581"/>
      <c r="D6" s="582"/>
      <c r="E6" s="455" t="s">
        <v>56</v>
      </c>
      <c r="F6" s="455" t="s">
        <v>56</v>
      </c>
      <c r="G6" s="455" t="s">
        <v>57</v>
      </c>
      <c r="H6" s="455" t="s">
        <v>58</v>
      </c>
      <c r="I6" s="455" t="s">
        <v>59</v>
      </c>
      <c r="J6" s="455" t="s">
        <v>60</v>
      </c>
      <c r="K6" s="455" t="s">
        <v>61</v>
      </c>
      <c r="L6" s="455" t="s">
        <v>56</v>
      </c>
      <c r="M6" s="455" t="s">
        <v>57</v>
      </c>
      <c r="N6" s="455" t="s">
        <v>57</v>
      </c>
    </row>
    <row r="7" spans="1:16">
      <c r="A7" s="570" t="s">
        <v>62</v>
      </c>
      <c r="B7" s="456" t="s">
        <v>63</v>
      </c>
      <c r="C7" s="457" t="s">
        <v>4</v>
      </c>
      <c r="D7" s="457" t="s">
        <v>64</v>
      </c>
      <c r="E7" s="458">
        <v>25811061</v>
      </c>
      <c r="F7" s="458">
        <v>27792952</v>
      </c>
      <c r="G7" s="458">
        <v>30572247.200000003</v>
      </c>
      <c r="H7" s="459">
        <v>5846570</v>
      </c>
      <c r="I7" s="460">
        <v>2691920</v>
      </c>
      <c r="J7" s="460">
        <v>7177230</v>
      </c>
      <c r="K7" s="460"/>
      <c r="L7" s="460">
        <v>15715720</v>
      </c>
      <c r="M7" s="461">
        <v>31403176.200000003</v>
      </c>
      <c r="N7" s="461">
        <v>34543493.820000008</v>
      </c>
      <c r="O7" s="462"/>
      <c r="P7" s="463"/>
    </row>
    <row r="8" spans="1:16">
      <c r="A8" s="570"/>
      <c r="B8" s="456" t="s">
        <v>65</v>
      </c>
      <c r="C8" s="457" t="s">
        <v>66</v>
      </c>
      <c r="D8" s="457" t="s">
        <v>64</v>
      </c>
      <c r="E8" s="458">
        <v>2042980576.6799998</v>
      </c>
      <c r="F8" s="458">
        <v>2730325741.7536659</v>
      </c>
      <c r="G8" s="464">
        <v>2940831658.5500002</v>
      </c>
      <c r="H8" s="464">
        <v>710702242.57805407</v>
      </c>
      <c r="I8" s="464">
        <v>294233869.80054486</v>
      </c>
      <c r="J8" s="464">
        <v>969730758.37273526</v>
      </c>
      <c r="K8" s="464"/>
      <c r="L8" s="464">
        <v>1974666870.7513342</v>
      </c>
      <c r="M8" s="464">
        <v>3528997990.2600002</v>
      </c>
      <c r="N8" s="464">
        <v>4234797588.3120003</v>
      </c>
      <c r="O8" s="462"/>
      <c r="P8" s="463"/>
    </row>
    <row r="9" spans="1:16">
      <c r="A9" s="570"/>
      <c r="B9" s="456" t="s">
        <v>67</v>
      </c>
      <c r="C9" s="457" t="s">
        <v>66</v>
      </c>
      <c r="D9" s="457" t="s">
        <v>64</v>
      </c>
      <c r="E9" s="458">
        <v>147731312</v>
      </c>
      <c r="F9" s="458">
        <v>190143025</v>
      </c>
      <c r="G9" s="464">
        <v>303885412.39999998</v>
      </c>
      <c r="H9" s="465">
        <v>42984695</v>
      </c>
      <c r="I9" s="464">
        <v>0</v>
      </c>
      <c r="J9" s="466">
        <v>0</v>
      </c>
      <c r="K9" s="464"/>
      <c r="L9" s="464">
        <v>42984695</v>
      </c>
      <c r="M9" s="464">
        <v>364662494.87999994</v>
      </c>
      <c r="N9" s="464">
        <v>437594993.85599989</v>
      </c>
      <c r="O9" s="462"/>
      <c r="P9" s="463"/>
    </row>
    <row r="10" spans="1:16">
      <c r="A10" s="570"/>
      <c r="B10" s="467" t="s">
        <v>68</v>
      </c>
      <c r="C10" s="468" t="s">
        <v>4</v>
      </c>
      <c r="D10" s="468" t="s">
        <v>64</v>
      </c>
      <c r="E10" s="469">
        <v>639</v>
      </c>
      <c r="F10" s="469">
        <v>603</v>
      </c>
      <c r="G10" s="469">
        <v>603</v>
      </c>
      <c r="H10" s="469">
        <v>603</v>
      </c>
      <c r="I10" s="469">
        <v>603</v>
      </c>
      <c r="J10" s="469">
        <v>603</v>
      </c>
      <c r="K10" s="469"/>
      <c r="L10" s="469">
        <v>603</v>
      </c>
      <c r="M10" s="469">
        <v>603</v>
      </c>
      <c r="N10" s="469">
        <v>603</v>
      </c>
      <c r="O10" s="462"/>
    </row>
    <row r="11" spans="1:16">
      <c r="A11" s="570"/>
      <c r="B11" s="456" t="s">
        <v>69</v>
      </c>
      <c r="C11" s="457" t="s">
        <v>66</v>
      </c>
      <c r="D11" s="457" t="s">
        <v>64</v>
      </c>
      <c r="E11" s="458">
        <v>1194437784</v>
      </c>
      <c r="F11" s="458">
        <v>1677691190</v>
      </c>
      <c r="G11" s="464">
        <v>1866277119.1500001</v>
      </c>
      <c r="H11" s="464">
        <v>410469020</v>
      </c>
      <c r="I11" s="464">
        <v>0</v>
      </c>
      <c r="J11" s="464">
        <v>0</v>
      </c>
      <c r="K11" s="470"/>
      <c r="L11" s="464">
        <v>410469020</v>
      </c>
      <c r="M11" s="464">
        <v>2239532542.98</v>
      </c>
      <c r="N11" s="464">
        <v>2687439051.5759997</v>
      </c>
      <c r="O11" s="462"/>
    </row>
    <row r="12" spans="1:16">
      <c r="A12" s="570"/>
      <c r="B12" s="456" t="s">
        <v>70</v>
      </c>
      <c r="C12" s="457" t="s">
        <v>71</v>
      </c>
      <c r="D12" s="457" t="s">
        <v>64</v>
      </c>
      <c r="E12" s="458">
        <v>1869229.7089201878</v>
      </c>
      <c r="F12" s="458">
        <v>2782240.7794361524</v>
      </c>
      <c r="G12" s="464">
        <v>3094986.9305970152</v>
      </c>
      <c r="H12" s="464">
        <v>680711.47595356556</v>
      </c>
      <c r="I12" s="471">
        <v>0</v>
      </c>
      <c r="J12" s="471">
        <v>0</v>
      </c>
      <c r="K12" s="471"/>
      <c r="L12" s="471">
        <v>680711.47595356556</v>
      </c>
      <c r="M12" s="464">
        <v>3713984.3167164181</v>
      </c>
      <c r="N12" s="464">
        <v>4456781.1800597012</v>
      </c>
      <c r="O12" s="462"/>
    </row>
    <row r="13" spans="1:16">
      <c r="A13" s="570"/>
      <c r="B13" s="467" t="s">
        <v>72</v>
      </c>
      <c r="C13" s="468" t="s">
        <v>4</v>
      </c>
      <c r="D13" s="468" t="s">
        <v>64</v>
      </c>
      <c r="E13" s="469">
        <v>1148</v>
      </c>
      <c r="F13" s="469">
        <v>1148</v>
      </c>
      <c r="G13" s="472">
        <v>1148</v>
      </c>
      <c r="H13" s="472">
        <v>1148</v>
      </c>
      <c r="I13" s="469">
        <v>1148</v>
      </c>
      <c r="J13" s="469">
        <v>1148</v>
      </c>
      <c r="K13" s="469"/>
      <c r="L13" s="469">
        <v>1148</v>
      </c>
      <c r="M13" s="469">
        <v>1148</v>
      </c>
      <c r="N13" s="469">
        <v>1148</v>
      </c>
      <c r="O13" s="462"/>
    </row>
    <row r="14" spans="1:16">
      <c r="A14" s="570"/>
      <c r="B14" s="456" t="s">
        <v>73</v>
      </c>
      <c r="C14" s="457" t="s">
        <v>66</v>
      </c>
      <c r="D14" s="457" t="s">
        <v>64</v>
      </c>
      <c r="E14" s="473">
        <v>2397910459</v>
      </c>
      <c r="F14" s="473">
        <v>3194863339</v>
      </c>
      <c r="G14" s="464">
        <v>3777118172.02</v>
      </c>
      <c r="H14" s="470">
        <v>832530895</v>
      </c>
      <c r="I14" s="471">
        <v>0</v>
      </c>
      <c r="J14" s="471">
        <v>0</v>
      </c>
      <c r="K14" s="470"/>
      <c r="L14" s="470">
        <v>832530895</v>
      </c>
      <c r="M14" s="470">
        <v>4532541806.4239998</v>
      </c>
      <c r="N14" s="464">
        <v>5439050167.7087994</v>
      </c>
      <c r="O14" s="462"/>
    </row>
    <row r="15" spans="1:16">
      <c r="A15" s="570"/>
      <c r="B15" s="456" t="s">
        <v>74</v>
      </c>
      <c r="C15" s="457" t="s">
        <v>71</v>
      </c>
      <c r="D15" s="457" t="s">
        <v>75</v>
      </c>
      <c r="E15" s="473">
        <v>2088772.1768292682</v>
      </c>
      <c r="F15" s="473">
        <v>2782982.0026132404</v>
      </c>
      <c r="G15" s="470">
        <v>3290172.6237108014</v>
      </c>
      <c r="H15" s="470">
        <v>725201.12804878049</v>
      </c>
      <c r="I15" s="471">
        <v>0</v>
      </c>
      <c r="J15" s="471">
        <v>0</v>
      </c>
      <c r="K15" s="470"/>
      <c r="L15" s="470">
        <v>725201.12804878049</v>
      </c>
      <c r="M15" s="470">
        <v>3948207.1484529614</v>
      </c>
      <c r="N15" s="464">
        <v>4737848.5781435538</v>
      </c>
      <c r="O15" s="462"/>
    </row>
    <row r="16" spans="1:16">
      <c r="A16" s="570"/>
      <c r="B16" s="456" t="s">
        <v>76</v>
      </c>
      <c r="C16" s="457" t="s">
        <v>4</v>
      </c>
      <c r="D16" s="474" t="s">
        <v>64</v>
      </c>
      <c r="E16" s="458">
        <v>0</v>
      </c>
      <c r="F16" s="458">
        <v>0</v>
      </c>
      <c r="G16" s="458">
        <v>0</v>
      </c>
      <c r="H16" s="458">
        <v>0</v>
      </c>
      <c r="I16" s="458">
        <v>0</v>
      </c>
      <c r="J16" s="458">
        <v>0</v>
      </c>
      <c r="K16" s="474"/>
      <c r="L16" s="474">
        <v>0</v>
      </c>
      <c r="M16" s="474">
        <v>0</v>
      </c>
      <c r="N16" s="474">
        <v>0</v>
      </c>
      <c r="O16" s="462"/>
    </row>
    <row r="17" spans="1:16">
      <c r="A17" s="570"/>
      <c r="B17" s="456" t="s">
        <v>77</v>
      </c>
      <c r="C17" s="457" t="s">
        <v>4</v>
      </c>
      <c r="D17" s="457" t="s">
        <v>64</v>
      </c>
      <c r="E17" s="458">
        <v>19</v>
      </c>
      <c r="F17" s="458">
        <v>17</v>
      </c>
      <c r="G17" s="458">
        <v>20</v>
      </c>
      <c r="H17" s="475">
        <v>1</v>
      </c>
      <c r="I17" s="458">
        <v>0</v>
      </c>
      <c r="J17" s="458">
        <v>0</v>
      </c>
      <c r="K17" s="458"/>
      <c r="L17" s="476">
        <v>1</v>
      </c>
      <c r="M17" s="458">
        <v>20</v>
      </c>
      <c r="N17" s="458">
        <v>20</v>
      </c>
      <c r="O17" s="462"/>
    </row>
    <row r="18" spans="1:16">
      <c r="A18" s="570"/>
      <c r="B18" s="456" t="s">
        <v>78</v>
      </c>
      <c r="C18" s="477" t="s">
        <v>66</v>
      </c>
      <c r="D18" s="477" t="s">
        <v>64</v>
      </c>
      <c r="E18" s="478">
        <v>4746993.5999999996</v>
      </c>
      <c r="F18" s="478">
        <v>7937580.0999999996</v>
      </c>
      <c r="G18" s="464">
        <v>7298146.4699999997</v>
      </c>
      <c r="H18" s="464">
        <v>302506.75</v>
      </c>
      <c r="I18" s="464">
        <v>0</v>
      </c>
      <c r="J18" s="464">
        <v>0</v>
      </c>
      <c r="K18" s="471"/>
      <c r="L18" s="473">
        <v>302506.75</v>
      </c>
      <c r="M18" s="479">
        <v>8757775.7639999986</v>
      </c>
      <c r="N18" s="464">
        <v>10509330.916799998</v>
      </c>
      <c r="O18" s="462"/>
    </row>
    <row r="19" spans="1:16">
      <c r="A19" s="570"/>
      <c r="B19" s="456" t="s">
        <v>79</v>
      </c>
      <c r="C19" s="457" t="s">
        <v>4</v>
      </c>
      <c r="D19" s="457" t="s">
        <v>64</v>
      </c>
      <c r="E19" s="458">
        <v>335</v>
      </c>
      <c r="F19" s="458">
        <v>393</v>
      </c>
      <c r="G19" s="478">
        <v>360</v>
      </c>
      <c r="H19" s="475">
        <v>70</v>
      </c>
      <c r="I19" s="458">
        <v>15</v>
      </c>
      <c r="J19" s="458">
        <v>35</v>
      </c>
      <c r="K19" s="458"/>
      <c r="L19" s="458">
        <v>120</v>
      </c>
      <c r="M19" s="458">
        <v>360</v>
      </c>
      <c r="N19" s="458">
        <v>370</v>
      </c>
      <c r="O19" s="462"/>
      <c r="P19" s="480"/>
    </row>
    <row r="20" spans="1:16">
      <c r="A20" s="570"/>
      <c r="B20" s="456" t="s">
        <v>80</v>
      </c>
      <c r="C20" s="457" t="s">
        <v>4</v>
      </c>
      <c r="D20" s="457" t="s">
        <v>64</v>
      </c>
      <c r="E20" s="458">
        <v>390</v>
      </c>
      <c r="F20" s="458">
        <v>380</v>
      </c>
      <c r="G20" s="478">
        <v>380</v>
      </c>
      <c r="H20" s="475">
        <v>82</v>
      </c>
      <c r="I20" s="458">
        <v>18</v>
      </c>
      <c r="J20" s="458">
        <v>40</v>
      </c>
      <c r="K20" s="458"/>
      <c r="L20" s="458">
        <v>140</v>
      </c>
      <c r="M20" s="458">
        <v>380</v>
      </c>
      <c r="N20" s="458">
        <v>390</v>
      </c>
      <c r="O20" s="462"/>
    </row>
    <row r="21" spans="1:16">
      <c r="A21" s="560" t="s">
        <v>81</v>
      </c>
      <c r="B21" s="467" t="s">
        <v>82</v>
      </c>
      <c r="C21" s="468"/>
      <c r="D21" s="481"/>
      <c r="E21" s="468"/>
      <c r="F21" s="468"/>
      <c r="G21" s="482"/>
      <c r="H21" s="483"/>
      <c r="I21" s="468"/>
      <c r="J21" s="468"/>
      <c r="K21" s="468"/>
      <c r="L21" s="468"/>
      <c r="M21" s="468"/>
      <c r="N21" s="468"/>
      <c r="O21" s="462"/>
    </row>
    <row r="22" spans="1:16">
      <c r="A22" s="560"/>
      <c r="B22" s="456" t="s">
        <v>83</v>
      </c>
      <c r="C22" s="477" t="s">
        <v>4</v>
      </c>
      <c r="D22" s="477" t="s">
        <v>64</v>
      </c>
      <c r="E22" s="478">
        <v>580</v>
      </c>
      <c r="F22" s="478">
        <v>582</v>
      </c>
      <c r="G22" s="478">
        <v>573</v>
      </c>
      <c r="H22" s="484">
        <v>573</v>
      </c>
      <c r="I22" s="458">
        <v>573</v>
      </c>
      <c r="J22" s="458">
        <v>570</v>
      </c>
      <c r="K22" s="478"/>
      <c r="L22" s="458">
        <v>570</v>
      </c>
      <c r="M22" s="478">
        <v>573</v>
      </c>
      <c r="N22" s="478">
        <v>573</v>
      </c>
      <c r="O22" s="462"/>
    </row>
    <row r="23" spans="1:16">
      <c r="A23" s="560"/>
      <c r="B23" s="456" t="s">
        <v>84</v>
      </c>
      <c r="C23" s="477" t="s">
        <v>4</v>
      </c>
      <c r="D23" s="477" t="s">
        <v>64</v>
      </c>
      <c r="E23" s="478">
        <v>70</v>
      </c>
      <c r="F23" s="478">
        <v>70</v>
      </c>
      <c r="G23" s="478">
        <v>69</v>
      </c>
      <c r="H23" s="484">
        <v>69</v>
      </c>
      <c r="I23" s="458">
        <v>123</v>
      </c>
      <c r="J23" s="458">
        <v>123</v>
      </c>
      <c r="K23" s="478"/>
      <c r="L23" s="458">
        <v>123</v>
      </c>
      <c r="M23" s="478">
        <v>69</v>
      </c>
      <c r="N23" s="478">
        <v>69</v>
      </c>
      <c r="O23" s="462"/>
    </row>
    <row r="24" spans="1:16">
      <c r="A24" s="560"/>
      <c r="B24" s="456" t="s">
        <v>85</v>
      </c>
      <c r="C24" s="477" t="s">
        <v>4</v>
      </c>
      <c r="D24" s="477" t="s">
        <v>64</v>
      </c>
      <c r="E24" s="478">
        <v>106</v>
      </c>
      <c r="F24" s="478">
        <v>104</v>
      </c>
      <c r="G24" s="478">
        <v>103</v>
      </c>
      <c r="H24" s="484">
        <v>103</v>
      </c>
      <c r="I24" s="458">
        <v>103</v>
      </c>
      <c r="J24" s="458">
        <v>103</v>
      </c>
      <c r="K24" s="478"/>
      <c r="L24" s="458">
        <v>103</v>
      </c>
      <c r="M24" s="478">
        <v>103</v>
      </c>
      <c r="N24" s="478">
        <v>103</v>
      </c>
      <c r="O24" s="462"/>
    </row>
    <row r="25" spans="1:16">
      <c r="A25" s="560"/>
      <c r="B25" s="456" t="s">
        <v>86</v>
      </c>
      <c r="C25" s="477" t="s">
        <v>4</v>
      </c>
      <c r="D25" s="477" t="s">
        <v>64</v>
      </c>
      <c r="E25" s="478">
        <v>459</v>
      </c>
      <c r="F25" s="478">
        <v>440</v>
      </c>
      <c r="G25" s="478">
        <v>436</v>
      </c>
      <c r="H25" s="484">
        <v>436</v>
      </c>
      <c r="I25" s="458">
        <v>433</v>
      </c>
      <c r="J25" s="458">
        <v>432</v>
      </c>
      <c r="K25" s="478"/>
      <c r="L25" s="458">
        <v>432</v>
      </c>
      <c r="M25" s="478">
        <v>436</v>
      </c>
      <c r="N25" s="478">
        <v>436</v>
      </c>
      <c r="O25" s="462"/>
    </row>
    <row r="26" spans="1:16">
      <c r="A26" s="560"/>
      <c r="B26" s="456" t="s">
        <v>87</v>
      </c>
      <c r="C26" s="477" t="s">
        <v>4</v>
      </c>
      <c r="D26" s="477" t="s">
        <v>64</v>
      </c>
      <c r="E26" s="478">
        <v>580</v>
      </c>
      <c r="F26" s="478">
        <v>584</v>
      </c>
      <c r="G26" s="478">
        <v>583</v>
      </c>
      <c r="H26" s="484">
        <v>578</v>
      </c>
      <c r="I26" s="478">
        <v>575</v>
      </c>
      <c r="J26" s="478">
        <v>572</v>
      </c>
      <c r="K26" s="478"/>
      <c r="L26" s="478">
        <v>572</v>
      </c>
      <c r="M26" s="478">
        <v>583</v>
      </c>
      <c r="N26" s="478">
        <v>583</v>
      </c>
      <c r="O26" s="462"/>
    </row>
    <row r="27" spans="1:16">
      <c r="A27" s="560"/>
      <c r="B27" s="456" t="s">
        <v>88</v>
      </c>
      <c r="C27" s="477" t="s">
        <v>4</v>
      </c>
      <c r="D27" s="477" t="s">
        <v>64</v>
      </c>
      <c r="E27" s="478">
        <v>3</v>
      </c>
      <c r="F27" s="478">
        <v>5</v>
      </c>
      <c r="G27" s="478">
        <v>5</v>
      </c>
      <c r="H27" s="484">
        <v>5</v>
      </c>
      <c r="I27" s="458">
        <v>5</v>
      </c>
      <c r="J27" s="458">
        <v>5</v>
      </c>
      <c r="K27" s="478"/>
      <c r="L27" s="458">
        <v>5</v>
      </c>
      <c r="M27" s="478">
        <v>5</v>
      </c>
      <c r="N27" s="478">
        <v>5</v>
      </c>
      <c r="O27" s="462"/>
    </row>
    <row r="28" spans="1:16">
      <c r="A28" s="560"/>
      <c r="B28" s="456" t="s">
        <v>89</v>
      </c>
      <c r="C28" s="477" t="s">
        <v>4</v>
      </c>
      <c r="D28" s="477" t="s">
        <v>64</v>
      </c>
      <c r="E28" s="478">
        <v>552</v>
      </c>
      <c r="F28" s="478">
        <v>544</v>
      </c>
      <c r="G28" s="478">
        <v>539</v>
      </c>
      <c r="H28" s="484">
        <v>539</v>
      </c>
      <c r="I28" s="458">
        <v>536</v>
      </c>
      <c r="J28" s="458">
        <v>535</v>
      </c>
      <c r="K28" s="478"/>
      <c r="L28" s="458">
        <v>535</v>
      </c>
      <c r="M28" s="478">
        <v>539</v>
      </c>
      <c r="N28" s="478">
        <v>539</v>
      </c>
      <c r="O28" s="462"/>
    </row>
    <row r="29" spans="1:16">
      <c r="A29" s="560"/>
      <c r="B29" s="456" t="s">
        <v>90</v>
      </c>
      <c r="C29" s="477" t="s">
        <v>4</v>
      </c>
      <c r="D29" s="477" t="s">
        <v>64</v>
      </c>
      <c r="E29" s="478">
        <v>13</v>
      </c>
      <c r="F29" s="478">
        <v>12</v>
      </c>
      <c r="G29" s="478">
        <v>11</v>
      </c>
      <c r="H29" s="484">
        <v>11</v>
      </c>
      <c r="I29" s="458">
        <v>11</v>
      </c>
      <c r="J29" s="458">
        <v>10</v>
      </c>
      <c r="K29" s="478"/>
      <c r="L29" s="458">
        <v>10</v>
      </c>
      <c r="M29" s="478">
        <v>11</v>
      </c>
      <c r="N29" s="478">
        <v>11</v>
      </c>
      <c r="O29" s="462"/>
    </row>
    <row r="30" spans="1:16">
      <c r="A30" s="560"/>
      <c r="B30" s="456" t="s">
        <v>91</v>
      </c>
      <c r="C30" s="477" t="s">
        <v>4</v>
      </c>
      <c r="D30" s="477" t="s">
        <v>64</v>
      </c>
      <c r="E30" s="478">
        <v>1</v>
      </c>
      <c r="F30" s="478">
        <v>3</v>
      </c>
      <c r="G30" s="478">
        <v>3</v>
      </c>
      <c r="H30" s="484">
        <v>3</v>
      </c>
      <c r="I30" s="458">
        <v>3</v>
      </c>
      <c r="J30" s="458">
        <v>2</v>
      </c>
      <c r="K30" s="478"/>
      <c r="L30" s="458">
        <v>2</v>
      </c>
      <c r="M30" s="478">
        <v>3</v>
      </c>
      <c r="N30" s="478">
        <v>3</v>
      </c>
      <c r="O30" s="462"/>
    </row>
    <row r="31" spans="1:16">
      <c r="A31" s="560"/>
      <c r="B31" s="456" t="s">
        <v>92</v>
      </c>
      <c r="C31" s="477" t="s">
        <v>4</v>
      </c>
      <c r="D31" s="477" t="s">
        <v>64</v>
      </c>
      <c r="E31" s="478">
        <v>12</v>
      </c>
      <c r="F31" s="478">
        <v>18</v>
      </c>
      <c r="G31" s="478">
        <v>23</v>
      </c>
      <c r="H31" s="484">
        <v>18</v>
      </c>
      <c r="I31" s="458">
        <v>18</v>
      </c>
      <c r="J31" s="458">
        <v>18</v>
      </c>
      <c r="K31" s="478"/>
      <c r="L31" s="458">
        <v>18</v>
      </c>
      <c r="M31" s="478">
        <v>23</v>
      </c>
      <c r="N31" s="478">
        <v>23</v>
      </c>
      <c r="O31" s="462"/>
    </row>
    <row r="32" spans="1:16">
      <c r="A32" s="560"/>
      <c r="B32" s="456" t="s">
        <v>93</v>
      </c>
      <c r="C32" s="477" t="s">
        <v>4</v>
      </c>
      <c r="D32" s="477" t="s">
        <v>64</v>
      </c>
      <c r="E32" s="478">
        <v>2</v>
      </c>
      <c r="F32" s="478">
        <v>2</v>
      </c>
      <c r="G32" s="478">
        <v>2</v>
      </c>
      <c r="H32" s="484">
        <v>2</v>
      </c>
      <c r="I32" s="458">
        <v>2</v>
      </c>
      <c r="J32" s="458">
        <v>2</v>
      </c>
      <c r="K32" s="478"/>
      <c r="L32" s="458">
        <v>2</v>
      </c>
      <c r="M32" s="478">
        <v>2</v>
      </c>
      <c r="N32" s="478">
        <v>2</v>
      </c>
      <c r="O32" s="462"/>
    </row>
    <row r="33" spans="1:15">
      <c r="A33" s="560"/>
      <c r="B33" s="467" t="s">
        <v>94</v>
      </c>
      <c r="C33" s="468"/>
      <c r="D33" s="481"/>
      <c r="E33" s="469"/>
      <c r="F33" s="469"/>
      <c r="G33" s="469"/>
      <c r="H33" s="483"/>
      <c r="I33" s="469"/>
      <c r="J33" s="469"/>
      <c r="K33" s="469"/>
      <c r="L33" s="469"/>
      <c r="M33" s="469"/>
      <c r="N33" s="469"/>
      <c r="O33" s="462"/>
    </row>
    <row r="34" spans="1:15">
      <c r="A34" s="560"/>
      <c r="B34" s="456" t="s">
        <v>95</v>
      </c>
      <c r="C34" s="457" t="s">
        <v>4</v>
      </c>
      <c r="D34" s="457" t="s">
        <v>64</v>
      </c>
      <c r="E34" s="458">
        <v>14</v>
      </c>
      <c r="F34" s="458">
        <v>8</v>
      </c>
      <c r="G34" s="458">
        <v>8</v>
      </c>
      <c r="H34" s="458">
        <v>8</v>
      </c>
      <c r="I34" s="458">
        <v>8</v>
      </c>
      <c r="J34" s="458">
        <v>8</v>
      </c>
      <c r="K34" s="458"/>
      <c r="L34" s="458">
        <v>8</v>
      </c>
      <c r="M34" s="458">
        <v>8</v>
      </c>
      <c r="N34" s="458">
        <v>8</v>
      </c>
      <c r="O34" s="462"/>
    </row>
    <row r="35" spans="1:15">
      <c r="A35" s="561"/>
      <c r="B35" s="456" t="s">
        <v>96</v>
      </c>
      <c r="C35" s="457" t="s">
        <v>4</v>
      </c>
      <c r="D35" s="457" t="s">
        <v>64</v>
      </c>
      <c r="E35" s="458">
        <v>936</v>
      </c>
      <c r="F35" s="458">
        <v>1049</v>
      </c>
      <c r="G35" s="458">
        <v>660</v>
      </c>
      <c r="H35" s="458">
        <v>1049</v>
      </c>
      <c r="I35" s="458">
        <v>1049</v>
      </c>
      <c r="J35" s="458">
        <v>1049</v>
      </c>
      <c r="K35" s="458"/>
      <c r="L35" s="458">
        <v>1049</v>
      </c>
      <c r="M35" s="458">
        <v>660</v>
      </c>
      <c r="N35" s="458">
        <v>660</v>
      </c>
      <c r="O35" s="462"/>
    </row>
    <row r="36" spans="1:15">
      <c r="A36" s="561"/>
      <c r="B36" s="456" t="s">
        <v>97</v>
      </c>
      <c r="C36" s="457" t="s">
        <v>4</v>
      </c>
      <c r="D36" s="457" t="s">
        <v>64</v>
      </c>
      <c r="E36" s="458">
        <v>728</v>
      </c>
      <c r="F36" s="458">
        <v>810</v>
      </c>
      <c r="G36" s="458">
        <v>550</v>
      </c>
      <c r="H36" s="458">
        <v>810</v>
      </c>
      <c r="I36" s="458">
        <v>810</v>
      </c>
      <c r="J36" s="458">
        <v>810</v>
      </c>
      <c r="K36" s="458"/>
      <c r="L36" s="458">
        <v>810</v>
      </c>
      <c r="M36" s="458">
        <v>550</v>
      </c>
      <c r="N36" s="458">
        <v>550</v>
      </c>
      <c r="O36" s="462"/>
    </row>
    <row r="37" spans="1:15">
      <c r="A37" s="561"/>
      <c r="B37" s="456" t="s">
        <v>98</v>
      </c>
      <c r="C37" s="457" t="s">
        <v>4</v>
      </c>
      <c r="D37" s="457" t="s">
        <v>64</v>
      </c>
      <c r="E37" s="458">
        <v>208</v>
      </c>
      <c r="F37" s="458">
        <v>239</v>
      </c>
      <c r="G37" s="458">
        <v>110</v>
      </c>
      <c r="H37" s="458">
        <v>239</v>
      </c>
      <c r="I37" s="458">
        <v>239</v>
      </c>
      <c r="J37" s="458">
        <v>239</v>
      </c>
      <c r="K37" s="458"/>
      <c r="L37" s="458">
        <v>239</v>
      </c>
      <c r="M37" s="458">
        <v>110</v>
      </c>
      <c r="N37" s="458">
        <v>110</v>
      </c>
      <c r="O37" s="462"/>
    </row>
    <row r="38" spans="1:15">
      <c r="A38" s="561"/>
      <c r="B38" s="467" t="s">
        <v>99</v>
      </c>
      <c r="C38" s="468"/>
      <c r="D38" s="481"/>
      <c r="E38" s="469"/>
      <c r="F38" s="469"/>
      <c r="G38" s="469"/>
      <c r="H38" s="483"/>
      <c r="I38" s="469"/>
      <c r="J38" s="469"/>
      <c r="K38" s="469"/>
      <c r="L38" s="469"/>
      <c r="M38" s="469"/>
      <c r="N38" s="469"/>
      <c r="O38" s="462"/>
    </row>
    <row r="39" spans="1:15">
      <c r="A39" s="561"/>
      <c r="B39" s="456" t="s">
        <v>100</v>
      </c>
      <c r="C39" s="457" t="s">
        <v>66</v>
      </c>
      <c r="D39" s="457" t="s">
        <v>64</v>
      </c>
      <c r="E39" s="464">
        <v>5780250395</v>
      </c>
      <c r="F39" s="464">
        <v>6777657684</v>
      </c>
      <c r="G39" s="464">
        <v>8902263230.1800003</v>
      </c>
      <c r="H39" s="464">
        <v>8902263230.1800003</v>
      </c>
      <c r="I39" s="464">
        <v>8902263230.1800003</v>
      </c>
      <c r="J39" s="464">
        <v>8902263230.1800003</v>
      </c>
      <c r="K39" s="464"/>
      <c r="L39" s="464">
        <v>8902263230.1800003</v>
      </c>
      <c r="M39" s="464">
        <v>10682715876.216</v>
      </c>
      <c r="N39" s="464">
        <v>12819259051.4592</v>
      </c>
      <c r="O39" s="462"/>
    </row>
    <row r="40" spans="1:15">
      <c r="A40" s="561"/>
      <c r="B40" s="456" t="s">
        <v>101</v>
      </c>
      <c r="C40" s="457" t="s">
        <v>66</v>
      </c>
      <c r="D40" s="457" t="s">
        <v>64</v>
      </c>
      <c r="E40" s="464">
        <v>5979598733.5600004</v>
      </c>
      <c r="F40" s="464">
        <v>7788461521.9399996</v>
      </c>
      <c r="G40" s="464">
        <v>8902263230.1800003</v>
      </c>
      <c r="H40" s="464">
        <v>8902263230.1800003</v>
      </c>
      <c r="I40" s="464">
        <v>8902263230.1800003</v>
      </c>
      <c r="J40" s="464">
        <v>8902263230.1800003</v>
      </c>
      <c r="K40" s="464"/>
      <c r="L40" s="464">
        <v>8902263230.1800003</v>
      </c>
      <c r="M40" s="464">
        <v>10682715876.216</v>
      </c>
      <c r="N40" s="464">
        <v>12819259051.4592</v>
      </c>
      <c r="O40" s="462"/>
    </row>
    <row r="41" spans="1:15">
      <c r="A41" s="561"/>
      <c r="B41" s="456" t="s">
        <v>102</v>
      </c>
      <c r="C41" s="457" t="s">
        <v>66</v>
      </c>
      <c r="D41" s="457" t="s">
        <v>64</v>
      </c>
      <c r="E41" s="464">
        <v>5615245001.8199997</v>
      </c>
      <c r="F41" s="464">
        <v>7327167402.2399998</v>
      </c>
      <c r="G41" s="464">
        <v>8902263230.1800003</v>
      </c>
      <c r="H41" s="464">
        <v>1957622224.1099999</v>
      </c>
      <c r="I41" s="464">
        <v>2374020455.0300002</v>
      </c>
      <c r="J41" s="464">
        <v>3248062653.0500002</v>
      </c>
      <c r="K41" s="464"/>
      <c r="L41" s="464">
        <v>3248062653.0500002</v>
      </c>
      <c r="M41" s="464">
        <v>10682715876.216</v>
      </c>
      <c r="N41" s="464">
        <v>12819259051.4592</v>
      </c>
      <c r="O41" s="462"/>
    </row>
    <row r="42" spans="1:15" ht="15.75" thickBot="1">
      <c r="A42" s="562"/>
      <c r="B42" s="456" t="s">
        <v>103</v>
      </c>
      <c r="C42" s="457" t="s">
        <v>104</v>
      </c>
      <c r="D42" s="457" t="s">
        <v>64</v>
      </c>
      <c r="E42" s="485">
        <v>0.93906719364042013</v>
      </c>
      <c r="F42" s="485">
        <v>0.94077211290053364</v>
      </c>
      <c r="G42" s="464">
        <v>0</v>
      </c>
      <c r="H42" s="485">
        <v>0.21990163326932061</v>
      </c>
      <c r="I42" s="485">
        <v>0.26667605682358581</v>
      </c>
      <c r="J42" s="485">
        <v>0.36485807811642584</v>
      </c>
      <c r="K42" s="485"/>
      <c r="L42" s="485">
        <v>0.36485807811642584</v>
      </c>
      <c r="M42" s="464">
        <v>0</v>
      </c>
      <c r="N42" s="464">
        <v>0</v>
      </c>
      <c r="O42" s="462"/>
    </row>
    <row r="43" spans="1:15">
      <c r="H43" s="487"/>
      <c r="I43" s="487"/>
      <c r="L43" s="487"/>
    </row>
    <row r="44" spans="1:15">
      <c r="G44" s="488"/>
      <c r="L44" s="487"/>
    </row>
    <row r="45" spans="1:15">
      <c r="G45" s="488"/>
    </row>
    <row r="46" spans="1:15">
      <c r="H46" s="487"/>
    </row>
  </sheetData>
  <mergeCells count="17"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  <mergeCell ref="A21:A42"/>
    <mergeCell ref="G4:G5"/>
    <mergeCell ref="H4:K5"/>
    <mergeCell ref="L4:L5"/>
    <mergeCell ref="M4:M5"/>
  </mergeCells>
  <pageMargins left="0.24" right="0.18" top="0.41" bottom="0.37" header="0.18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tabSelected="1" topLeftCell="C91" zoomScale="110" zoomScaleNormal="110" workbookViewId="0">
      <selection activeCell="A35" sqref="A35"/>
    </sheetView>
  </sheetViews>
  <sheetFormatPr baseColWidth="10" defaultColWidth="8.85546875" defaultRowHeight="12.75"/>
  <cols>
    <col min="1" max="1" width="5.85546875" style="267" customWidth="1"/>
    <col min="2" max="2" width="42.5703125" style="489" customWidth="1"/>
    <col min="3" max="4" width="10.7109375" style="490" customWidth="1"/>
    <col min="5" max="5" width="8.7109375" style="490" customWidth="1"/>
    <col min="6" max="6" width="10.5703125" style="490" customWidth="1"/>
    <col min="7" max="7" width="11.28515625" style="490" customWidth="1"/>
    <col min="8" max="8" width="8.5703125" style="490" customWidth="1"/>
    <col min="9" max="10" width="12.7109375" style="490" customWidth="1"/>
    <col min="11" max="11" width="11.42578125" style="490" customWidth="1"/>
    <col min="12" max="12" width="21.85546875" style="490" customWidth="1"/>
    <col min="13" max="16384" width="8.85546875" style="267"/>
  </cols>
  <sheetData>
    <row r="1" spans="1:12" ht="12.75" customHeight="1"/>
    <row r="4" spans="1:12" ht="14.65" customHeight="1">
      <c r="E4" s="491"/>
      <c r="F4" s="491"/>
    </row>
    <row r="6" spans="1:12" ht="14.65" customHeight="1">
      <c r="A6" s="268"/>
      <c r="B6" s="269"/>
      <c r="C6" s="269"/>
      <c r="D6" s="270"/>
      <c r="E6" s="270"/>
      <c r="F6" s="270"/>
      <c r="G6" s="270"/>
      <c r="H6" s="270"/>
      <c r="I6" s="271"/>
      <c r="J6" s="271"/>
      <c r="K6" s="271"/>
    </row>
    <row r="7" spans="1:12" ht="48.2" customHeight="1">
      <c r="A7" s="272"/>
      <c r="B7" s="584" t="s">
        <v>105</v>
      </c>
      <c r="C7" s="584"/>
      <c r="D7" s="584"/>
      <c r="E7" s="584"/>
      <c r="F7" s="584"/>
      <c r="G7" s="584"/>
      <c r="H7" s="584"/>
      <c r="I7" s="584"/>
      <c r="J7" s="584"/>
      <c r="K7" s="584"/>
      <c r="L7" s="584"/>
    </row>
    <row r="8" spans="1:12" ht="19.5" customHeight="1">
      <c r="A8" s="272"/>
      <c r="B8" s="584" t="s">
        <v>257</v>
      </c>
      <c r="C8" s="584"/>
      <c r="D8" s="584"/>
      <c r="E8" s="584"/>
      <c r="F8" s="584"/>
      <c r="G8" s="584"/>
      <c r="H8" s="584"/>
      <c r="I8" s="584"/>
      <c r="J8" s="584"/>
      <c r="K8" s="584"/>
      <c r="L8" s="584"/>
    </row>
    <row r="9" spans="1:12" ht="21" customHeight="1">
      <c r="A9" s="272"/>
      <c r="B9" s="584" t="s">
        <v>106</v>
      </c>
      <c r="C9" s="584"/>
      <c r="D9" s="584"/>
      <c r="E9" s="584"/>
      <c r="F9" s="584"/>
      <c r="G9" s="584"/>
      <c r="H9" s="584"/>
      <c r="I9" s="584"/>
      <c r="J9" s="584"/>
      <c r="K9" s="584"/>
      <c r="L9" s="584"/>
    </row>
    <row r="10" spans="1:12" ht="21" customHeight="1">
      <c r="A10" s="272"/>
      <c r="B10" s="414"/>
      <c r="C10" s="414"/>
      <c r="D10" s="414"/>
      <c r="E10" s="273"/>
      <c r="F10" s="273"/>
      <c r="G10" s="414"/>
      <c r="H10" s="414"/>
      <c r="I10" s="274"/>
      <c r="J10" s="274"/>
      <c r="K10" s="275"/>
      <c r="L10" s="414"/>
    </row>
    <row r="11" spans="1:12" ht="19.5" customHeight="1">
      <c r="A11" s="272"/>
      <c r="B11" s="584" t="s">
        <v>107</v>
      </c>
      <c r="C11" s="584"/>
      <c r="D11" s="584"/>
      <c r="E11" s="584"/>
      <c r="F11" s="584"/>
      <c r="G11" s="584"/>
      <c r="H11" s="584"/>
      <c r="I11" s="584"/>
      <c r="J11" s="584"/>
      <c r="K11" s="584"/>
      <c r="L11" s="584"/>
    </row>
    <row r="12" spans="1:12" ht="16.5" customHeight="1">
      <c r="A12" s="268"/>
      <c r="B12" s="276"/>
      <c r="C12" s="276"/>
      <c r="D12" s="273"/>
      <c r="E12" s="273"/>
      <c r="F12" s="273"/>
      <c r="G12" s="273"/>
      <c r="H12" s="273"/>
      <c r="I12" s="274"/>
      <c r="J12" s="274"/>
      <c r="K12" s="274"/>
      <c r="L12" s="277"/>
    </row>
    <row r="13" spans="1:12" ht="19.5" customHeight="1">
      <c r="A13" s="278"/>
      <c r="B13" s="585" t="s">
        <v>108</v>
      </c>
      <c r="C13" s="586" t="s">
        <v>258</v>
      </c>
      <c r="D13" s="586"/>
      <c r="E13" s="586"/>
      <c r="F13" s="587" t="s">
        <v>259</v>
      </c>
      <c r="G13" s="587"/>
      <c r="H13" s="587"/>
      <c r="I13" s="588" t="s">
        <v>260</v>
      </c>
      <c r="J13" s="588"/>
      <c r="K13" s="588"/>
      <c r="L13" s="587" t="s">
        <v>109</v>
      </c>
    </row>
    <row r="14" spans="1:12" ht="25.7" customHeight="1">
      <c r="A14" s="278"/>
      <c r="B14" s="585"/>
      <c r="C14" s="415" t="s">
        <v>110</v>
      </c>
      <c r="D14" s="415" t="s">
        <v>111</v>
      </c>
      <c r="E14" s="415" t="s">
        <v>112</v>
      </c>
      <c r="F14" s="416" t="s">
        <v>110</v>
      </c>
      <c r="G14" s="416" t="s">
        <v>111</v>
      </c>
      <c r="H14" s="416" t="s">
        <v>112</v>
      </c>
      <c r="I14" s="415" t="s">
        <v>110</v>
      </c>
      <c r="J14" s="415" t="s">
        <v>111</v>
      </c>
      <c r="K14" s="417" t="s">
        <v>112</v>
      </c>
      <c r="L14" s="587"/>
    </row>
    <row r="15" spans="1:12" ht="14.25" customHeight="1">
      <c r="A15" s="279"/>
      <c r="B15" s="280"/>
      <c r="C15" s="281"/>
      <c r="D15" s="415"/>
      <c r="E15" s="415"/>
      <c r="F15" s="282"/>
      <c r="G15" s="282"/>
      <c r="H15" s="282"/>
      <c r="I15" s="283"/>
      <c r="J15" s="283"/>
      <c r="K15" s="283"/>
      <c r="L15" s="277"/>
    </row>
    <row r="16" spans="1:12" ht="14.65" customHeight="1">
      <c r="A16" s="284"/>
      <c r="B16" s="285" t="s">
        <v>113</v>
      </c>
      <c r="C16" s="286"/>
      <c r="D16" s="287"/>
      <c r="E16" s="287"/>
      <c r="F16" s="288"/>
      <c r="G16" s="288"/>
      <c r="H16" s="288"/>
      <c r="I16" s="288"/>
      <c r="J16" s="288"/>
      <c r="K16" s="288"/>
      <c r="L16" s="289"/>
    </row>
    <row r="17" spans="1:12" ht="9" customHeight="1">
      <c r="A17" s="279"/>
      <c r="B17" s="280"/>
      <c r="C17" s="281"/>
      <c r="D17" s="415"/>
      <c r="E17" s="415"/>
      <c r="F17" s="282"/>
      <c r="G17" s="282"/>
      <c r="H17" s="282"/>
      <c r="I17" s="283"/>
      <c r="J17" s="283"/>
      <c r="K17" s="283"/>
      <c r="L17" s="277"/>
    </row>
    <row r="18" spans="1:12" ht="14.85" customHeight="1">
      <c r="A18" s="290"/>
      <c r="B18" s="291" t="s">
        <v>114</v>
      </c>
      <c r="C18" s="292">
        <v>3</v>
      </c>
      <c r="D18" s="292">
        <v>2.85</v>
      </c>
      <c r="E18" s="300">
        <f>+D18/C18*100</f>
        <v>95</v>
      </c>
      <c r="F18" s="294">
        <v>2.85</v>
      </c>
      <c r="G18" s="294">
        <v>3</v>
      </c>
      <c r="H18" s="295">
        <f t="shared" ref="H18:H52" si="0">+G18*100/F18</f>
        <v>105.26315789473684</v>
      </c>
      <c r="I18" s="296">
        <v>2.85</v>
      </c>
      <c r="J18" s="296">
        <v>3</v>
      </c>
      <c r="K18" s="297">
        <f t="shared" ref="K18:K52" si="1">+J18*100/I18</f>
        <v>105.26315789473684</v>
      </c>
      <c r="L18" s="297">
        <f t="shared" ref="L18:L52" si="2">+(E18+H18+K18)/3</f>
        <v>101.84210526315788</v>
      </c>
    </row>
    <row r="19" spans="1:12" ht="26.45" customHeight="1">
      <c r="A19" s="268"/>
      <c r="B19" s="298" t="s">
        <v>115</v>
      </c>
      <c r="C19" s="299">
        <v>3</v>
      </c>
      <c r="D19" s="299">
        <v>2.91</v>
      </c>
      <c r="E19" s="300">
        <f>+D19/C19*100</f>
        <v>97.000000000000014</v>
      </c>
      <c r="F19" s="301">
        <v>2.91</v>
      </c>
      <c r="G19" s="301">
        <v>2.9954000000000001</v>
      </c>
      <c r="H19" s="302">
        <f t="shared" si="0"/>
        <v>102.93470790378007</v>
      </c>
      <c r="I19" s="303">
        <v>2.91</v>
      </c>
      <c r="J19" s="303">
        <v>2.9834000000000001</v>
      </c>
      <c r="K19" s="297">
        <f t="shared" si="1"/>
        <v>102.52233676975946</v>
      </c>
      <c r="L19" s="297">
        <f t="shared" si="2"/>
        <v>100.81901489117985</v>
      </c>
    </row>
    <row r="20" spans="1:12" ht="20.45" customHeight="1">
      <c r="A20" s="304"/>
      <c r="B20" s="291" t="s">
        <v>116</v>
      </c>
      <c r="C20" s="292">
        <v>1.8</v>
      </c>
      <c r="D20" s="292">
        <v>2.1052</v>
      </c>
      <c r="E20" s="293">
        <f t="shared" ref="E20:E52" si="3">+D20*100/C20</f>
        <v>116.95555555555555</v>
      </c>
      <c r="F20" s="294">
        <v>1.9</v>
      </c>
      <c r="G20" s="294">
        <v>2</v>
      </c>
      <c r="H20" s="295">
        <f t="shared" si="0"/>
        <v>105.26315789473685</v>
      </c>
      <c r="I20" s="296">
        <v>1.9</v>
      </c>
      <c r="J20" s="296">
        <v>2</v>
      </c>
      <c r="K20" s="297">
        <f t="shared" si="1"/>
        <v>105.26315789473685</v>
      </c>
      <c r="L20" s="297">
        <f t="shared" si="2"/>
        <v>109.16062378167642</v>
      </c>
    </row>
    <row r="21" spans="1:12" ht="27.2" customHeight="1">
      <c r="A21" s="268"/>
      <c r="B21" s="298" t="s">
        <v>117</v>
      </c>
      <c r="C21" s="305">
        <v>4.9000000000000004</v>
      </c>
      <c r="D21" s="305">
        <v>4.9592999999999998</v>
      </c>
      <c r="E21" s="300">
        <f t="shared" si="3"/>
        <v>101.21020408163265</v>
      </c>
      <c r="F21" s="301">
        <v>6.9</v>
      </c>
      <c r="G21" s="301">
        <v>6.9748999999999999</v>
      </c>
      <c r="H21" s="302">
        <f t="shared" si="0"/>
        <v>101.08550724637681</v>
      </c>
      <c r="I21" s="303">
        <v>5</v>
      </c>
      <c r="J21" s="303">
        <v>4.9763000000000002</v>
      </c>
      <c r="K21" s="297">
        <f t="shared" si="1"/>
        <v>99.525999999999996</v>
      </c>
      <c r="L21" s="297">
        <f t="shared" si="2"/>
        <v>100.60723710933649</v>
      </c>
    </row>
    <row r="22" spans="1:12" ht="27.2" customHeight="1">
      <c r="A22" s="304"/>
      <c r="B22" s="306" t="s">
        <v>118</v>
      </c>
      <c r="C22" s="292">
        <v>4.25</v>
      </c>
      <c r="D22" s="292">
        <v>2.2869000000000002</v>
      </c>
      <c r="E22" s="293">
        <f t="shared" si="3"/>
        <v>53.809411764705885</v>
      </c>
      <c r="F22" s="307">
        <v>4.3499999999999996</v>
      </c>
      <c r="G22" s="307">
        <v>2.1892999999999998</v>
      </c>
      <c r="H22" s="295">
        <f t="shared" si="0"/>
        <v>50.328735632183907</v>
      </c>
      <c r="I22" s="296">
        <v>4.3499999999999996</v>
      </c>
      <c r="J22" s="296">
        <v>2.6145999999999998</v>
      </c>
      <c r="K22" s="297">
        <f t="shared" si="1"/>
        <v>60.105747126436782</v>
      </c>
      <c r="L22" s="297">
        <f t="shared" si="2"/>
        <v>54.747964841108853</v>
      </c>
    </row>
    <row r="23" spans="1:12" ht="27.2" customHeight="1">
      <c r="A23" s="308"/>
      <c r="B23" s="309" t="s">
        <v>119</v>
      </c>
      <c r="C23" s="305">
        <v>5.33</v>
      </c>
      <c r="D23" s="305">
        <v>6.2842000000000002</v>
      </c>
      <c r="E23" s="300">
        <f t="shared" si="3"/>
        <v>117.90243902439026</v>
      </c>
      <c r="F23" s="310">
        <v>6.33</v>
      </c>
      <c r="G23" s="310">
        <v>8.1920999999999999</v>
      </c>
      <c r="H23" s="302">
        <f t="shared" si="0"/>
        <v>129.41706161137441</v>
      </c>
      <c r="I23" s="303">
        <v>6.33</v>
      </c>
      <c r="J23" s="303">
        <v>7.734</v>
      </c>
      <c r="K23" s="297">
        <f t="shared" si="1"/>
        <v>122.18009478672985</v>
      </c>
      <c r="L23" s="297">
        <f t="shared" si="2"/>
        <v>123.16653180749817</v>
      </c>
    </row>
    <row r="24" spans="1:12" ht="14.85" customHeight="1">
      <c r="A24" s="311"/>
      <c r="B24" s="312" t="s">
        <v>120</v>
      </c>
      <c r="C24" s="292">
        <v>12</v>
      </c>
      <c r="D24" s="292">
        <v>12</v>
      </c>
      <c r="E24" s="293">
        <f t="shared" si="3"/>
        <v>100</v>
      </c>
      <c r="F24" s="313">
        <v>12</v>
      </c>
      <c r="G24" s="313">
        <v>12</v>
      </c>
      <c r="H24" s="295">
        <f t="shared" si="0"/>
        <v>100</v>
      </c>
      <c r="I24" s="296">
        <v>12</v>
      </c>
      <c r="J24" s="296">
        <v>12</v>
      </c>
      <c r="K24" s="297">
        <f t="shared" si="1"/>
        <v>100</v>
      </c>
      <c r="L24" s="297">
        <f t="shared" si="2"/>
        <v>100</v>
      </c>
    </row>
    <row r="25" spans="1:12" ht="27.2" customHeight="1">
      <c r="A25" s="308"/>
      <c r="B25" s="309" t="s">
        <v>121</v>
      </c>
      <c r="C25" s="314">
        <v>2.4</v>
      </c>
      <c r="D25" s="314">
        <v>2.4478</v>
      </c>
      <c r="E25" s="315">
        <f t="shared" si="3"/>
        <v>101.99166666666667</v>
      </c>
      <c r="F25" s="310">
        <v>2.7</v>
      </c>
      <c r="G25" s="310">
        <v>2.6067999999999998</v>
      </c>
      <c r="H25" s="302">
        <f t="shared" si="0"/>
        <v>96.54814814814813</v>
      </c>
      <c r="I25" s="303">
        <v>3</v>
      </c>
      <c r="J25" s="303">
        <v>2.98</v>
      </c>
      <c r="K25" s="297">
        <f t="shared" si="1"/>
        <v>99.333333333333329</v>
      </c>
      <c r="L25" s="297">
        <f t="shared" si="2"/>
        <v>99.291049382716039</v>
      </c>
    </row>
    <row r="26" spans="1:12" ht="14.85" customHeight="1">
      <c r="A26" s="304"/>
      <c r="B26" s="291" t="s">
        <v>122</v>
      </c>
      <c r="C26" s="316">
        <v>2.59</v>
      </c>
      <c r="D26" s="316">
        <v>2.7884000000000002</v>
      </c>
      <c r="E26" s="317">
        <f t="shared" si="3"/>
        <v>107.66023166023167</v>
      </c>
      <c r="F26" s="307">
        <v>2.59</v>
      </c>
      <c r="G26" s="307">
        <v>2.581</v>
      </c>
      <c r="H26" s="295">
        <f t="shared" si="0"/>
        <v>99.652509652509664</v>
      </c>
      <c r="I26" s="296">
        <v>1.74</v>
      </c>
      <c r="J26" s="296">
        <v>1.8110999999999999</v>
      </c>
      <c r="K26" s="297">
        <f t="shared" si="1"/>
        <v>104.08620689655172</v>
      </c>
      <c r="L26" s="297">
        <f t="shared" si="2"/>
        <v>103.79964940309769</v>
      </c>
    </row>
    <row r="27" spans="1:12" ht="14.85" customHeight="1">
      <c r="A27" s="308"/>
      <c r="B27" s="309" t="s">
        <v>123</v>
      </c>
      <c r="C27" s="318">
        <v>0.8</v>
      </c>
      <c r="D27" s="318">
        <v>0.78600000000000003</v>
      </c>
      <c r="E27" s="315">
        <f t="shared" si="3"/>
        <v>98.25</v>
      </c>
      <c r="F27" s="319">
        <v>0.8</v>
      </c>
      <c r="G27" s="319">
        <v>0.8246</v>
      </c>
      <c r="H27" s="302">
        <f t="shared" si="0"/>
        <v>103.07499999999999</v>
      </c>
      <c r="I27" s="303">
        <v>0.8</v>
      </c>
      <c r="J27" s="303">
        <v>0.92900000000000005</v>
      </c>
      <c r="K27" s="297">
        <f t="shared" si="1"/>
        <v>116.125</v>
      </c>
      <c r="L27" s="297">
        <f t="shared" si="2"/>
        <v>105.81666666666666</v>
      </c>
    </row>
    <row r="28" spans="1:12" ht="14.85" customHeight="1">
      <c r="A28" s="304"/>
      <c r="B28" s="291" t="s">
        <v>124</v>
      </c>
      <c r="C28" s="318">
        <v>0.8</v>
      </c>
      <c r="D28" s="318">
        <v>0.81</v>
      </c>
      <c r="E28" s="293">
        <f t="shared" si="3"/>
        <v>101.25</v>
      </c>
      <c r="F28" s="320">
        <v>0.8</v>
      </c>
      <c r="G28" s="320">
        <v>0.70799999999999996</v>
      </c>
      <c r="H28" s="295">
        <f t="shared" si="0"/>
        <v>88.499999999999986</v>
      </c>
      <c r="I28" s="296">
        <v>0.8</v>
      </c>
      <c r="J28" s="296">
        <v>0.74299999999999999</v>
      </c>
      <c r="K28" s="297">
        <f t="shared" si="1"/>
        <v>92.874999999999986</v>
      </c>
      <c r="L28" s="297">
        <f t="shared" si="2"/>
        <v>94.208333333333329</v>
      </c>
    </row>
    <row r="29" spans="1:12" ht="14.85" customHeight="1">
      <c r="A29" s="308"/>
      <c r="B29" s="309" t="s">
        <v>125</v>
      </c>
      <c r="C29" s="318">
        <v>0.9</v>
      </c>
      <c r="D29" s="318">
        <v>0.80500000000000005</v>
      </c>
      <c r="E29" s="315">
        <f t="shared" si="3"/>
        <v>89.444444444444443</v>
      </c>
      <c r="F29" s="319">
        <v>0.9</v>
      </c>
      <c r="G29" s="319">
        <v>0.86360000000000003</v>
      </c>
      <c r="H29" s="302">
        <f t="shared" si="0"/>
        <v>95.955555555555549</v>
      </c>
      <c r="I29" s="303">
        <v>0.9</v>
      </c>
      <c r="J29" s="303">
        <v>0.93359999999999999</v>
      </c>
      <c r="K29" s="297">
        <f t="shared" si="1"/>
        <v>103.73333333333333</v>
      </c>
      <c r="L29" s="297">
        <f t="shared" si="2"/>
        <v>96.37777777777778</v>
      </c>
    </row>
    <row r="30" spans="1:12" ht="14.85" customHeight="1">
      <c r="A30" s="304"/>
      <c r="B30" s="291" t="s">
        <v>126</v>
      </c>
      <c r="C30" s="321">
        <v>1</v>
      </c>
      <c r="D30" s="321">
        <v>1</v>
      </c>
      <c r="E30" s="293">
        <f t="shared" si="3"/>
        <v>100</v>
      </c>
      <c r="F30" s="320">
        <v>1</v>
      </c>
      <c r="G30" s="320">
        <v>1</v>
      </c>
      <c r="H30" s="295">
        <f t="shared" si="0"/>
        <v>100</v>
      </c>
      <c r="I30" s="296">
        <v>1</v>
      </c>
      <c r="J30" s="296">
        <v>1</v>
      </c>
      <c r="K30" s="297">
        <f t="shared" si="1"/>
        <v>100</v>
      </c>
      <c r="L30" s="297">
        <f t="shared" si="2"/>
        <v>100</v>
      </c>
    </row>
    <row r="31" spans="1:12" ht="14.85" customHeight="1">
      <c r="A31" s="308"/>
      <c r="B31" s="309" t="s">
        <v>127</v>
      </c>
      <c r="C31" s="318">
        <v>1</v>
      </c>
      <c r="D31" s="318">
        <v>1</v>
      </c>
      <c r="E31" s="315">
        <f t="shared" si="3"/>
        <v>100</v>
      </c>
      <c r="F31" s="319">
        <v>1</v>
      </c>
      <c r="G31" s="319">
        <v>1</v>
      </c>
      <c r="H31" s="302">
        <f t="shared" si="0"/>
        <v>100</v>
      </c>
      <c r="I31" s="303">
        <v>1</v>
      </c>
      <c r="J31" s="303">
        <v>1</v>
      </c>
      <c r="K31" s="297">
        <f t="shared" si="1"/>
        <v>100</v>
      </c>
      <c r="L31" s="297">
        <f t="shared" si="2"/>
        <v>100</v>
      </c>
    </row>
    <row r="32" spans="1:12" ht="14.85" customHeight="1">
      <c r="A32" s="304"/>
      <c r="B32" s="291" t="s">
        <v>128</v>
      </c>
      <c r="C32" s="321">
        <v>0.8</v>
      </c>
      <c r="D32" s="321">
        <v>0.75</v>
      </c>
      <c r="E32" s="293">
        <f t="shared" si="3"/>
        <v>93.75</v>
      </c>
      <c r="F32" s="320">
        <v>0.8</v>
      </c>
      <c r="G32" s="320">
        <v>0.46</v>
      </c>
      <c r="H32" s="295">
        <f t="shared" si="0"/>
        <v>57.5</v>
      </c>
      <c r="I32" s="296">
        <v>0.8</v>
      </c>
      <c r="J32" s="296">
        <v>0.77</v>
      </c>
      <c r="K32" s="297">
        <f t="shared" si="1"/>
        <v>96.25</v>
      </c>
      <c r="L32" s="297">
        <f t="shared" si="2"/>
        <v>82.5</v>
      </c>
    </row>
    <row r="33" spans="1:12" ht="14.85" customHeight="1">
      <c r="A33" s="308"/>
      <c r="B33" s="309" t="s">
        <v>129</v>
      </c>
      <c r="C33" s="318">
        <v>1</v>
      </c>
      <c r="D33" s="318">
        <v>1</v>
      </c>
      <c r="E33" s="315">
        <f t="shared" si="3"/>
        <v>100</v>
      </c>
      <c r="F33" s="319">
        <v>1</v>
      </c>
      <c r="G33" s="319">
        <v>1</v>
      </c>
      <c r="H33" s="302">
        <f t="shared" si="0"/>
        <v>100</v>
      </c>
      <c r="I33" s="303">
        <v>1</v>
      </c>
      <c r="J33" s="303">
        <v>1</v>
      </c>
      <c r="K33" s="297">
        <f t="shared" si="1"/>
        <v>100</v>
      </c>
      <c r="L33" s="297">
        <f t="shared" si="2"/>
        <v>100</v>
      </c>
    </row>
    <row r="34" spans="1:12" ht="14.85" customHeight="1">
      <c r="A34" s="304"/>
      <c r="B34" s="291" t="s">
        <v>130</v>
      </c>
      <c r="C34" s="321">
        <v>2.3149999999999999</v>
      </c>
      <c r="D34" s="321">
        <v>2.3580999999999999</v>
      </c>
      <c r="E34" s="293">
        <f t="shared" si="3"/>
        <v>101.86177105831533</v>
      </c>
      <c r="F34" s="320">
        <v>2.3149999999999999</v>
      </c>
      <c r="G34" s="320">
        <v>2.3656999999999999</v>
      </c>
      <c r="H34" s="295">
        <f t="shared" si="0"/>
        <v>102.19006479481641</v>
      </c>
      <c r="I34" s="296">
        <v>1.8149999999999999</v>
      </c>
      <c r="J34" s="296">
        <v>1.8754999999999999</v>
      </c>
      <c r="K34" s="297">
        <f t="shared" si="1"/>
        <v>103.33333333333333</v>
      </c>
      <c r="L34" s="297">
        <f t="shared" si="2"/>
        <v>102.46172306215503</v>
      </c>
    </row>
    <row r="35" spans="1:12" ht="14.85" customHeight="1">
      <c r="A35" s="322"/>
      <c r="B35" s="323" t="s">
        <v>131</v>
      </c>
      <c r="C35" s="324">
        <v>1</v>
      </c>
      <c r="D35" s="324">
        <v>1</v>
      </c>
      <c r="E35" s="315">
        <f t="shared" si="3"/>
        <v>100</v>
      </c>
      <c r="F35" s="319">
        <v>1</v>
      </c>
      <c r="G35" s="319">
        <v>1</v>
      </c>
      <c r="H35" s="302">
        <f t="shared" si="0"/>
        <v>100</v>
      </c>
      <c r="I35" s="303">
        <v>1</v>
      </c>
      <c r="J35" s="303">
        <v>1</v>
      </c>
      <c r="K35" s="297">
        <f t="shared" si="1"/>
        <v>100</v>
      </c>
      <c r="L35" s="297">
        <f t="shared" si="2"/>
        <v>100</v>
      </c>
    </row>
    <row r="36" spans="1:12" ht="14.85" customHeight="1">
      <c r="A36" s="304"/>
      <c r="B36" s="291" t="s">
        <v>132</v>
      </c>
      <c r="C36" s="292">
        <v>1</v>
      </c>
      <c r="D36" s="292">
        <v>1</v>
      </c>
      <c r="E36" s="293">
        <f t="shared" si="3"/>
        <v>100</v>
      </c>
      <c r="F36" s="325">
        <v>1</v>
      </c>
      <c r="G36" s="325">
        <v>1</v>
      </c>
      <c r="H36" s="295">
        <f t="shared" si="0"/>
        <v>100</v>
      </c>
      <c r="I36" s="296">
        <v>1</v>
      </c>
      <c r="J36" s="296">
        <v>1</v>
      </c>
      <c r="K36" s="297">
        <f t="shared" si="1"/>
        <v>100</v>
      </c>
      <c r="L36" s="297">
        <f t="shared" si="2"/>
        <v>100</v>
      </c>
    </row>
    <row r="37" spans="1:12" ht="14.85" customHeight="1">
      <c r="A37" s="308"/>
      <c r="B37" s="309" t="s">
        <v>133</v>
      </c>
      <c r="C37" s="314">
        <v>1.82</v>
      </c>
      <c r="D37" s="314">
        <v>1.81</v>
      </c>
      <c r="E37" s="315">
        <f t="shared" si="3"/>
        <v>99.450549450549445</v>
      </c>
      <c r="F37" s="326">
        <v>1.82</v>
      </c>
      <c r="G37" s="326">
        <v>1.81</v>
      </c>
      <c r="H37" s="302">
        <f t="shared" si="0"/>
        <v>99.450549450549445</v>
      </c>
      <c r="I37" s="303">
        <v>1.82</v>
      </c>
      <c r="J37" s="303">
        <v>1.8318000000000001</v>
      </c>
      <c r="K37" s="297">
        <f t="shared" si="1"/>
        <v>100.64835164835165</v>
      </c>
      <c r="L37" s="297">
        <f t="shared" si="2"/>
        <v>99.849816849816833</v>
      </c>
    </row>
    <row r="38" spans="1:12" ht="14.85" customHeight="1">
      <c r="A38" s="304"/>
      <c r="B38" s="291" t="s">
        <v>134</v>
      </c>
      <c r="C38" s="292">
        <v>1.96</v>
      </c>
      <c r="D38" s="292">
        <v>1.93</v>
      </c>
      <c r="E38" s="293">
        <f t="shared" si="3"/>
        <v>98.469387755102048</v>
      </c>
      <c r="F38" s="325">
        <v>0.95</v>
      </c>
      <c r="G38" s="325">
        <v>0.92659999999999998</v>
      </c>
      <c r="H38" s="295">
        <f t="shared" si="0"/>
        <v>97.536842105263162</v>
      </c>
      <c r="I38" s="296">
        <v>0.95</v>
      </c>
      <c r="J38" s="296">
        <v>0.93330000000000002</v>
      </c>
      <c r="K38" s="297">
        <f t="shared" si="1"/>
        <v>98.242105263157896</v>
      </c>
      <c r="L38" s="297">
        <f t="shared" si="2"/>
        <v>98.082778374507711</v>
      </c>
    </row>
    <row r="39" spans="1:12" ht="14.85" customHeight="1">
      <c r="A39" s="308"/>
      <c r="B39" s="309" t="s">
        <v>135</v>
      </c>
      <c r="C39" s="318">
        <v>1.96</v>
      </c>
      <c r="D39" s="318">
        <v>1.0737000000000001</v>
      </c>
      <c r="E39" s="315">
        <f t="shared" si="3"/>
        <v>54.780612244897959</v>
      </c>
      <c r="F39" s="319">
        <v>0.95</v>
      </c>
      <c r="G39" s="319">
        <v>0.95550000000000002</v>
      </c>
      <c r="H39" s="302">
        <f t="shared" si="0"/>
        <v>100.57894736842105</v>
      </c>
      <c r="I39" s="303">
        <v>0.95</v>
      </c>
      <c r="J39" s="303">
        <v>0.91110000000000002</v>
      </c>
      <c r="K39" s="297">
        <f t="shared" si="1"/>
        <v>95.905263157894737</v>
      </c>
      <c r="L39" s="297">
        <f t="shared" si="2"/>
        <v>83.754940923737919</v>
      </c>
    </row>
    <row r="40" spans="1:12" ht="14.85" customHeight="1">
      <c r="A40" s="304"/>
      <c r="B40" s="291" t="s">
        <v>136</v>
      </c>
      <c r="C40" s="316">
        <v>1.96</v>
      </c>
      <c r="D40" s="316">
        <v>1.9483999999999999</v>
      </c>
      <c r="E40" s="293">
        <f t="shared" si="3"/>
        <v>99.408163265306129</v>
      </c>
      <c r="F40" s="325">
        <v>0.98</v>
      </c>
      <c r="G40" s="325">
        <v>0.97599999999999998</v>
      </c>
      <c r="H40" s="295">
        <f t="shared" si="0"/>
        <v>99.591836734693871</v>
      </c>
      <c r="I40" s="296">
        <v>0.9</v>
      </c>
      <c r="J40" s="296">
        <v>0.92100000000000004</v>
      </c>
      <c r="K40" s="297">
        <f t="shared" si="1"/>
        <v>102.33333333333334</v>
      </c>
      <c r="L40" s="297">
        <f t="shared" si="2"/>
        <v>100.44444444444446</v>
      </c>
    </row>
    <row r="41" spans="1:12" ht="14.85" customHeight="1">
      <c r="A41" s="308"/>
      <c r="B41" s="309" t="s">
        <v>137</v>
      </c>
      <c r="C41" s="314">
        <v>2.46</v>
      </c>
      <c r="D41" s="314">
        <v>3.0114999999999998</v>
      </c>
      <c r="E41" s="315">
        <f t="shared" si="3"/>
        <v>122.41869918699186</v>
      </c>
      <c r="F41" s="319">
        <v>2.46</v>
      </c>
      <c r="G41" s="319">
        <v>2.8515000000000001</v>
      </c>
      <c r="H41" s="302">
        <f t="shared" si="0"/>
        <v>115.91463414634148</v>
      </c>
      <c r="I41" s="303">
        <v>3.46</v>
      </c>
      <c r="J41" s="303">
        <v>3.9483999999999999</v>
      </c>
      <c r="K41" s="297">
        <f t="shared" si="1"/>
        <v>114.11560693641619</v>
      </c>
      <c r="L41" s="297">
        <f t="shared" si="2"/>
        <v>117.48298008991651</v>
      </c>
    </row>
    <row r="42" spans="1:12" ht="14.85" customHeight="1">
      <c r="A42" s="304"/>
      <c r="B42" s="291" t="s">
        <v>138</v>
      </c>
      <c r="C42" s="292">
        <v>2</v>
      </c>
      <c r="D42" s="292">
        <v>2</v>
      </c>
      <c r="E42" s="293">
        <f t="shared" si="3"/>
        <v>100</v>
      </c>
      <c r="F42" s="325">
        <v>2</v>
      </c>
      <c r="G42" s="325">
        <v>2</v>
      </c>
      <c r="H42" s="295">
        <f t="shared" si="0"/>
        <v>100</v>
      </c>
      <c r="I42" s="296">
        <v>2</v>
      </c>
      <c r="J42" s="296">
        <v>2</v>
      </c>
      <c r="K42" s="297">
        <f t="shared" si="1"/>
        <v>100</v>
      </c>
      <c r="L42" s="297">
        <f t="shared" si="2"/>
        <v>100</v>
      </c>
    </row>
    <row r="43" spans="1:12" ht="14.85" customHeight="1">
      <c r="A43" s="308"/>
      <c r="B43" s="309" t="s">
        <v>139</v>
      </c>
      <c r="C43" s="305">
        <v>2</v>
      </c>
      <c r="D43" s="305">
        <v>2</v>
      </c>
      <c r="E43" s="315">
        <f t="shared" si="3"/>
        <v>100</v>
      </c>
      <c r="F43" s="326">
        <v>2</v>
      </c>
      <c r="G43" s="326">
        <v>2</v>
      </c>
      <c r="H43" s="302">
        <f t="shared" si="0"/>
        <v>100</v>
      </c>
      <c r="I43" s="303">
        <v>2</v>
      </c>
      <c r="J43" s="303">
        <v>2</v>
      </c>
      <c r="K43" s="297">
        <f t="shared" si="1"/>
        <v>100</v>
      </c>
      <c r="L43" s="297">
        <f t="shared" si="2"/>
        <v>100</v>
      </c>
    </row>
    <row r="44" spans="1:12" ht="14.85" customHeight="1">
      <c r="A44" s="304"/>
      <c r="B44" s="291" t="s">
        <v>140</v>
      </c>
      <c r="C44" s="292">
        <v>2</v>
      </c>
      <c r="D44" s="292">
        <v>2</v>
      </c>
      <c r="E44" s="293">
        <f t="shared" si="3"/>
        <v>100</v>
      </c>
      <c r="F44" s="325">
        <v>2</v>
      </c>
      <c r="G44" s="325">
        <v>2</v>
      </c>
      <c r="H44" s="295">
        <f t="shared" si="0"/>
        <v>100</v>
      </c>
      <c r="I44" s="296">
        <v>2</v>
      </c>
      <c r="J44" s="296">
        <v>2</v>
      </c>
      <c r="K44" s="297">
        <f t="shared" si="1"/>
        <v>100</v>
      </c>
      <c r="L44" s="297">
        <f t="shared" si="2"/>
        <v>100</v>
      </c>
    </row>
    <row r="45" spans="1:12" ht="14.85" customHeight="1">
      <c r="A45" s="308"/>
      <c r="B45" s="309" t="s">
        <v>141</v>
      </c>
      <c r="C45" s="305">
        <v>2</v>
      </c>
      <c r="D45" s="305">
        <v>2</v>
      </c>
      <c r="E45" s="315">
        <f t="shared" si="3"/>
        <v>100</v>
      </c>
      <c r="F45" s="326">
        <v>2</v>
      </c>
      <c r="G45" s="326">
        <v>2</v>
      </c>
      <c r="H45" s="302">
        <f t="shared" si="0"/>
        <v>100</v>
      </c>
      <c r="I45" s="303">
        <v>2</v>
      </c>
      <c r="J45" s="303">
        <v>2</v>
      </c>
      <c r="K45" s="297">
        <f t="shared" si="1"/>
        <v>100</v>
      </c>
      <c r="L45" s="297">
        <f t="shared" si="2"/>
        <v>100</v>
      </c>
    </row>
    <row r="46" spans="1:12" ht="14.85" customHeight="1">
      <c r="A46" s="304"/>
      <c r="B46" s="291" t="s">
        <v>142</v>
      </c>
      <c r="C46" s="292">
        <v>2</v>
      </c>
      <c r="D46" s="292">
        <v>2</v>
      </c>
      <c r="E46" s="293">
        <f t="shared" si="3"/>
        <v>100</v>
      </c>
      <c r="F46" s="325">
        <v>2</v>
      </c>
      <c r="G46" s="325">
        <v>2</v>
      </c>
      <c r="H46" s="295">
        <f t="shared" si="0"/>
        <v>100</v>
      </c>
      <c r="I46" s="296">
        <v>2</v>
      </c>
      <c r="J46" s="296">
        <v>2</v>
      </c>
      <c r="K46" s="297">
        <f t="shared" si="1"/>
        <v>100</v>
      </c>
      <c r="L46" s="297">
        <f t="shared" si="2"/>
        <v>100</v>
      </c>
    </row>
    <row r="47" spans="1:12" ht="14.85" customHeight="1">
      <c r="A47" s="308"/>
      <c r="B47" s="309" t="s">
        <v>143</v>
      </c>
      <c r="C47" s="305">
        <v>2</v>
      </c>
      <c r="D47" s="305">
        <v>2</v>
      </c>
      <c r="E47" s="315">
        <f t="shared" si="3"/>
        <v>100</v>
      </c>
      <c r="F47" s="326">
        <v>2</v>
      </c>
      <c r="G47" s="326">
        <v>2</v>
      </c>
      <c r="H47" s="302">
        <f t="shared" si="0"/>
        <v>100</v>
      </c>
      <c r="I47" s="303">
        <v>2</v>
      </c>
      <c r="J47" s="303">
        <v>2</v>
      </c>
      <c r="K47" s="297">
        <f t="shared" si="1"/>
        <v>100</v>
      </c>
      <c r="L47" s="297">
        <f t="shared" si="2"/>
        <v>100</v>
      </c>
    </row>
    <row r="48" spans="1:12" ht="14.85" customHeight="1">
      <c r="A48" s="304"/>
      <c r="B48" s="291" t="s">
        <v>144</v>
      </c>
      <c r="C48" s="321">
        <v>4.2300000000000004</v>
      </c>
      <c r="D48" s="321">
        <v>4.2127999999999997</v>
      </c>
      <c r="E48" s="293">
        <f t="shared" si="3"/>
        <v>99.593380614657192</v>
      </c>
      <c r="F48" s="320">
        <v>4.28</v>
      </c>
      <c r="G48" s="320">
        <v>4.2476000000000003</v>
      </c>
      <c r="H48" s="295">
        <f t="shared" si="0"/>
        <v>99.242990654205613</v>
      </c>
      <c r="I48" s="296">
        <v>4.28</v>
      </c>
      <c r="J48" s="296">
        <v>3.4445999999999999</v>
      </c>
      <c r="K48" s="297">
        <f t="shared" si="1"/>
        <v>80.48130841121494</v>
      </c>
      <c r="L48" s="297">
        <f t="shared" si="2"/>
        <v>93.105893226692572</v>
      </c>
    </row>
    <row r="49" spans="1:12" ht="14.85" customHeight="1">
      <c r="A49" s="308"/>
      <c r="B49" s="309" t="s">
        <v>145</v>
      </c>
      <c r="C49" s="305">
        <v>2.5</v>
      </c>
      <c r="D49" s="305">
        <v>2.46</v>
      </c>
      <c r="E49" s="315">
        <f t="shared" si="3"/>
        <v>98.4</v>
      </c>
      <c r="F49" s="326">
        <v>2.5</v>
      </c>
      <c r="G49" s="326">
        <v>2.52</v>
      </c>
      <c r="H49" s="302">
        <f t="shared" si="0"/>
        <v>100.8</v>
      </c>
      <c r="I49" s="303">
        <v>2.5</v>
      </c>
      <c r="J49" s="303">
        <v>2.33</v>
      </c>
      <c r="K49" s="297">
        <f t="shared" si="1"/>
        <v>93.2</v>
      </c>
      <c r="L49" s="297">
        <f t="shared" si="2"/>
        <v>97.466666666666654</v>
      </c>
    </row>
    <row r="50" spans="1:12" ht="14.85" customHeight="1">
      <c r="A50" s="304"/>
      <c r="B50" s="291" t="s">
        <v>146</v>
      </c>
      <c r="C50" s="292">
        <v>2.5</v>
      </c>
      <c r="D50" s="292">
        <v>2.5499999999999998</v>
      </c>
      <c r="E50" s="293">
        <f t="shared" si="3"/>
        <v>101.99999999999999</v>
      </c>
      <c r="F50" s="325">
        <v>2.5</v>
      </c>
      <c r="G50" s="325">
        <v>2.3199999999999998</v>
      </c>
      <c r="H50" s="295">
        <f t="shared" si="0"/>
        <v>92.799999999999983</v>
      </c>
      <c r="I50" s="296">
        <v>2.5</v>
      </c>
      <c r="J50" s="296">
        <v>2.34</v>
      </c>
      <c r="K50" s="297">
        <f t="shared" si="1"/>
        <v>93.6</v>
      </c>
      <c r="L50" s="297">
        <f t="shared" si="2"/>
        <v>96.133333333333326</v>
      </c>
    </row>
    <row r="51" spans="1:12" ht="14.85" customHeight="1">
      <c r="A51" s="308"/>
      <c r="B51" s="309" t="s">
        <v>147</v>
      </c>
      <c r="C51" s="305">
        <v>2.4</v>
      </c>
      <c r="D51" s="305">
        <v>2.415</v>
      </c>
      <c r="E51" s="315">
        <f t="shared" si="3"/>
        <v>100.625</v>
      </c>
      <c r="F51" s="319">
        <v>2.4</v>
      </c>
      <c r="G51" s="319">
        <v>2.4908999999999999</v>
      </c>
      <c r="H51" s="302">
        <f t="shared" si="0"/>
        <v>103.78749999999999</v>
      </c>
      <c r="I51" s="303">
        <v>1.5311999999999999</v>
      </c>
      <c r="J51" s="303">
        <v>1.5437000000000001</v>
      </c>
      <c r="K51" s="297">
        <f t="shared" si="1"/>
        <v>100.81635318704285</v>
      </c>
      <c r="L51" s="297">
        <f t="shared" si="2"/>
        <v>101.74295106234761</v>
      </c>
    </row>
    <row r="52" spans="1:12" ht="27.2" customHeight="1">
      <c r="A52" s="304"/>
      <c r="B52" s="291" t="s">
        <v>148</v>
      </c>
      <c r="C52" s="327">
        <v>4.1500000000000004</v>
      </c>
      <c r="D52" s="327">
        <v>3.1579000000000002</v>
      </c>
      <c r="E52" s="293">
        <f t="shared" si="3"/>
        <v>76.093975903614449</v>
      </c>
      <c r="F52" s="307">
        <v>3.15</v>
      </c>
      <c r="G52" s="307">
        <v>3.1579000000000002</v>
      </c>
      <c r="H52" s="295">
        <f t="shared" si="0"/>
        <v>100.25079365079365</v>
      </c>
      <c r="I52" s="296">
        <v>1.1499999999999999</v>
      </c>
      <c r="J52" s="296">
        <v>1.1578999999999999</v>
      </c>
      <c r="K52" s="297">
        <f t="shared" si="1"/>
        <v>100.68695652173913</v>
      </c>
      <c r="L52" s="297">
        <f t="shared" si="2"/>
        <v>92.343908692049084</v>
      </c>
    </row>
    <row r="53" spans="1:12" ht="14.65" customHeight="1">
      <c r="A53" s="268"/>
      <c r="B53" s="328"/>
      <c r="C53" s="329"/>
      <c r="D53" s="329"/>
      <c r="E53" s="330"/>
      <c r="F53" s="331"/>
      <c r="G53" s="331"/>
      <c r="H53" s="332"/>
      <c r="I53" s="333"/>
      <c r="J53" s="333"/>
      <c r="K53" s="334"/>
      <c r="L53" s="277"/>
    </row>
    <row r="54" spans="1:12" ht="14.85" customHeight="1">
      <c r="A54" s="284"/>
      <c r="B54" s="335" t="s">
        <v>149</v>
      </c>
      <c r="C54" s="286"/>
      <c r="D54" s="336"/>
      <c r="E54" s="336"/>
      <c r="F54" s="335"/>
      <c r="G54" s="335"/>
      <c r="H54" s="335"/>
      <c r="I54" s="335"/>
      <c r="J54" s="335"/>
      <c r="K54" s="335"/>
      <c r="L54" s="289"/>
    </row>
    <row r="55" spans="1:12" ht="13.5" customHeight="1">
      <c r="A55" s="268"/>
      <c r="B55" s="328"/>
      <c r="C55" s="329"/>
      <c r="D55" s="329"/>
      <c r="E55" s="330"/>
      <c r="F55" s="331"/>
      <c r="G55" s="331"/>
      <c r="H55" s="332"/>
      <c r="I55" s="333"/>
      <c r="J55" s="333"/>
      <c r="K55" s="334"/>
      <c r="L55" s="277"/>
    </row>
    <row r="56" spans="1:12" ht="14.85" customHeight="1">
      <c r="A56" s="304"/>
      <c r="B56" s="291" t="s">
        <v>150</v>
      </c>
      <c r="C56" s="337">
        <v>2.48</v>
      </c>
      <c r="D56" s="337">
        <v>2.87</v>
      </c>
      <c r="E56" s="293">
        <f t="shared" ref="E56:E61" si="4">+D56*100/C56</f>
        <v>115.72580645161291</v>
      </c>
      <c r="F56" s="307">
        <v>2.64</v>
      </c>
      <c r="G56" s="307">
        <v>2.87</v>
      </c>
      <c r="H56" s="338">
        <f t="shared" ref="H56:H61" si="5">+G56*100/F56</f>
        <v>108.7121212121212</v>
      </c>
      <c r="I56" s="296">
        <v>2.64</v>
      </c>
      <c r="J56" s="296">
        <v>2.87</v>
      </c>
      <c r="K56" s="297">
        <f t="shared" ref="K56:K61" si="6">+J56*100/I56</f>
        <v>108.7121212121212</v>
      </c>
      <c r="L56" s="297">
        <f t="shared" ref="L56:L66" si="7">+(E56+H56+K56)/3</f>
        <v>111.05001629195176</v>
      </c>
    </row>
    <row r="57" spans="1:12" ht="14.85" customHeight="1">
      <c r="A57" s="268"/>
      <c r="B57" s="298" t="s">
        <v>151</v>
      </c>
      <c r="C57" s="339">
        <v>2.5499999999999998</v>
      </c>
      <c r="D57" s="339">
        <v>2.87</v>
      </c>
      <c r="E57" s="315">
        <f t="shared" si="4"/>
        <v>112.54901960784315</v>
      </c>
      <c r="F57" s="340">
        <v>2.5499999999999998</v>
      </c>
      <c r="G57" s="340">
        <v>2.87</v>
      </c>
      <c r="H57" s="341">
        <f t="shared" si="5"/>
        <v>112.54901960784315</v>
      </c>
      <c r="I57" s="296">
        <v>2.6</v>
      </c>
      <c r="J57" s="296">
        <v>2.91</v>
      </c>
      <c r="K57" s="297">
        <f t="shared" si="6"/>
        <v>111.92307692307692</v>
      </c>
      <c r="L57" s="297">
        <f t="shared" si="7"/>
        <v>112.3403720462544</v>
      </c>
    </row>
    <row r="58" spans="1:12" ht="14.85" customHeight="1">
      <c r="A58" s="304"/>
      <c r="B58" s="291" t="s">
        <v>152</v>
      </c>
      <c r="C58" s="337">
        <v>3.35</v>
      </c>
      <c r="D58" s="337">
        <v>2.5994000000000002</v>
      </c>
      <c r="E58" s="293">
        <f t="shared" si="4"/>
        <v>77.594029850746267</v>
      </c>
      <c r="F58" s="307">
        <v>3.3</v>
      </c>
      <c r="G58" s="307">
        <v>2.5333000000000001</v>
      </c>
      <c r="H58" s="338">
        <f t="shared" si="5"/>
        <v>76.76666666666668</v>
      </c>
      <c r="I58" s="296">
        <v>3.1</v>
      </c>
      <c r="J58" s="296">
        <v>2.3012000000000001</v>
      </c>
      <c r="K58" s="297">
        <f t="shared" si="6"/>
        <v>74.232258064516131</v>
      </c>
      <c r="L58" s="297">
        <f t="shared" si="7"/>
        <v>76.197651527309688</v>
      </c>
    </row>
    <row r="59" spans="1:12" ht="14.85" customHeight="1">
      <c r="A59" s="268"/>
      <c r="B59" s="298" t="s">
        <v>153</v>
      </c>
      <c r="C59" s="339">
        <v>6.65</v>
      </c>
      <c r="D59" s="339">
        <v>7</v>
      </c>
      <c r="E59" s="315">
        <f t="shared" si="4"/>
        <v>105.26315789473684</v>
      </c>
      <c r="F59" s="342">
        <v>6.65</v>
      </c>
      <c r="G59" s="342">
        <v>7</v>
      </c>
      <c r="H59" s="341">
        <f t="shared" si="5"/>
        <v>105.26315789473684</v>
      </c>
      <c r="I59" s="296">
        <v>6.65</v>
      </c>
      <c r="J59" s="296">
        <v>7</v>
      </c>
      <c r="K59" s="297">
        <f t="shared" si="6"/>
        <v>105.26315789473684</v>
      </c>
      <c r="L59" s="297">
        <f t="shared" si="7"/>
        <v>105.26315789473684</v>
      </c>
    </row>
    <row r="60" spans="1:12" ht="14.85" customHeight="1">
      <c r="A60" s="304"/>
      <c r="B60" s="291" t="s">
        <v>154</v>
      </c>
      <c r="C60" s="343">
        <v>11.95</v>
      </c>
      <c r="D60" s="343">
        <v>11.95</v>
      </c>
      <c r="E60" s="317">
        <f t="shared" si="4"/>
        <v>100</v>
      </c>
      <c r="F60" s="307">
        <v>11.95</v>
      </c>
      <c r="G60" s="307">
        <v>11.93</v>
      </c>
      <c r="H60" s="338">
        <f t="shared" si="5"/>
        <v>99.8326359832636</v>
      </c>
      <c r="I60" s="296">
        <v>11.95</v>
      </c>
      <c r="J60" s="296">
        <v>11.93</v>
      </c>
      <c r="K60" s="297">
        <f t="shared" si="6"/>
        <v>99.8326359832636</v>
      </c>
      <c r="L60" s="297">
        <f t="shared" si="7"/>
        <v>99.888423988842405</v>
      </c>
    </row>
    <row r="61" spans="1:12" ht="14.85" customHeight="1">
      <c r="A61" s="268"/>
      <c r="B61" s="298" t="s">
        <v>137</v>
      </c>
      <c r="C61" s="339">
        <v>2.2999999999999998</v>
      </c>
      <c r="D61" s="339">
        <v>2.2799999999999998</v>
      </c>
      <c r="E61" s="315">
        <f t="shared" si="4"/>
        <v>99.130434782608688</v>
      </c>
      <c r="F61" s="342">
        <v>2.2999999999999998</v>
      </c>
      <c r="G61" s="342">
        <v>2.33</v>
      </c>
      <c r="H61" s="302">
        <f t="shared" si="5"/>
        <v>101.30434782608697</v>
      </c>
      <c r="I61" s="296">
        <v>2.1</v>
      </c>
      <c r="J61" s="296">
        <v>2.42</v>
      </c>
      <c r="K61" s="297">
        <f t="shared" si="6"/>
        <v>115.23809523809523</v>
      </c>
      <c r="L61" s="297">
        <f t="shared" si="7"/>
        <v>105.22429261559695</v>
      </c>
    </row>
    <row r="62" spans="1:12" ht="14.85" customHeight="1">
      <c r="A62" s="304"/>
      <c r="B62" s="291" t="s">
        <v>155</v>
      </c>
      <c r="C62" s="337">
        <v>0</v>
      </c>
      <c r="D62" s="337">
        <v>0</v>
      </c>
      <c r="E62" s="293">
        <v>0</v>
      </c>
      <c r="F62" s="307">
        <v>0</v>
      </c>
      <c r="G62" s="307">
        <v>0</v>
      </c>
      <c r="H62" s="295">
        <v>0</v>
      </c>
      <c r="I62" s="296">
        <v>0</v>
      </c>
      <c r="J62" s="296">
        <v>0</v>
      </c>
      <c r="K62" s="297">
        <v>0</v>
      </c>
      <c r="L62" s="297">
        <f t="shared" si="7"/>
        <v>0</v>
      </c>
    </row>
    <row r="63" spans="1:12" ht="14.85" customHeight="1">
      <c r="A63" s="268"/>
      <c r="B63" s="298" t="s">
        <v>156</v>
      </c>
      <c r="C63" s="339">
        <v>2.9</v>
      </c>
      <c r="D63" s="339">
        <v>3</v>
      </c>
      <c r="E63" s="315">
        <f>+D63*100/C63</f>
        <v>103.44827586206897</v>
      </c>
      <c r="F63" s="342">
        <v>2.9</v>
      </c>
      <c r="G63" s="342">
        <v>3</v>
      </c>
      <c r="H63" s="302">
        <f>+G63*100/F63</f>
        <v>103.44827586206897</v>
      </c>
      <c r="I63" s="296">
        <v>2.8</v>
      </c>
      <c r="J63" s="296">
        <v>3</v>
      </c>
      <c r="K63" s="297">
        <f>+J63*100/I63</f>
        <v>107.14285714285715</v>
      </c>
      <c r="L63" s="297">
        <f t="shared" si="7"/>
        <v>104.67980295566502</v>
      </c>
    </row>
    <row r="64" spans="1:12" ht="14.85" customHeight="1">
      <c r="A64" s="304"/>
      <c r="B64" s="291" t="s">
        <v>157</v>
      </c>
      <c r="C64" s="337">
        <v>2.6</v>
      </c>
      <c r="D64" s="337">
        <v>2.6</v>
      </c>
      <c r="E64" s="293">
        <f>+D64*100/C64</f>
        <v>100</v>
      </c>
      <c r="F64" s="307">
        <v>1.6</v>
      </c>
      <c r="G64" s="307">
        <v>1.6</v>
      </c>
      <c r="H64" s="295">
        <f>+G64*100/F64</f>
        <v>100</v>
      </c>
      <c r="I64" s="296">
        <v>2.6</v>
      </c>
      <c r="J64" s="296">
        <v>2.8</v>
      </c>
      <c r="K64" s="297">
        <f>+J64*100/I64</f>
        <v>107.69230769230769</v>
      </c>
      <c r="L64" s="297">
        <f t="shared" si="7"/>
        <v>102.56410256410255</v>
      </c>
    </row>
    <row r="65" spans="1:12" ht="14.85" customHeight="1">
      <c r="A65" s="268"/>
      <c r="B65" s="298" t="s">
        <v>158</v>
      </c>
      <c r="C65" s="305">
        <v>2.5</v>
      </c>
      <c r="D65" s="305">
        <v>3</v>
      </c>
      <c r="E65" s="315">
        <f>+D65*100/C65</f>
        <v>120</v>
      </c>
      <c r="F65" s="342">
        <v>1.51</v>
      </c>
      <c r="G65" s="342">
        <v>3.08</v>
      </c>
      <c r="H65" s="302">
        <f>+G65*100/F65</f>
        <v>203.97350993377484</v>
      </c>
      <c r="I65" s="296">
        <v>1.5</v>
      </c>
      <c r="J65" s="296">
        <v>3</v>
      </c>
      <c r="K65" s="297">
        <f>+J65*100/I65</f>
        <v>200</v>
      </c>
      <c r="L65" s="297">
        <f t="shared" si="7"/>
        <v>174.65783664459161</v>
      </c>
    </row>
    <row r="66" spans="1:12" ht="14.85" customHeight="1">
      <c r="A66" s="344"/>
      <c r="B66" s="291" t="s">
        <v>159</v>
      </c>
      <c r="C66" s="292">
        <v>1.9</v>
      </c>
      <c r="D66" s="292">
        <v>1</v>
      </c>
      <c r="E66" s="293">
        <f>+D66*100/C66</f>
        <v>52.631578947368425</v>
      </c>
      <c r="F66" s="307">
        <v>1.9</v>
      </c>
      <c r="G66" s="307">
        <v>1</v>
      </c>
      <c r="H66" s="295">
        <f>+G66*100/F66</f>
        <v>52.631578947368425</v>
      </c>
      <c r="I66" s="296">
        <v>1.9</v>
      </c>
      <c r="J66" s="296">
        <v>1</v>
      </c>
      <c r="K66" s="297">
        <f>+J66*100/I66</f>
        <v>52.631578947368425</v>
      </c>
      <c r="L66" s="297">
        <f t="shared" si="7"/>
        <v>52.631578947368418</v>
      </c>
    </row>
    <row r="67" spans="1:12" ht="14.65" customHeight="1">
      <c r="A67" s="268"/>
      <c r="B67" s="328"/>
      <c r="C67" s="329"/>
      <c r="D67" s="345"/>
      <c r="E67" s="346"/>
      <c r="F67" s="347"/>
      <c r="G67" s="347"/>
      <c r="H67" s="348"/>
      <c r="I67" s="349"/>
      <c r="J67" s="349"/>
      <c r="K67" s="350"/>
      <c r="L67" s="277"/>
    </row>
    <row r="68" spans="1:12" ht="14.85" customHeight="1">
      <c r="A68" s="351"/>
      <c r="B68" s="335" t="s">
        <v>160</v>
      </c>
      <c r="C68" s="286"/>
      <c r="D68" s="336"/>
      <c r="E68" s="336"/>
      <c r="F68" s="335"/>
      <c r="G68" s="335"/>
      <c r="H68" s="335"/>
      <c r="I68" s="335"/>
      <c r="J68" s="335"/>
      <c r="K68" s="335"/>
      <c r="L68" s="289"/>
    </row>
    <row r="69" spans="1:12" ht="9.75" customHeight="1">
      <c r="A69" s="268"/>
      <c r="B69" s="328"/>
      <c r="C69" s="329"/>
      <c r="D69" s="352"/>
      <c r="E69" s="353"/>
      <c r="F69" s="354"/>
      <c r="G69" s="354"/>
      <c r="H69" s="355"/>
      <c r="I69" s="356"/>
      <c r="J69" s="356"/>
      <c r="K69" s="357"/>
      <c r="L69" s="277"/>
    </row>
    <row r="70" spans="1:12" ht="14.85" customHeight="1">
      <c r="A70" s="268"/>
      <c r="B70" s="298" t="s">
        <v>161</v>
      </c>
      <c r="C70" s="305">
        <v>2</v>
      </c>
      <c r="D70" s="305">
        <v>2</v>
      </c>
      <c r="E70" s="315">
        <f>+D70*100/C70</f>
        <v>100</v>
      </c>
      <c r="F70" s="342">
        <v>2</v>
      </c>
      <c r="G70" s="342">
        <v>2</v>
      </c>
      <c r="H70" s="302">
        <f>+G70*100/F70</f>
        <v>100</v>
      </c>
      <c r="I70" s="296">
        <v>2</v>
      </c>
      <c r="J70" s="296">
        <v>2</v>
      </c>
      <c r="K70" s="297">
        <f>+J70*100/I70</f>
        <v>100</v>
      </c>
      <c r="L70" s="297">
        <f>+(E70+H70+K70)/3</f>
        <v>100</v>
      </c>
    </row>
    <row r="71" spans="1:12" ht="14.85" customHeight="1">
      <c r="A71" s="304"/>
      <c r="B71" s="291" t="s">
        <v>162</v>
      </c>
      <c r="C71" s="292">
        <v>1.9</v>
      </c>
      <c r="D71" s="292">
        <v>1.9498</v>
      </c>
      <c r="E71" s="293">
        <f>+D71*100/C71</f>
        <v>102.62105263157895</v>
      </c>
      <c r="F71" s="307">
        <v>1.9</v>
      </c>
      <c r="G71" s="307">
        <v>1.9438</v>
      </c>
      <c r="H71" s="295">
        <f>+G71*100/F71</f>
        <v>102.30526315789474</v>
      </c>
      <c r="I71" s="296">
        <v>1.9</v>
      </c>
      <c r="J71" s="296">
        <v>1.9977</v>
      </c>
      <c r="K71" s="297">
        <f>+J71*100/I71</f>
        <v>105.1421052631579</v>
      </c>
      <c r="L71" s="297">
        <f>+(E71+H71+K71)/3</f>
        <v>103.3561403508772</v>
      </c>
    </row>
    <row r="72" spans="1:12" ht="12.75" customHeight="1">
      <c r="A72" s="268"/>
      <c r="B72" s="358"/>
      <c r="C72" s="329"/>
      <c r="D72" s="359"/>
      <c r="E72" s="360"/>
      <c r="F72" s="358"/>
      <c r="G72" s="358"/>
      <c r="H72" s="361"/>
      <c r="I72" s="362"/>
      <c r="J72" s="362"/>
      <c r="K72" s="363"/>
      <c r="L72" s="276"/>
    </row>
    <row r="73" spans="1:12" ht="14.85" customHeight="1">
      <c r="A73" s="351"/>
      <c r="B73" s="364" t="s">
        <v>163</v>
      </c>
      <c r="C73" s="365"/>
      <c r="D73" s="366"/>
      <c r="E73" s="366"/>
      <c r="F73" s="367"/>
      <c r="G73" s="367"/>
      <c r="H73" s="367"/>
      <c r="I73" s="367"/>
      <c r="J73" s="367"/>
      <c r="K73" s="367"/>
      <c r="L73" s="289"/>
    </row>
    <row r="74" spans="1:12" ht="11.25" customHeight="1">
      <c r="A74" s="268"/>
      <c r="B74" s="368"/>
      <c r="D74" s="329"/>
      <c r="E74" s="346"/>
      <c r="F74" s="347"/>
      <c r="G74" s="347"/>
      <c r="H74" s="348"/>
      <c r="I74" s="349"/>
      <c r="J74" s="349"/>
      <c r="K74" s="350"/>
      <c r="L74" s="277"/>
    </row>
    <row r="75" spans="1:12" ht="14.85" customHeight="1">
      <c r="A75" s="268"/>
      <c r="B75" s="298" t="s">
        <v>164</v>
      </c>
      <c r="C75" s="369">
        <v>1.9</v>
      </c>
      <c r="D75" s="369">
        <v>1.8938999999999999</v>
      </c>
      <c r="E75" s="315">
        <f>+D75*100/D75</f>
        <v>100</v>
      </c>
      <c r="F75" s="342">
        <v>1.9</v>
      </c>
      <c r="G75" s="342">
        <v>1.8906000000000001</v>
      </c>
      <c r="H75" s="302">
        <f>+G75*100/F75</f>
        <v>99.505263157894746</v>
      </c>
      <c r="I75" s="296">
        <v>1.9</v>
      </c>
      <c r="J75" s="296">
        <v>1.8378000000000001</v>
      </c>
      <c r="K75" s="297">
        <f>+J75*100/I75</f>
        <v>96.726315789473688</v>
      </c>
      <c r="L75" s="297">
        <f>+(E75+H75+K75)/3</f>
        <v>98.743859649122825</v>
      </c>
    </row>
    <row r="76" spans="1:12" ht="14.85" customHeight="1">
      <c r="A76" s="304"/>
      <c r="B76" s="291" t="s">
        <v>165</v>
      </c>
      <c r="C76" s="343">
        <v>1.84</v>
      </c>
      <c r="D76" s="343">
        <v>1.913</v>
      </c>
      <c r="E76" s="293">
        <f>+D76*100/C76</f>
        <v>103.96739130434783</v>
      </c>
      <c r="F76" s="307">
        <v>1.84</v>
      </c>
      <c r="G76" s="307">
        <v>1.9197</v>
      </c>
      <c r="H76" s="295">
        <f>+G76*100/F76</f>
        <v>104.33152173913042</v>
      </c>
      <c r="I76" s="296">
        <v>1.84</v>
      </c>
      <c r="J76" s="296">
        <v>1.8945000000000001</v>
      </c>
      <c r="K76" s="297">
        <f>+J76*100/I76</f>
        <v>102.96195652173914</v>
      </c>
      <c r="L76" s="297">
        <f>+(E76+H76+K76)/3</f>
        <v>103.7536231884058</v>
      </c>
    </row>
    <row r="77" spans="1:12" ht="14.85" customHeight="1">
      <c r="A77" s="268"/>
      <c r="B77" s="298" t="s">
        <v>166</v>
      </c>
      <c r="C77" s="305">
        <v>1.85</v>
      </c>
      <c r="D77" s="305">
        <v>1.875</v>
      </c>
      <c r="E77" s="315">
        <f>+D77*100/C77</f>
        <v>101.35135135135134</v>
      </c>
      <c r="F77" s="342">
        <v>1.85</v>
      </c>
      <c r="G77" s="342">
        <v>1.8332999999999999</v>
      </c>
      <c r="H77" s="302">
        <f>+G77*100/F77</f>
        <v>99.097297297297288</v>
      </c>
      <c r="I77" s="296">
        <v>1.85</v>
      </c>
      <c r="J77" s="296">
        <v>1.8332999999999999</v>
      </c>
      <c r="K77" s="297">
        <f>+J77*100/I77</f>
        <v>99.097297297297288</v>
      </c>
      <c r="L77" s="297">
        <f>+(E77+H77+K77)/3</f>
        <v>99.848648648648634</v>
      </c>
    </row>
    <row r="78" spans="1:12" ht="14.85" customHeight="1">
      <c r="A78" s="304"/>
      <c r="B78" s="291" t="s">
        <v>167</v>
      </c>
      <c r="C78" s="292">
        <v>1.1667000000000001</v>
      </c>
      <c r="D78" s="292">
        <v>1.1667000000000001</v>
      </c>
      <c r="E78" s="293">
        <f>+D78*100/C78</f>
        <v>100</v>
      </c>
      <c r="F78" s="307">
        <v>1.1667000000000001</v>
      </c>
      <c r="G78" s="307">
        <v>1.1667000000000001</v>
      </c>
      <c r="H78" s="295">
        <f>+G78*100/F78</f>
        <v>100</v>
      </c>
      <c r="I78" s="296">
        <v>1.1667000000000001</v>
      </c>
      <c r="J78" s="296">
        <v>1.1667000000000001</v>
      </c>
      <c r="K78" s="297">
        <f>+J78*100/I78</f>
        <v>100</v>
      </c>
      <c r="L78" s="297">
        <f>+(E78+H78+K78)/3</f>
        <v>100</v>
      </c>
    </row>
    <row r="79" spans="1:12" ht="14.85" customHeight="1">
      <c r="A79" s="268"/>
      <c r="B79" s="370" t="s">
        <v>168</v>
      </c>
      <c r="C79" s="324">
        <v>1.2238</v>
      </c>
      <c r="D79" s="324">
        <v>1.3529</v>
      </c>
      <c r="E79" s="315">
        <f>+D79*100/C79</f>
        <v>110.54910933159012</v>
      </c>
      <c r="F79" s="340">
        <v>1.2238</v>
      </c>
      <c r="G79" s="340">
        <v>1.3387</v>
      </c>
      <c r="H79" s="302">
        <f>+G79*100/F79</f>
        <v>109.38878901781337</v>
      </c>
      <c r="I79" s="296">
        <v>1.2238</v>
      </c>
      <c r="J79" s="296">
        <v>1.3548</v>
      </c>
      <c r="K79" s="297">
        <f>+J79*100/I79</f>
        <v>110.70436345808137</v>
      </c>
      <c r="L79" s="297">
        <f>+(E79+H79+K79)/3</f>
        <v>110.21408726916162</v>
      </c>
    </row>
    <row r="80" spans="1:12" ht="14.65" customHeight="1">
      <c r="A80" s="268"/>
      <c r="B80" s="328"/>
      <c r="C80" s="329"/>
      <c r="D80" s="345"/>
      <c r="E80" s="346"/>
      <c r="F80" s="347"/>
      <c r="G80" s="347"/>
      <c r="H80" s="348"/>
      <c r="I80" s="349"/>
      <c r="J80" s="349"/>
      <c r="K80" s="350"/>
      <c r="L80" s="277"/>
    </row>
    <row r="81" spans="1:12" ht="27.2" customHeight="1">
      <c r="A81" s="351"/>
      <c r="B81" s="364" t="s">
        <v>169</v>
      </c>
      <c r="C81" s="365"/>
      <c r="D81" s="371"/>
      <c r="E81" s="372"/>
      <c r="F81" s="373"/>
      <c r="G81" s="373"/>
      <c r="H81" s="374"/>
      <c r="I81" s="373"/>
      <c r="J81" s="373"/>
      <c r="K81" s="374"/>
      <c r="L81" s="289"/>
    </row>
    <row r="82" spans="1:12" ht="12" customHeight="1">
      <c r="A82" s="268"/>
      <c r="B82" s="328"/>
      <c r="C82" s="329"/>
      <c r="D82" s="345"/>
      <c r="E82" s="346"/>
      <c r="F82" s="347"/>
      <c r="G82" s="347"/>
      <c r="H82" s="348"/>
      <c r="I82" s="349"/>
      <c r="J82" s="349"/>
      <c r="K82" s="350"/>
      <c r="L82" s="277"/>
    </row>
    <row r="83" spans="1:12" ht="14.85" customHeight="1">
      <c r="A83" s="304"/>
      <c r="B83" s="291" t="s">
        <v>170</v>
      </c>
      <c r="C83" s="292">
        <v>0.1</v>
      </c>
      <c r="D83" s="292">
        <v>9.6799999999999997E-2</v>
      </c>
      <c r="E83" s="293">
        <f>+D83*100/C83</f>
        <v>96.8</v>
      </c>
      <c r="F83" s="307">
        <v>0.1</v>
      </c>
      <c r="G83" s="307">
        <v>9.0899999999999995E-2</v>
      </c>
      <c r="H83" s="295">
        <f>+G83*100/F83</f>
        <v>90.899999999999991</v>
      </c>
      <c r="I83" s="296">
        <v>0.1</v>
      </c>
      <c r="J83" s="296">
        <v>0.1071</v>
      </c>
      <c r="K83" s="297">
        <f>+J83*100/I83</f>
        <v>107.10000000000001</v>
      </c>
      <c r="L83" s="297">
        <f>+(E83+H83+K83)/3</f>
        <v>98.266666666666666</v>
      </c>
    </row>
    <row r="84" spans="1:12" ht="14.85" customHeight="1">
      <c r="A84" s="268"/>
      <c r="B84" s="298" t="s">
        <v>171</v>
      </c>
      <c r="C84" s="305">
        <v>0.1</v>
      </c>
      <c r="D84" s="305">
        <v>0.18</v>
      </c>
      <c r="E84" s="293">
        <f>+D84*100/C84</f>
        <v>180</v>
      </c>
      <c r="F84" s="342">
        <v>1.1000000000000001</v>
      </c>
      <c r="G84" s="342">
        <v>1.1093</v>
      </c>
      <c r="H84" s="302">
        <f>+G84*100/F84</f>
        <v>100.84545454545453</v>
      </c>
      <c r="I84" s="296">
        <v>1.1000000000000001</v>
      </c>
      <c r="J84" s="296">
        <v>1.1012</v>
      </c>
      <c r="K84" s="297">
        <f>+J84*100/I84</f>
        <v>100.1090909090909</v>
      </c>
      <c r="L84" s="297">
        <f>+(E84+H84+K84)/3</f>
        <v>126.98484848484846</v>
      </c>
    </row>
    <row r="85" spans="1:12" ht="14.85" customHeight="1">
      <c r="A85" s="375"/>
      <c r="B85" s="291" t="s">
        <v>172</v>
      </c>
      <c r="C85" s="337">
        <v>1.0226999999999999</v>
      </c>
      <c r="D85" s="337">
        <v>1.0206999999999999</v>
      </c>
      <c r="E85" s="293">
        <f>+D85*100/C85</f>
        <v>99.804439229490569</v>
      </c>
      <c r="F85" s="307">
        <v>1.0226999999999999</v>
      </c>
      <c r="G85" s="307">
        <v>1.0206999999999999</v>
      </c>
      <c r="H85" s="295">
        <f>+G85*100/F85</f>
        <v>99.804439229490569</v>
      </c>
      <c r="I85" s="296">
        <v>2.0727000000000002</v>
      </c>
      <c r="J85" s="296">
        <v>2.0365000000000002</v>
      </c>
      <c r="K85" s="297">
        <f>+J85*100/I85</f>
        <v>98.253485791479719</v>
      </c>
      <c r="L85" s="297">
        <f>+(E85+H85+K85)/3</f>
        <v>99.287454750153628</v>
      </c>
    </row>
    <row r="86" spans="1:12" ht="14.85" customHeight="1">
      <c r="A86" s="376"/>
      <c r="B86" s="309" t="s">
        <v>173</v>
      </c>
      <c r="C86" s="339">
        <v>2.85</v>
      </c>
      <c r="D86" s="339">
        <v>2.85</v>
      </c>
      <c r="E86" s="315">
        <f>+D86*100/C86</f>
        <v>100</v>
      </c>
      <c r="F86" s="310">
        <v>2.75</v>
      </c>
      <c r="G86" s="310">
        <v>2.68</v>
      </c>
      <c r="H86" s="377">
        <f>+G86*100/F86</f>
        <v>97.454545454545453</v>
      </c>
      <c r="I86" s="296">
        <v>2.83</v>
      </c>
      <c r="J86" s="296">
        <v>2.59</v>
      </c>
      <c r="K86" s="297">
        <f>+J86*100/I86</f>
        <v>91.519434628975262</v>
      </c>
      <c r="L86" s="297">
        <f>+(E86+H86+K86)/3</f>
        <v>96.324660027840238</v>
      </c>
    </row>
    <row r="87" spans="1:12" ht="14.85" customHeight="1">
      <c r="A87" s="375"/>
      <c r="B87" s="291" t="s">
        <v>174</v>
      </c>
      <c r="C87" s="337">
        <v>1.5</v>
      </c>
      <c r="D87" s="337">
        <v>1.5</v>
      </c>
      <c r="E87" s="293">
        <f>+D87*100/C87</f>
        <v>100</v>
      </c>
      <c r="F87" s="307">
        <v>1.5</v>
      </c>
      <c r="G87" s="307">
        <v>1.5832999999999999</v>
      </c>
      <c r="H87" s="295">
        <f>+G87*100/F87</f>
        <v>105.55333333333333</v>
      </c>
      <c r="I87" s="296">
        <v>1.5</v>
      </c>
      <c r="J87" s="296">
        <v>1.3</v>
      </c>
      <c r="K87" s="297">
        <f>+J87*100/I87</f>
        <v>86.666666666666671</v>
      </c>
      <c r="L87" s="297">
        <f>+(E87+H87+K87)/3</f>
        <v>97.40666666666668</v>
      </c>
    </row>
    <row r="88" spans="1:12" ht="14.85" customHeight="1">
      <c r="A88" s="376"/>
      <c r="B88" s="309"/>
      <c r="C88" s="329"/>
      <c r="D88" s="345"/>
      <c r="E88" s="315"/>
      <c r="F88" s="378"/>
      <c r="G88" s="378"/>
      <c r="H88" s="377"/>
      <c r="I88" s="378"/>
      <c r="J88" s="378"/>
      <c r="K88" s="377"/>
      <c r="L88" s="379"/>
    </row>
    <row r="89" spans="1:12" ht="14.65" customHeight="1">
      <c r="A89" s="268"/>
      <c r="B89" s="380"/>
      <c r="C89" s="329"/>
      <c r="D89" s="345"/>
      <c r="E89" s="346"/>
      <c r="F89" s="349"/>
      <c r="G89" s="349"/>
      <c r="H89" s="350"/>
      <c r="I89" s="349"/>
      <c r="J89" s="349"/>
      <c r="K89" s="350"/>
      <c r="L89" s="277"/>
    </row>
    <row r="90" spans="1:12" ht="26.25" customHeight="1">
      <c r="A90" s="351"/>
      <c r="B90" s="364" t="s">
        <v>261</v>
      </c>
      <c r="C90" s="365"/>
      <c r="D90" s="371"/>
      <c r="E90" s="372"/>
      <c r="F90" s="373"/>
      <c r="G90" s="373"/>
      <c r="H90" s="374"/>
      <c r="I90" s="373"/>
      <c r="J90" s="373"/>
      <c r="K90" s="374"/>
      <c r="L90" s="289"/>
    </row>
    <row r="91" spans="1:12" ht="9" customHeight="1">
      <c r="A91" s="268"/>
      <c r="B91" s="328"/>
      <c r="C91" s="329"/>
      <c r="D91" s="345"/>
      <c r="E91" s="346"/>
      <c r="F91" s="347"/>
      <c r="G91" s="347"/>
      <c r="H91" s="348"/>
      <c r="I91" s="349"/>
      <c r="J91" s="349"/>
      <c r="K91" s="350"/>
      <c r="L91" s="277"/>
    </row>
    <row r="92" spans="1:12" ht="14.85" customHeight="1">
      <c r="A92" s="268"/>
      <c r="B92" s="298" t="s">
        <v>175</v>
      </c>
      <c r="C92" s="314">
        <v>1.92</v>
      </c>
      <c r="D92" s="314">
        <v>1.92</v>
      </c>
      <c r="E92" s="315">
        <f>+D92*100/C92</f>
        <v>100</v>
      </c>
      <c r="F92" s="342">
        <v>1.9</v>
      </c>
      <c r="G92" s="342">
        <v>2</v>
      </c>
      <c r="H92" s="302">
        <f>+G92*100/F92</f>
        <v>105.26315789473685</v>
      </c>
      <c r="I92" s="296">
        <v>1.9</v>
      </c>
      <c r="J92" s="296">
        <v>2</v>
      </c>
      <c r="K92" s="297">
        <f>+J92*100/I92</f>
        <v>105.26315789473685</v>
      </c>
      <c r="L92" s="297">
        <f>+(E92+H92+K92)/3</f>
        <v>103.50877192982456</v>
      </c>
    </row>
    <row r="93" spans="1:12" ht="14.85" customHeight="1">
      <c r="A93" s="304"/>
      <c r="B93" s="291" t="s">
        <v>176</v>
      </c>
      <c r="C93" s="337">
        <v>1.25</v>
      </c>
      <c r="D93" s="337">
        <v>1.736</v>
      </c>
      <c r="E93" s="293">
        <f>+D93*100/C93</f>
        <v>138.88</v>
      </c>
      <c r="F93" s="307">
        <v>1.25</v>
      </c>
      <c r="G93" s="307">
        <v>0.74</v>
      </c>
      <c r="H93" s="295">
        <f>+G93*100/F93</f>
        <v>59.2</v>
      </c>
      <c r="I93" s="296">
        <v>1.25</v>
      </c>
      <c r="J93" s="296">
        <v>0.8</v>
      </c>
      <c r="K93" s="297">
        <f>+J93*100/I93</f>
        <v>64</v>
      </c>
      <c r="L93" s="297">
        <f>+(E93+H93+K93)/3</f>
        <v>87.36</v>
      </c>
    </row>
    <row r="94" spans="1:12" ht="14.85" customHeight="1">
      <c r="A94" s="308"/>
      <c r="B94" s="309" t="s">
        <v>177</v>
      </c>
      <c r="C94" s="339">
        <v>2</v>
      </c>
      <c r="D94" s="339">
        <v>2</v>
      </c>
      <c r="E94" s="315">
        <f>+D94*100/C94</f>
        <v>100</v>
      </c>
      <c r="F94" s="326">
        <v>2</v>
      </c>
      <c r="G94" s="326">
        <v>2</v>
      </c>
      <c r="H94" s="302">
        <f>+G94*100/F94</f>
        <v>100</v>
      </c>
      <c r="I94" s="296">
        <v>2</v>
      </c>
      <c r="J94" s="296">
        <v>2</v>
      </c>
      <c r="K94" s="297">
        <f>+J94*100/I94</f>
        <v>100</v>
      </c>
      <c r="L94" s="297">
        <f>+(E94+H94+K94)/3</f>
        <v>100</v>
      </c>
    </row>
    <row r="95" spans="1:12" ht="14.85" customHeight="1">
      <c r="A95" s="304" t="s">
        <v>262</v>
      </c>
      <c r="B95" s="291" t="s">
        <v>263</v>
      </c>
      <c r="C95" s="337">
        <v>0.5</v>
      </c>
      <c r="D95" s="337">
        <v>0.5</v>
      </c>
      <c r="E95" s="293">
        <f>+D95*100/C95</f>
        <v>100</v>
      </c>
      <c r="F95" s="325">
        <v>1.7</v>
      </c>
      <c r="G95" s="325">
        <v>1.6667000000000001</v>
      </c>
      <c r="H95" s="295">
        <f>+G95*100/F95</f>
        <v>98.04117647058824</v>
      </c>
      <c r="I95" s="296">
        <v>1.8</v>
      </c>
      <c r="J95" s="296">
        <v>1.7917000000000001</v>
      </c>
      <c r="K95" s="297">
        <f>+J95*100/I95</f>
        <v>99.538888888888891</v>
      </c>
      <c r="L95" s="297">
        <f>+(E95+H95+K95)/3</f>
        <v>99.193355119825711</v>
      </c>
    </row>
    <row r="96" spans="1:12" ht="13.7" customHeight="1">
      <c r="A96" s="268"/>
      <c r="B96" s="358"/>
      <c r="C96" s="329"/>
      <c r="D96" s="359"/>
      <c r="E96" s="360"/>
      <c r="F96" s="358"/>
      <c r="G96" s="358"/>
      <c r="H96" s="361"/>
      <c r="I96" s="362"/>
      <c r="J96" s="362"/>
      <c r="K96" s="363"/>
      <c r="L96" s="277"/>
    </row>
    <row r="97" spans="1:12" ht="27.2" customHeight="1">
      <c r="A97" s="351"/>
      <c r="B97" s="364" t="s">
        <v>178</v>
      </c>
      <c r="C97" s="365"/>
      <c r="D97" s="371"/>
      <c r="E97" s="372"/>
      <c r="F97" s="373"/>
      <c r="G97" s="373"/>
      <c r="H97" s="374"/>
      <c r="I97" s="373"/>
      <c r="J97" s="373"/>
      <c r="K97" s="374"/>
      <c r="L97" s="381"/>
    </row>
    <row r="98" spans="1:12" ht="10.5" customHeight="1">
      <c r="A98" s="268"/>
      <c r="B98" s="368"/>
      <c r="C98" s="329"/>
      <c r="D98" s="345"/>
      <c r="E98" s="346"/>
      <c r="F98" s="347"/>
      <c r="G98" s="347"/>
      <c r="H98" s="348"/>
      <c r="I98" s="349"/>
      <c r="J98" s="349"/>
      <c r="K98" s="350"/>
      <c r="L98" s="277"/>
    </row>
    <row r="99" spans="1:12" ht="14.85" customHeight="1">
      <c r="A99" s="268"/>
      <c r="B99" s="298" t="s">
        <v>179</v>
      </c>
      <c r="C99" s="339">
        <v>4</v>
      </c>
      <c r="D99" s="339">
        <v>4</v>
      </c>
      <c r="E99" s="315">
        <f>+D99*100/C99</f>
        <v>100</v>
      </c>
      <c r="F99" s="342">
        <v>3</v>
      </c>
      <c r="G99" s="342">
        <v>3</v>
      </c>
      <c r="H99" s="302">
        <f>+G99*100/F99</f>
        <v>100</v>
      </c>
      <c r="I99" s="296">
        <v>3</v>
      </c>
      <c r="J99" s="296">
        <v>3</v>
      </c>
      <c r="K99" s="297">
        <f>+J99*100/I99</f>
        <v>100</v>
      </c>
      <c r="L99" s="297">
        <f>+(E99+H99+K99)/3</f>
        <v>100</v>
      </c>
    </row>
    <row r="100" spans="1:12" ht="14.85" customHeight="1">
      <c r="A100" s="304"/>
      <c r="B100" s="291" t="s">
        <v>180</v>
      </c>
      <c r="C100" s="337">
        <v>3</v>
      </c>
      <c r="D100" s="337">
        <v>3</v>
      </c>
      <c r="E100" s="293">
        <f>+D100*100/C100</f>
        <v>100</v>
      </c>
      <c r="F100" s="307">
        <v>4</v>
      </c>
      <c r="G100" s="307">
        <v>4</v>
      </c>
      <c r="H100" s="295">
        <f>+G100*100/F100</f>
        <v>100</v>
      </c>
      <c r="I100" s="296">
        <v>4</v>
      </c>
      <c r="J100" s="296">
        <v>4</v>
      </c>
      <c r="K100" s="297">
        <f>+J100*100/I100</f>
        <v>100</v>
      </c>
      <c r="L100" s="297">
        <f>+(E100+H100+K100)/3</f>
        <v>100</v>
      </c>
    </row>
    <row r="101" spans="1:12" ht="14.85" customHeight="1">
      <c r="A101" s="268"/>
      <c r="B101" s="298" t="s">
        <v>181</v>
      </c>
      <c r="C101" s="339">
        <v>0.5</v>
      </c>
      <c r="D101" s="339">
        <v>0.5</v>
      </c>
      <c r="E101" s="315">
        <f>+D101*100/C101</f>
        <v>100</v>
      </c>
      <c r="F101" s="342">
        <v>1</v>
      </c>
      <c r="G101" s="342">
        <v>1</v>
      </c>
      <c r="H101" s="302">
        <f>+G101*100/F101</f>
        <v>100</v>
      </c>
      <c r="I101" s="296">
        <v>1</v>
      </c>
      <c r="J101" s="296">
        <v>1</v>
      </c>
      <c r="K101" s="297">
        <f>+J101*100/I101</f>
        <v>100</v>
      </c>
      <c r="L101" s="297">
        <f>+(E101+H101+K101)/3</f>
        <v>100</v>
      </c>
    </row>
    <row r="102" spans="1:12" ht="14.65" customHeight="1">
      <c r="A102" s="268"/>
      <c r="B102" s="328"/>
      <c r="C102" s="329"/>
      <c r="D102" s="345"/>
      <c r="E102" s="346"/>
      <c r="F102" s="347"/>
      <c r="G102" s="347"/>
      <c r="H102" s="348"/>
      <c r="I102" s="349"/>
      <c r="J102" s="349"/>
      <c r="K102" s="350"/>
      <c r="L102" s="277"/>
    </row>
    <row r="103" spans="1:12" ht="27.2" customHeight="1">
      <c r="A103" s="351"/>
      <c r="B103" s="364" t="s">
        <v>182</v>
      </c>
      <c r="C103" s="365"/>
      <c r="D103" s="371"/>
      <c r="E103" s="372"/>
      <c r="F103" s="373"/>
      <c r="G103" s="373"/>
      <c r="H103" s="374"/>
      <c r="I103" s="373"/>
      <c r="J103" s="373"/>
      <c r="K103" s="374"/>
      <c r="L103" s="289"/>
    </row>
    <row r="104" spans="1:12" ht="9" customHeight="1">
      <c r="A104" s="268"/>
      <c r="B104" s="328"/>
      <c r="C104" s="329"/>
      <c r="D104" s="345"/>
      <c r="E104" s="346"/>
      <c r="F104" s="347"/>
      <c r="G104" s="347"/>
      <c r="H104" s="348"/>
      <c r="I104" s="349"/>
      <c r="J104" s="349"/>
      <c r="K104" s="350"/>
      <c r="L104" s="277"/>
    </row>
    <row r="105" spans="1:12" ht="14.85" customHeight="1">
      <c r="A105" s="304"/>
      <c r="B105" s="291" t="s">
        <v>161</v>
      </c>
      <c r="C105" s="316">
        <v>1</v>
      </c>
      <c r="D105" s="316">
        <v>2.5</v>
      </c>
      <c r="E105" s="293">
        <f>+D105*100/C105</f>
        <v>250</v>
      </c>
      <c r="F105" s="307">
        <v>1</v>
      </c>
      <c r="G105" s="307">
        <v>1</v>
      </c>
      <c r="H105" s="295">
        <f>+G105*100/F105</f>
        <v>100</v>
      </c>
      <c r="I105" s="296">
        <v>1</v>
      </c>
      <c r="J105" s="296">
        <v>1</v>
      </c>
      <c r="K105" s="297">
        <f>+J105*100/I105</f>
        <v>100</v>
      </c>
      <c r="L105" s="297">
        <f>+(E105+H105+K105)/3</f>
        <v>150</v>
      </c>
    </row>
    <row r="106" spans="1:12" ht="14.85" customHeight="1">
      <c r="A106" s="268"/>
      <c r="B106" s="298" t="s">
        <v>183</v>
      </c>
      <c r="C106" s="314">
        <v>4.8</v>
      </c>
      <c r="D106" s="314">
        <v>4.6666999999999996</v>
      </c>
      <c r="E106" s="315">
        <f>+D106*100/C106</f>
        <v>97.222916666666663</v>
      </c>
      <c r="F106" s="342">
        <v>4.8</v>
      </c>
      <c r="G106" s="342">
        <v>5</v>
      </c>
      <c r="H106" s="302">
        <f>+G106*100/F106</f>
        <v>104.16666666666667</v>
      </c>
      <c r="I106" s="296">
        <v>3.8</v>
      </c>
      <c r="J106" s="296">
        <v>4</v>
      </c>
      <c r="K106" s="297">
        <f>+J106*100/I106</f>
        <v>105.26315789473685</v>
      </c>
      <c r="L106" s="297">
        <f>+(E106+H106+K106)/3</f>
        <v>102.21758040935674</v>
      </c>
    </row>
    <row r="107" spans="1:12" ht="14.85" customHeight="1">
      <c r="A107" s="304"/>
      <c r="B107" s="291" t="s">
        <v>184</v>
      </c>
      <c r="C107" s="316">
        <v>4.3</v>
      </c>
      <c r="D107" s="316">
        <v>4.2664</v>
      </c>
      <c r="E107" s="293">
        <f>+D107*100/C107</f>
        <v>99.218604651162792</v>
      </c>
      <c r="F107" s="307">
        <v>4.3</v>
      </c>
      <c r="G107" s="307">
        <v>4.3414999999999999</v>
      </c>
      <c r="H107" s="295">
        <f>+G107*100/F107</f>
        <v>100.96511627906976</v>
      </c>
      <c r="I107" s="296">
        <v>4.3</v>
      </c>
      <c r="J107" s="296">
        <v>4.2705000000000002</v>
      </c>
      <c r="K107" s="297">
        <f>+J107*100/I107</f>
        <v>99.313953488372093</v>
      </c>
      <c r="L107" s="297">
        <f>+(E107+H107+K107)/3</f>
        <v>99.832558139534868</v>
      </c>
    </row>
    <row r="108" spans="1:12" ht="14.65" customHeight="1">
      <c r="A108" s="268"/>
      <c r="B108" s="328"/>
      <c r="C108" s="329"/>
      <c r="D108" s="345"/>
      <c r="E108" s="346"/>
      <c r="F108" s="347"/>
      <c r="G108" s="347"/>
      <c r="H108" s="348"/>
      <c r="I108" s="349"/>
      <c r="J108" s="349"/>
      <c r="K108" s="350"/>
      <c r="L108" s="277"/>
    </row>
    <row r="109" spans="1:12" ht="14.85" customHeight="1">
      <c r="A109" s="351"/>
      <c r="B109" s="364" t="s">
        <v>185</v>
      </c>
      <c r="C109" s="365"/>
      <c r="D109" s="371"/>
      <c r="E109" s="372"/>
      <c r="F109" s="373"/>
      <c r="G109" s="373"/>
      <c r="H109" s="374"/>
      <c r="I109" s="373"/>
      <c r="J109" s="373"/>
      <c r="K109" s="374"/>
      <c r="L109" s="289"/>
    </row>
    <row r="110" spans="1:12" ht="8.25" customHeight="1">
      <c r="A110" s="268"/>
      <c r="B110" s="368"/>
      <c r="C110" s="329"/>
      <c r="D110" s="345"/>
      <c r="E110" s="346"/>
      <c r="F110" s="347"/>
      <c r="G110" s="347"/>
      <c r="H110" s="348"/>
      <c r="I110" s="349"/>
      <c r="J110" s="349"/>
      <c r="K110" s="350"/>
      <c r="L110" s="277"/>
    </row>
    <row r="111" spans="1:12" ht="14.85" customHeight="1">
      <c r="A111" s="304"/>
      <c r="B111" s="291" t="s">
        <v>186</v>
      </c>
      <c r="C111" s="316">
        <v>0.91</v>
      </c>
      <c r="D111" s="316">
        <v>0.32329999999999998</v>
      </c>
      <c r="E111" s="293">
        <f>+D111*100/C111</f>
        <v>35.527472527472526</v>
      </c>
      <c r="F111" s="307">
        <v>0.79</v>
      </c>
      <c r="G111" s="307">
        <v>0.24179999999999999</v>
      </c>
      <c r="H111" s="295">
        <f>+G111*100/F111</f>
        <v>30.60759493670886</v>
      </c>
      <c r="I111" s="296">
        <v>0.79</v>
      </c>
      <c r="J111" s="296">
        <v>0.18049999999999999</v>
      </c>
      <c r="K111" s="297">
        <f>+J111*100/I111</f>
        <v>22.848101265822784</v>
      </c>
      <c r="L111" s="297">
        <f>+(E111+H111+K111)/3</f>
        <v>29.661056243334723</v>
      </c>
    </row>
    <row r="112" spans="1:12" ht="14.85" customHeight="1">
      <c r="A112" s="308"/>
      <c r="B112" s="309" t="s">
        <v>187</v>
      </c>
      <c r="C112" s="314">
        <v>2</v>
      </c>
      <c r="D112" s="314">
        <v>2</v>
      </c>
      <c r="E112" s="315">
        <f>+D112*100/C112</f>
        <v>100</v>
      </c>
      <c r="F112" s="326">
        <v>2</v>
      </c>
      <c r="G112" s="326">
        <v>2</v>
      </c>
      <c r="H112" s="377">
        <f>+G112*100/F112</f>
        <v>100</v>
      </c>
      <c r="I112" s="296">
        <v>2</v>
      </c>
      <c r="J112" s="296">
        <v>2</v>
      </c>
      <c r="K112" s="297">
        <f>+J112*100/I112</f>
        <v>100</v>
      </c>
      <c r="L112" s="297">
        <f>+(E112+H112+K112)/3</f>
        <v>100</v>
      </c>
    </row>
    <row r="113" spans="1:12" ht="14.85" customHeight="1">
      <c r="A113" s="304"/>
      <c r="B113" s="291" t="s">
        <v>188</v>
      </c>
      <c r="C113" s="316">
        <v>0.5</v>
      </c>
      <c r="D113" s="316">
        <v>0.5</v>
      </c>
      <c r="E113" s="293">
        <f>+D113*100/C113</f>
        <v>100</v>
      </c>
      <c r="F113" s="325" t="s">
        <v>262</v>
      </c>
      <c r="G113" s="325" t="s">
        <v>262</v>
      </c>
      <c r="H113" s="295">
        <v>0</v>
      </c>
      <c r="I113" s="325" t="s">
        <v>262</v>
      </c>
      <c r="J113" s="325" t="s">
        <v>262</v>
      </c>
      <c r="K113" s="297">
        <v>0</v>
      </c>
      <c r="L113" s="297">
        <f>+(E113+H113+K113)/3</f>
        <v>33.333333333333336</v>
      </c>
    </row>
    <row r="114" spans="1:12" ht="14.85" customHeight="1">
      <c r="A114" s="308"/>
      <c r="B114" s="309"/>
      <c r="C114" s="329"/>
      <c r="D114" s="345"/>
      <c r="E114" s="315"/>
      <c r="F114" s="382"/>
      <c r="G114" s="378"/>
      <c r="H114" s="377"/>
      <c r="I114" s="382"/>
      <c r="J114" s="378"/>
      <c r="K114" s="377"/>
      <c r="L114" s="379"/>
    </row>
    <row r="115" spans="1:12" ht="14.65" customHeight="1">
      <c r="A115" s="268"/>
      <c r="B115" s="368"/>
      <c r="C115" s="329"/>
      <c r="D115" s="305"/>
      <c r="E115" s="383"/>
      <c r="F115" s="273"/>
      <c r="G115" s="273"/>
      <c r="H115" s="384"/>
      <c r="I115" s="274"/>
      <c r="J115" s="274"/>
      <c r="K115" s="385"/>
      <c r="L115" s="277"/>
    </row>
    <row r="116" spans="1:12" ht="14.85" customHeight="1">
      <c r="A116" s="386"/>
      <c r="B116" s="364" t="s">
        <v>189</v>
      </c>
      <c r="C116" s="365"/>
      <c r="D116" s="371"/>
      <c r="E116" s="372"/>
      <c r="F116" s="373"/>
      <c r="G116" s="373"/>
      <c r="H116" s="374"/>
      <c r="I116" s="373"/>
      <c r="J116" s="373"/>
      <c r="K116" s="374"/>
      <c r="L116" s="289"/>
    </row>
    <row r="117" spans="1:12" ht="8.25" customHeight="1">
      <c r="A117" s="268"/>
      <c r="B117" s="368"/>
      <c r="C117" s="329"/>
      <c r="D117" s="305"/>
      <c r="E117" s="383"/>
      <c r="F117" s="273"/>
      <c r="G117" s="273"/>
      <c r="H117" s="384"/>
      <c r="I117" s="274"/>
      <c r="J117" s="274"/>
      <c r="K117" s="385"/>
      <c r="L117" s="277"/>
    </row>
    <row r="118" spans="1:12" ht="14.65" customHeight="1">
      <c r="B118" s="387"/>
      <c r="C118" s="388"/>
      <c r="D118" s="389"/>
      <c r="E118" s="390"/>
      <c r="F118" s="391"/>
      <c r="G118" s="391"/>
      <c r="H118" s="392"/>
      <c r="I118" s="393"/>
      <c r="J118" s="393"/>
      <c r="K118" s="394"/>
      <c r="L118" s="277"/>
    </row>
    <row r="119" spans="1:12" ht="14.85" customHeight="1">
      <c r="A119" s="304"/>
      <c r="B119" s="291" t="s">
        <v>190</v>
      </c>
      <c r="C119" s="395">
        <v>5</v>
      </c>
      <c r="D119" s="395">
        <v>5</v>
      </c>
      <c r="E119" s="317">
        <f>+D119*100/C119</f>
        <v>100</v>
      </c>
      <c r="F119" s="325">
        <v>5</v>
      </c>
      <c r="G119" s="325">
        <v>5</v>
      </c>
      <c r="H119" s="338">
        <f>+G119*100/F119</f>
        <v>100</v>
      </c>
      <c r="I119" s="296">
        <v>5</v>
      </c>
      <c r="J119" s="296">
        <v>5</v>
      </c>
      <c r="K119" s="297">
        <f>+J119*100/I119</f>
        <v>100</v>
      </c>
      <c r="L119" s="297">
        <f>+(E119+H119+K119)/3</f>
        <v>100</v>
      </c>
    </row>
    <row r="122" spans="1:12" ht="24.4" customHeight="1">
      <c r="A122" s="492" t="s">
        <v>262</v>
      </c>
      <c r="B122" s="583" t="s">
        <v>264</v>
      </c>
      <c r="C122" s="583"/>
      <c r="D122" s="583"/>
      <c r="E122" s="583"/>
      <c r="F122" s="583"/>
      <c r="G122" s="583"/>
      <c r="H122" s="583"/>
      <c r="I122" s="583"/>
      <c r="J122" s="583"/>
      <c r="K122" s="583"/>
      <c r="L122" s="583"/>
    </row>
    <row r="123" spans="1:12">
      <c r="A123" s="493"/>
      <c r="B123" s="494"/>
      <c r="C123" s="495"/>
      <c r="D123" s="495"/>
      <c r="E123" s="495"/>
      <c r="F123" s="495"/>
      <c r="G123" s="495"/>
      <c r="H123" s="495"/>
      <c r="I123" s="495"/>
      <c r="J123" s="495"/>
      <c r="K123" s="495"/>
      <c r="L123" s="495"/>
    </row>
  </sheetData>
  <mergeCells count="10">
    <mergeCell ref="B122:L122"/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0.35433070866141736" right="0.23622047244094491" top="0" bottom="0.59055118110236227" header="0.51181102362204722" footer="0"/>
  <pageSetup paperSize="9" scale="85" firstPageNumber="0" orientation="landscape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10601 </vt:lpstr>
      <vt:lpstr>10602</vt:lpstr>
      <vt:lpstr>10610</vt:lpstr>
      <vt:lpstr>10614</vt:lpstr>
      <vt:lpstr>50603</vt:lpstr>
      <vt:lpstr>50604</vt:lpstr>
      <vt:lpstr>'10602'!Área_de_impresión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2020-11-16T18:00:07Z</cp:lastPrinted>
  <dcterms:created xsi:type="dcterms:W3CDTF">2005-11-28T14:59:09Z</dcterms:created>
  <dcterms:modified xsi:type="dcterms:W3CDTF">2020-11-16T18:00:53Z</dcterms:modified>
</cp:coreProperties>
</file>