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ebastian\Desktop\Serie II\"/>
    </mc:Choice>
  </mc:AlternateContent>
  <xr:revisionPtr revIDLastSave="0" documentId="8_{803FE73E-3820-4A28-90E2-2F8B9245649F}" xr6:coauthVersionLast="45" xr6:coauthVersionMax="45" xr10:uidLastSave="{00000000-0000-0000-0000-000000000000}"/>
  <workbookProtection workbookAlgorithmName="SHA-512" workbookHashValue="N9ynNveSr76lJ63DgGd0zDQK18nusPdxvML64a/UHd2hR24YofWGoyC5pv6vNLqsxVbiV8RxulDgHrX3+kckpw==" workbookSaltValue="UOnTOtrkGllmiRk6PqAhyw==" workbookSpinCount="100000" lockStructure="1"/>
  <bookViews>
    <workbookView xWindow="-108" yWindow="-108" windowWidth="23256" windowHeight="12576" tabRatio="888" xr2:uid="{00000000-000D-0000-FFFF-FFFF00000000}"/>
  </bookViews>
  <sheets>
    <sheet name="Resumen" sheetId="48" r:id="rId1"/>
    <sheet name="Datos" sheetId="49" state="hidden" r:id="rId2"/>
  </sheets>
  <definedNames>
    <definedName name="_Order1" hidden="1">255</definedName>
    <definedName name="_Order2" hidden="1">255</definedName>
    <definedName name="_xlnm.Print_Area" localSheetId="0">Resumen!$B$2:$I$27</definedName>
    <definedName name="aw">#REF!</definedName>
    <definedName name="bw">#REF!</definedName>
    <definedName name="ch">#REF!</definedName>
    <definedName name="ck">#REF!</definedName>
    <definedName name="cz">#REF!</definedName>
    <definedName name="dj">#REF!</definedName>
    <definedName name="dv">#REF!</definedName>
    <definedName name="ex">#REF!</definedName>
    <definedName name="ff">#REF!</definedName>
    <definedName name="fran">#REF!</definedName>
    <definedName name="fw">#REF!</definedName>
    <definedName name="gr">#REF!</definedName>
    <definedName name="gw">#REF!</definedName>
    <definedName name="hk">#REF!</definedName>
    <definedName name="hx">#REF!</definedName>
    <definedName name="il">#REF!</definedName>
    <definedName name="ip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8" i="48" l="1"/>
  <c r="D13" i="48" l="1"/>
  <c r="H17" i="48"/>
  <c r="H20" i="48"/>
  <c r="D25" i="49" l="1"/>
  <c r="I35" i="49"/>
  <c r="G36" i="49"/>
  <c r="G20" i="49"/>
  <c r="D19" i="49"/>
  <c r="I4" i="49"/>
  <c r="I19" i="49"/>
  <c r="D24" i="49"/>
  <c r="D22" i="49"/>
  <c r="D31" i="49" s="1"/>
  <c r="D20" i="49"/>
  <c r="F8" i="48"/>
  <c r="D21" i="49" s="1"/>
  <c r="H20" i="49" l="1"/>
  <c r="I20" i="49" s="1"/>
  <c r="D27" i="49"/>
  <c r="D26" i="49"/>
  <c r="H22" i="49" s="1"/>
  <c r="D7" i="49"/>
  <c r="D15" i="49" l="1"/>
  <c r="D19" i="48" s="1"/>
  <c r="D10" i="49"/>
  <c r="D9" i="49"/>
  <c r="D5" i="49"/>
  <c r="F4" i="49" s="1"/>
  <c r="F19" i="49" s="1"/>
  <c r="F35" i="49" s="1"/>
  <c r="D11" i="49" l="1"/>
  <c r="H5" i="49" l="1"/>
  <c r="L37" i="49" s="1"/>
  <c r="I5" i="49"/>
  <c r="D8" i="48"/>
  <c r="D6" i="49" s="1"/>
  <c r="F5" i="49" s="1"/>
  <c r="F20" i="49" s="1"/>
  <c r="H19" i="48" l="1"/>
  <c r="K36" i="49"/>
  <c r="H18" i="48" s="1"/>
  <c r="L36" i="49"/>
  <c r="D29" i="49"/>
  <c r="J20" i="49" s="1"/>
  <c r="F36" i="49"/>
  <c r="D13" i="49"/>
  <c r="D14" i="48" s="1"/>
  <c r="D28" i="49" l="1"/>
  <c r="D12" i="49"/>
  <c r="J5" i="49"/>
  <c r="J4" i="49" s="1"/>
  <c r="D14" i="49" s="1"/>
  <c r="H36" i="49" l="1"/>
  <c r="J19" i="49"/>
  <c r="D30" i="49" s="1"/>
  <c r="I36" i="49" l="1"/>
  <c r="D38" i="49" s="1"/>
  <c r="D37" i="49" l="1"/>
  <c r="D17" i="48" s="1"/>
  <c r="D18" i="48"/>
  <c r="J36" i="49"/>
  <c r="J35" i="49" s="1"/>
  <c r="D20" i="48" s="1"/>
</calcChain>
</file>

<file path=xl/sharedStrings.xml><?xml version="1.0" encoding="utf-8"?>
<sst xmlns="http://schemas.openxmlformats.org/spreadsheetml/2006/main" count="75" uniqueCount="46">
  <si>
    <t>Fecha de Vencimiento</t>
  </si>
  <si>
    <t>TAE</t>
  </si>
  <si>
    <t>Cupón de Interés</t>
  </si>
  <si>
    <t>Precio</t>
  </si>
  <si>
    <t>Fecha de Liquidación</t>
  </si>
  <si>
    <t>Calculadora</t>
  </si>
  <si>
    <r>
      <t xml:space="preserve">Plazo Total </t>
    </r>
    <r>
      <rPr>
        <i/>
        <sz val="10"/>
        <rFont val="Arial"/>
        <family val="2"/>
      </rPr>
      <t>(días)</t>
    </r>
  </si>
  <si>
    <t>Badlar + Margen a Licitar</t>
  </si>
  <si>
    <t>Fecha de Emisión</t>
  </si>
  <si>
    <t>Badlar a Proyectar</t>
  </si>
  <si>
    <t>Duration</t>
  </si>
  <si>
    <t>Cupón</t>
  </si>
  <si>
    <t>Amortización</t>
  </si>
  <si>
    <t>TIR</t>
  </si>
  <si>
    <t>Spread s/Badlar a Licitar</t>
  </si>
  <si>
    <t>Intereses</t>
  </si>
  <si>
    <t>Flujo</t>
  </si>
  <si>
    <r>
      <t xml:space="preserve">Plazo Año </t>
    </r>
    <r>
      <rPr>
        <i/>
        <sz val="10"/>
        <rFont val="Arial"/>
        <family val="2"/>
      </rPr>
      <t>(días)</t>
    </r>
  </si>
  <si>
    <t>Vida promedio</t>
  </si>
  <si>
    <t>Letras Mendoza</t>
  </si>
  <si>
    <t>Detalles</t>
  </si>
  <si>
    <t>Flujo de Fondos</t>
  </si>
  <si>
    <t>Plazo Total en días</t>
  </si>
  <si>
    <t xml:space="preserve">TNA </t>
  </si>
  <si>
    <t>Letra Badlar + Margen</t>
  </si>
  <si>
    <t>Interés compensatorio</t>
  </si>
  <si>
    <t>CER</t>
  </si>
  <si>
    <t>Letra CER + 2%</t>
  </si>
  <si>
    <t>Fecha inicial CER</t>
  </si>
  <si>
    <t>Fecha de Vencimiento CER</t>
  </si>
  <si>
    <t>Valor nominal final</t>
  </si>
  <si>
    <t>Spread s/CER (Act/365)</t>
  </si>
  <si>
    <t>Spread s/Badlar (Act/365)</t>
  </si>
  <si>
    <t>Inflación proyectada (181 días)</t>
  </si>
  <si>
    <t>Rendimiento Global</t>
  </si>
  <si>
    <t>Margen sobre CER (TNA)</t>
  </si>
  <si>
    <t>TNA</t>
  </si>
  <si>
    <t>Badlar a proyectar (TNA)</t>
  </si>
  <si>
    <t xml:space="preserve">                                         Letras de Corto Plazo de la Provincia de Mendoza</t>
  </si>
  <si>
    <t>Valores</t>
  </si>
  <si>
    <t>Interés</t>
  </si>
  <si>
    <t>Inversión</t>
  </si>
  <si>
    <t>Flujo Acumulado</t>
  </si>
  <si>
    <t>La presente planilla de cálculo ha sido puesta a disposición solamente a modo ilustrativo y ejemplificativo. El Inversor deberá, a los efectos de la suscripción de las Letras del Tesoro, basarse en sus propios cálculos y evaluación de la corespondiente resolución que ha tenido a su disposición, a fin de determinar el rendimiento de las mismas. Se aclara que el uso de la Planilla de cálculo no es obligatorio para el inversor, sino meramente orientativo, y que los resultados que ésta arroje no serán vinculantes; por tal motivo la provincia de Mendoza no asumirá responsabilidad alguna con motivo de cualquier error cometido en la realización de los cálculos o en su interpretación por parte del Inversor.</t>
  </si>
  <si>
    <t xml:space="preserve">Interés </t>
  </si>
  <si>
    <t>Inflación proyectada (182 días)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</si>
</sst>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64" formatCode="_ * #,##0.00_ ;_ * \-#,##0.00_ ;_ * &quot;-&quot;??_ ;_ @_ "/>
    <numFmt numFmtId="165" formatCode="_-* #,##0.00\ _p_t_a_-;\-* #,##0.00\ _p_t_a_-;_-* &quot;-&quot;??\ _p_t_a_-;_-@_-"/>
    <numFmt numFmtId="166" formatCode="_ [$€-2]\ * #,##0.00_ ;_ [$€-2]\ * \-#,##0.00_ ;_ [$€-2]\ * &quot;-&quot;??_ "/>
    <numFmt numFmtId="167" formatCode="_(* #,##0.00_);_(* \(#,##0.00\);_(* &quot;-&quot;??_);_(@_)"/>
    <numFmt numFmtId="168" formatCode="_(* #,##0_);_(* \(#,##0\);_(* &quot;-&quot;_);_(@_)"/>
    <numFmt numFmtId="169" formatCode="_(&quot;$&quot;* #,##0.00_);_(&quot;$&quot;* \(#,##0.00\);_(&quot;$&quot;* &quot;-&quot;??_);_(@_)"/>
    <numFmt numFmtId="170" formatCode="_(&quot;$&quot;* #,##0_);_(&quot;$&quot;* \(#,##0\);_(&quot;$&quot;* &quot;-&quot;_);_(@_)"/>
    <numFmt numFmtId="171" formatCode="[$-C0A]dd\-mmm\-yy;@"/>
    <numFmt numFmtId="172" formatCode="_-* #,##0.00\ [$€]_-;\-* #,##0.00\ [$€]_-;_-* &quot;-&quot;??\ [$€]_-;_-@_-"/>
    <numFmt numFmtId="173" formatCode="_-* #,##0.00\ _P_t_s_-;\-* #,##0.00\ _P_t_s_-;_-* &quot;-&quot;??\ _P_t_s_-;_-@_-"/>
    <numFmt numFmtId="174" formatCode="0.0%"/>
    <numFmt numFmtId="175" formatCode="0.000"/>
    <numFmt numFmtId="176" formatCode="0.0000"/>
    <numFmt numFmtId="177" formatCode="0.00000"/>
    <numFmt numFmtId="178" formatCode="0.000000"/>
    <numFmt numFmtId="179" formatCode="0.0"/>
  </numFmts>
  <fonts count="38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name val="Courier"/>
      <family val="3"/>
    </font>
    <font>
      <b/>
      <sz val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sz val="10"/>
      <color theme="0"/>
      <name val="Calibri"/>
      <family val="2"/>
      <scheme val="minor"/>
    </font>
    <font>
      <b/>
      <i/>
      <sz val="12"/>
      <color theme="1" tint="0.1499984740745262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color rgb="FFE40050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007F90"/>
        <bgColor indexed="64"/>
      </patternFill>
    </fill>
    <fill>
      <patternFill patternType="solid">
        <fgColor theme="0" tint="-4.9989318521683403E-2"/>
        <bgColor indexed="64"/>
      </patternFill>
    </fill>
  </fills>
  <borders count="4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9"/>
      </bottom>
      <diagonal/>
    </border>
    <border>
      <left style="medium">
        <color indexed="64"/>
      </left>
      <right style="medium">
        <color indexed="64"/>
      </right>
      <top style="thin">
        <color indexed="9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9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9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37">
    <xf numFmtId="0" fontId="0" fillId="0" borderId="0"/>
    <xf numFmtId="0" fontId="2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8" fillId="4" borderId="0" applyNumberFormat="0" applyBorder="0" applyAlignment="0" applyProtection="0"/>
    <xf numFmtId="0" fontId="5" fillId="0" borderId="0" applyNumberFormat="0" applyFill="0" applyBorder="0" applyAlignment="0" applyProtection="0"/>
    <xf numFmtId="0" fontId="9" fillId="16" borderId="1" applyNumberFormat="0" applyAlignment="0" applyProtection="0"/>
    <xf numFmtId="0" fontId="9" fillId="16" borderId="1" applyNumberFormat="0" applyAlignment="0" applyProtection="0"/>
    <xf numFmtId="0" fontId="23" fillId="0" borderId="0"/>
    <xf numFmtId="0" fontId="2" fillId="0" borderId="0"/>
    <xf numFmtId="0" fontId="2" fillId="0" borderId="0"/>
    <xf numFmtId="0" fontId="2" fillId="0" borderId="0"/>
    <xf numFmtId="0" fontId="10" fillId="17" borderId="2" applyNumberFormat="0" applyAlignment="0" applyProtection="0"/>
    <xf numFmtId="0" fontId="10" fillId="17" borderId="2" applyNumberFormat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168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13" fillId="7" borderId="1" applyNumberFormat="0" applyAlignment="0" applyProtection="0"/>
    <xf numFmtId="0" fontId="13" fillId="7" borderId="1" applyNumberFormat="0" applyAlignment="0" applyProtection="0"/>
    <xf numFmtId="166" fontId="1" fillId="0" borderId="0" applyFont="0" applyFill="0" applyBorder="0" applyAlignment="0" applyProtection="0"/>
    <xf numFmtId="172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165" fontId="24" fillId="0" borderId="0" applyFont="0" applyFill="0" applyBorder="0" applyAlignment="0" applyProtection="0"/>
    <xf numFmtId="17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4" fillId="0" borderId="0"/>
    <xf numFmtId="0" fontId="27" fillId="0" borderId="0"/>
    <xf numFmtId="0" fontId="2" fillId="0" borderId="0"/>
    <xf numFmtId="0" fontId="27" fillId="0" borderId="0"/>
    <xf numFmtId="0" fontId="2" fillId="0" borderId="0"/>
    <xf numFmtId="0" fontId="2" fillId="0" borderId="0"/>
    <xf numFmtId="0" fontId="2" fillId="0" borderId="0"/>
    <xf numFmtId="0" fontId="2" fillId="23" borderId="5" applyNumberFormat="0" applyFont="0" applyAlignment="0" applyProtection="0"/>
    <xf numFmtId="0" fontId="2" fillId="23" borderId="5" applyNumberFormat="0" applyFont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6" fillId="16" borderId="6" applyNumberFormat="0" applyAlignment="0" applyProtection="0"/>
    <xf numFmtId="0" fontId="16" fillId="16" borderId="6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4" applyNumberFormat="0" applyFill="0" applyAlignment="0" applyProtection="0"/>
    <xf numFmtId="0" fontId="21" fillId="0" borderId="7" applyNumberFormat="0" applyFill="0" applyAlignment="0" applyProtection="0"/>
    <xf numFmtId="0" fontId="21" fillId="0" borderId="7" applyNumberFormat="0" applyFill="0" applyAlignment="0" applyProtection="0"/>
    <xf numFmtId="0" fontId="12" fillId="0" borderId="8" applyNumberFormat="0" applyFill="0" applyAlignment="0" applyProtection="0"/>
    <xf numFmtId="0" fontId="12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</cellStyleXfs>
  <cellXfs count="95">
    <xf numFmtId="0" fontId="0" fillId="0" borderId="0" xfId="0"/>
    <xf numFmtId="0" fontId="2" fillId="0" borderId="0" xfId="101" applyAlignment="1" applyProtection="1">
      <alignment vertical="center"/>
    </xf>
    <xf numFmtId="0" fontId="25" fillId="0" borderId="0" xfId="101" applyFont="1" applyAlignment="1" applyProtection="1">
      <alignment horizontal="center" vertical="center"/>
    </xf>
    <xf numFmtId="0" fontId="2" fillId="0" borderId="0" xfId="101" applyFill="1" applyBorder="1" applyAlignment="1" applyProtection="1">
      <alignment vertical="center"/>
    </xf>
    <xf numFmtId="171" fontId="2" fillId="0" borderId="0" xfId="103" applyNumberFormat="1" applyFont="1" applyFill="1" applyBorder="1" applyAlignment="1" applyProtection="1">
      <alignment horizontal="center" vertical="center"/>
    </xf>
    <xf numFmtId="4" fontId="2" fillId="0" borderId="0" xfId="107" applyNumberFormat="1" applyFont="1" applyFill="1" applyBorder="1" applyAlignment="1" applyProtection="1">
      <alignment horizontal="center" vertical="center"/>
    </xf>
    <xf numFmtId="3" fontId="2" fillId="0" borderId="0" xfId="107" applyNumberFormat="1" applyFont="1" applyFill="1" applyBorder="1" applyAlignment="1" applyProtection="1">
      <alignment horizontal="center" vertical="center"/>
    </xf>
    <xf numFmtId="10" fontId="1" fillId="24" borderId="23" xfId="106" applyNumberFormat="1" applyFont="1" applyFill="1" applyBorder="1" applyAlignment="1" applyProtection="1">
      <alignment horizontal="center" vertical="center"/>
      <protection hidden="1"/>
    </xf>
    <xf numFmtId="0" fontId="28" fillId="24" borderId="28" xfId="0" applyFont="1" applyFill="1" applyBorder="1" applyAlignment="1" applyProtection="1">
      <alignment horizontal="center" vertical="center"/>
      <protection hidden="1"/>
    </xf>
    <xf numFmtId="0" fontId="1" fillId="24" borderId="0" xfId="0" applyFont="1" applyFill="1" applyProtection="1">
      <protection hidden="1"/>
    </xf>
    <xf numFmtId="0" fontId="1" fillId="24" borderId="23" xfId="0" applyFont="1" applyFill="1" applyBorder="1" applyAlignment="1" applyProtection="1">
      <alignment horizontal="center" vertical="center"/>
      <protection hidden="1"/>
    </xf>
    <xf numFmtId="14" fontId="1" fillId="24" borderId="23" xfId="0" applyNumberFormat="1" applyFont="1" applyFill="1" applyBorder="1" applyAlignment="1" applyProtection="1">
      <alignment horizontal="center" vertical="center"/>
      <protection hidden="1"/>
    </xf>
    <xf numFmtId="10" fontId="1" fillId="24" borderId="23" xfId="0" applyNumberFormat="1" applyFont="1" applyFill="1" applyBorder="1" applyAlignment="1" applyProtection="1">
      <alignment horizontal="center" vertical="center"/>
      <protection hidden="1"/>
    </xf>
    <xf numFmtId="174" fontId="1" fillId="24" borderId="23" xfId="0" applyNumberFormat="1" applyFont="1" applyFill="1" applyBorder="1" applyAlignment="1" applyProtection="1">
      <alignment horizontal="center" vertical="center"/>
      <protection hidden="1"/>
    </xf>
    <xf numFmtId="175" fontId="1" fillId="24" borderId="23" xfId="0" applyNumberFormat="1" applyFont="1" applyFill="1" applyBorder="1" applyAlignment="1" applyProtection="1">
      <alignment horizontal="center" vertical="center"/>
      <protection hidden="1"/>
    </xf>
    <xf numFmtId="14" fontId="1" fillId="24" borderId="27" xfId="0" applyNumberFormat="1" applyFont="1" applyFill="1" applyBorder="1" applyAlignment="1" applyProtection="1">
      <alignment horizontal="center" vertical="center"/>
      <protection hidden="1"/>
    </xf>
    <xf numFmtId="0" fontId="1" fillId="24" borderId="28" xfId="0" applyFont="1" applyFill="1" applyBorder="1" applyAlignment="1" applyProtection="1">
      <alignment horizontal="center" vertical="center"/>
      <protection hidden="1"/>
    </xf>
    <xf numFmtId="14" fontId="1" fillId="24" borderId="12" xfId="0" applyNumberFormat="1" applyFont="1" applyFill="1" applyBorder="1" applyAlignment="1" applyProtection="1">
      <alignment horizontal="center" vertical="center"/>
      <protection hidden="1"/>
    </xf>
    <xf numFmtId="0" fontId="1" fillId="24" borderId="22" xfId="0" applyFont="1" applyFill="1" applyBorder="1" applyAlignment="1" applyProtection="1">
      <alignment horizontal="center" vertical="center"/>
      <protection hidden="1"/>
    </xf>
    <xf numFmtId="2" fontId="1" fillId="24" borderId="0" xfId="0" applyNumberFormat="1" applyFont="1" applyFill="1" applyProtection="1">
      <protection hidden="1"/>
    </xf>
    <xf numFmtId="176" fontId="1" fillId="24" borderId="22" xfId="0" applyNumberFormat="1" applyFont="1" applyFill="1" applyBorder="1" applyAlignment="1" applyProtection="1">
      <alignment horizontal="center" vertical="center"/>
      <protection hidden="1"/>
    </xf>
    <xf numFmtId="1" fontId="1" fillId="24" borderId="23" xfId="0" applyNumberFormat="1" applyFont="1" applyFill="1" applyBorder="1" applyAlignment="1" applyProtection="1">
      <alignment horizontal="center"/>
      <protection hidden="1"/>
    </xf>
    <xf numFmtId="177" fontId="1" fillId="24" borderId="20" xfId="0" applyNumberFormat="1" applyFont="1" applyFill="1" applyBorder="1" applyAlignment="1" applyProtection="1">
      <alignment horizontal="center" vertical="center"/>
      <protection hidden="1"/>
    </xf>
    <xf numFmtId="178" fontId="1" fillId="24" borderId="29" xfId="0" applyNumberFormat="1" applyFont="1" applyFill="1" applyBorder="1" applyAlignment="1" applyProtection="1">
      <alignment horizontal="center" vertical="center"/>
      <protection hidden="1"/>
    </xf>
    <xf numFmtId="0" fontId="31" fillId="0" borderId="0" xfId="101" applyFont="1" applyAlignment="1" applyProtection="1">
      <alignment horizontal="center" vertical="center"/>
    </xf>
    <xf numFmtId="0" fontId="32" fillId="24" borderId="14" xfId="103" applyFont="1" applyFill="1" applyBorder="1" applyAlignment="1" applyProtection="1">
      <alignment horizontal="left" vertical="center"/>
    </xf>
    <xf numFmtId="0" fontId="32" fillId="0" borderId="0" xfId="101" applyFont="1" applyAlignment="1" applyProtection="1">
      <alignment vertical="center"/>
    </xf>
    <xf numFmtId="0" fontId="32" fillId="24" borderId="15" xfId="103" applyFont="1" applyFill="1" applyBorder="1" applyAlignment="1" applyProtection="1">
      <alignment horizontal="left" vertical="center"/>
    </xf>
    <xf numFmtId="171" fontId="32" fillId="24" borderId="15" xfId="103" applyNumberFormat="1" applyFont="1" applyFill="1" applyBorder="1" applyAlignment="1" applyProtection="1">
      <alignment horizontal="center" vertical="center"/>
    </xf>
    <xf numFmtId="4" fontId="32" fillId="24" borderId="16" xfId="103" applyNumberFormat="1" applyFont="1" applyFill="1" applyBorder="1" applyAlignment="1" applyProtection="1">
      <alignment vertical="center"/>
    </xf>
    <xf numFmtId="4" fontId="32" fillId="24" borderId="15" xfId="103" applyNumberFormat="1" applyFont="1" applyFill="1" applyBorder="1" applyAlignment="1" applyProtection="1">
      <alignment vertical="center"/>
    </xf>
    <xf numFmtId="0" fontId="30" fillId="25" borderId="13" xfId="101" applyFont="1" applyFill="1" applyBorder="1" applyAlignment="1" applyProtection="1">
      <alignment horizontal="center" vertical="center" wrapText="1"/>
    </xf>
    <xf numFmtId="0" fontId="29" fillId="25" borderId="30" xfId="0" applyFont="1" applyFill="1" applyBorder="1" applyAlignment="1" applyProtection="1">
      <alignment horizontal="center"/>
      <protection hidden="1"/>
    </xf>
    <xf numFmtId="0" fontId="29" fillId="25" borderId="31" xfId="0" applyFont="1" applyFill="1" applyBorder="1" applyAlignment="1" applyProtection="1">
      <alignment horizontal="center"/>
      <protection hidden="1"/>
    </xf>
    <xf numFmtId="0" fontId="29" fillId="25" borderId="32" xfId="0" applyFont="1" applyFill="1" applyBorder="1" applyAlignment="1" applyProtection="1">
      <alignment horizontal="center"/>
      <protection hidden="1"/>
    </xf>
    <xf numFmtId="4" fontId="32" fillId="24" borderId="0" xfId="107" applyNumberFormat="1" applyFont="1" applyFill="1" applyBorder="1" applyAlignment="1" applyProtection="1">
      <alignment horizontal="center" vertical="center"/>
    </xf>
    <xf numFmtId="10" fontId="32" fillId="24" borderId="0" xfId="106" applyNumberFormat="1" applyFont="1" applyFill="1" applyBorder="1" applyAlignment="1" applyProtection="1">
      <alignment horizontal="center" vertical="center"/>
    </xf>
    <xf numFmtId="4" fontId="33" fillId="24" borderId="13" xfId="103" applyNumberFormat="1" applyFont="1" applyFill="1" applyBorder="1" applyAlignment="1" applyProtection="1">
      <alignment vertical="center"/>
    </xf>
    <xf numFmtId="10" fontId="37" fillId="26" borderId="13" xfId="106" applyNumberFormat="1" applyFont="1" applyFill="1" applyBorder="1" applyAlignment="1" applyProtection="1">
      <alignment horizontal="center" vertical="center"/>
      <protection locked="0"/>
    </xf>
    <xf numFmtId="0" fontId="32" fillId="24" borderId="35" xfId="103" applyNumberFormat="1" applyFont="1" applyFill="1" applyBorder="1" applyAlignment="1" applyProtection="1">
      <alignment horizontal="center" vertical="center"/>
    </xf>
    <xf numFmtId="0" fontId="32" fillId="24" borderId="36" xfId="103" applyNumberFormat="1" applyFont="1" applyFill="1" applyBorder="1" applyAlignment="1" applyProtection="1">
      <alignment horizontal="center" vertical="center"/>
    </xf>
    <xf numFmtId="0" fontId="1" fillId="24" borderId="23" xfId="0" applyNumberFormat="1" applyFont="1" applyFill="1" applyBorder="1" applyAlignment="1" applyProtection="1">
      <alignment horizontal="center" vertical="center"/>
      <protection hidden="1"/>
    </xf>
    <xf numFmtId="4" fontId="32" fillId="24" borderId="37" xfId="103" applyNumberFormat="1" applyFont="1" applyFill="1" applyBorder="1" applyAlignment="1" applyProtection="1">
      <alignment vertical="center"/>
    </xf>
    <xf numFmtId="10" fontId="32" fillId="24" borderId="36" xfId="106" applyNumberFormat="1" applyFont="1" applyFill="1" applyBorder="1" applyAlignment="1" applyProtection="1">
      <alignment horizontal="center" vertical="center"/>
    </xf>
    <xf numFmtId="10" fontId="37" fillId="26" borderId="38" xfId="106" applyNumberFormat="1" applyFont="1" applyFill="1" applyBorder="1" applyAlignment="1" applyProtection="1">
      <alignment horizontal="center" vertical="center"/>
      <protection locked="0"/>
    </xf>
    <xf numFmtId="4" fontId="33" fillId="24" borderId="17" xfId="103" applyNumberFormat="1" applyFont="1" applyFill="1" applyBorder="1" applyAlignment="1" applyProtection="1">
      <alignment vertical="center"/>
    </xf>
    <xf numFmtId="4" fontId="32" fillId="24" borderId="38" xfId="103" applyNumberFormat="1" applyFont="1" applyFill="1" applyBorder="1" applyAlignment="1" applyProtection="1">
      <alignment vertical="center"/>
    </xf>
    <xf numFmtId="10" fontId="32" fillId="24" borderId="34" xfId="106" applyNumberFormat="1" applyFont="1" applyFill="1" applyBorder="1" applyAlignment="1" applyProtection="1">
      <alignment horizontal="center" vertical="center"/>
    </xf>
    <xf numFmtId="4" fontId="32" fillId="24" borderId="39" xfId="103" applyNumberFormat="1" applyFont="1" applyFill="1" applyBorder="1" applyAlignment="1" applyProtection="1">
      <alignment vertical="center"/>
    </xf>
    <xf numFmtId="171" fontId="32" fillId="24" borderId="33" xfId="103" applyNumberFormat="1" applyFont="1" applyFill="1" applyBorder="1" applyAlignment="1" applyProtection="1">
      <alignment horizontal="center" vertical="center"/>
    </xf>
    <xf numFmtId="10" fontId="2" fillId="0" borderId="17" xfId="101" applyNumberFormat="1" applyBorder="1" applyAlignment="1" applyProtection="1">
      <alignment horizontal="center" vertical="center"/>
    </xf>
    <xf numFmtId="4" fontId="32" fillId="24" borderId="39" xfId="107" applyNumberFormat="1" applyFont="1" applyFill="1" applyBorder="1" applyAlignment="1" applyProtection="1">
      <alignment horizontal="center" vertical="center"/>
    </xf>
    <xf numFmtId="3" fontId="32" fillId="0" borderId="38" xfId="107" applyNumberFormat="1" applyFont="1" applyFill="1" applyBorder="1" applyAlignment="1" applyProtection="1">
      <alignment horizontal="center" vertical="center"/>
    </xf>
    <xf numFmtId="10" fontId="32" fillId="24" borderId="33" xfId="106" applyNumberFormat="1" applyFont="1" applyFill="1" applyBorder="1" applyAlignment="1" applyProtection="1">
      <alignment horizontal="center" vertical="center"/>
      <protection locked="0"/>
    </xf>
    <xf numFmtId="175" fontId="32" fillId="24" borderId="38" xfId="103" applyNumberFormat="1" applyFont="1" applyFill="1" applyBorder="1" applyAlignment="1" applyProtection="1">
      <alignment horizontal="center" vertical="center"/>
    </xf>
    <xf numFmtId="175" fontId="32" fillId="24" borderId="17" xfId="103" applyNumberFormat="1" applyFont="1" applyFill="1" applyBorder="1" applyAlignment="1" applyProtection="1">
      <alignment horizontal="center" vertical="center"/>
    </xf>
    <xf numFmtId="176" fontId="1" fillId="24" borderId="0" xfId="0" applyNumberFormat="1" applyFont="1" applyFill="1" applyProtection="1">
      <protection hidden="1"/>
    </xf>
    <xf numFmtId="0" fontId="1" fillId="24" borderId="0" xfId="0" applyFont="1" applyFill="1" applyAlignment="1" applyProtection="1">
      <alignment horizontal="center"/>
      <protection hidden="1"/>
    </xf>
    <xf numFmtId="176" fontId="1" fillId="24" borderId="0" xfId="0" applyNumberFormat="1" applyFont="1" applyFill="1" applyAlignment="1" applyProtection="1">
      <alignment horizontal="center"/>
      <protection hidden="1"/>
    </xf>
    <xf numFmtId="10" fontId="2" fillId="0" borderId="38" xfId="101" applyNumberFormat="1" applyBorder="1" applyAlignment="1" applyProtection="1">
      <alignment horizontal="center" vertical="center"/>
    </xf>
    <xf numFmtId="4" fontId="33" fillId="24" borderId="38" xfId="103" applyNumberFormat="1" applyFont="1" applyFill="1" applyBorder="1" applyAlignment="1" applyProtection="1">
      <alignment vertical="center"/>
    </xf>
    <xf numFmtId="179" fontId="2" fillId="0" borderId="36" xfId="101" applyNumberFormat="1" applyBorder="1" applyAlignment="1" applyProtection="1">
      <alignment horizontal="center" vertical="center"/>
    </xf>
    <xf numFmtId="179" fontId="2" fillId="0" borderId="38" xfId="101" applyNumberFormat="1" applyBorder="1" applyAlignment="1" applyProtection="1">
      <alignment horizontal="center" vertical="center"/>
    </xf>
    <xf numFmtId="179" fontId="2" fillId="0" borderId="17" xfId="101" applyNumberFormat="1" applyBorder="1" applyAlignment="1" applyProtection="1">
      <alignment horizontal="center" vertical="center"/>
    </xf>
    <xf numFmtId="0" fontId="35" fillId="24" borderId="10" xfId="103" applyFont="1" applyFill="1" applyBorder="1" applyAlignment="1" applyProtection="1">
      <alignment horizontal="center" vertical="center" wrapText="1"/>
    </xf>
    <xf numFmtId="0" fontId="35" fillId="24" borderId="21" xfId="103" applyFont="1" applyFill="1" applyBorder="1" applyAlignment="1" applyProtection="1">
      <alignment horizontal="center" vertical="center" wrapText="1"/>
    </xf>
    <xf numFmtId="0" fontId="35" fillId="24" borderId="18" xfId="103" applyFont="1" applyFill="1" applyBorder="1" applyAlignment="1" applyProtection="1">
      <alignment horizontal="center" vertical="center" wrapText="1"/>
    </xf>
    <xf numFmtId="0" fontId="35" fillId="24" borderId="11" xfId="103" applyFont="1" applyFill="1" applyBorder="1" applyAlignment="1" applyProtection="1">
      <alignment horizontal="center" vertical="center" wrapText="1"/>
    </xf>
    <xf numFmtId="0" fontId="35" fillId="24" borderId="0" xfId="103" applyFont="1" applyFill="1" applyBorder="1" applyAlignment="1" applyProtection="1">
      <alignment horizontal="center" vertical="center" wrapText="1"/>
    </xf>
    <xf numFmtId="0" fontId="35" fillId="24" borderId="19" xfId="103" applyFont="1" applyFill="1" applyBorder="1" applyAlignment="1" applyProtection="1">
      <alignment horizontal="center" vertical="center" wrapText="1"/>
    </xf>
    <xf numFmtId="0" fontId="35" fillId="24" borderId="12" xfId="103" applyFont="1" applyFill="1" applyBorder="1" applyAlignment="1" applyProtection="1">
      <alignment horizontal="center" vertical="center" wrapText="1"/>
    </xf>
    <xf numFmtId="0" fontId="35" fillId="24" borderId="22" xfId="103" applyFont="1" applyFill="1" applyBorder="1" applyAlignment="1" applyProtection="1">
      <alignment horizontal="center" vertical="center" wrapText="1"/>
    </xf>
    <xf numFmtId="0" fontId="35" fillId="24" borderId="20" xfId="103" applyFont="1" applyFill="1" applyBorder="1" applyAlignment="1" applyProtection="1">
      <alignment horizontal="center" vertical="center" wrapText="1"/>
    </xf>
    <xf numFmtId="0" fontId="29" fillId="25" borderId="30" xfId="101" applyFont="1" applyFill="1" applyBorder="1" applyAlignment="1" applyProtection="1">
      <alignment horizontal="center" vertical="center" wrapText="1"/>
    </xf>
    <xf numFmtId="0" fontId="29" fillId="25" borderId="31" xfId="101" applyFont="1" applyFill="1" applyBorder="1" applyAlignment="1" applyProtection="1">
      <alignment horizontal="center" vertical="center" wrapText="1"/>
    </xf>
    <xf numFmtId="0" fontId="29" fillId="25" borderId="32" xfId="101" applyFont="1" applyFill="1" applyBorder="1" applyAlignment="1" applyProtection="1">
      <alignment horizontal="center" vertical="center" wrapText="1"/>
    </xf>
    <xf numFmtId="0" fontId="34" fillId="25" borderId="30" xfId="101" applyFont="1" applyFill="1" applyBorder="1" applyAlignment="1" applyProtection="1">
      <alignment horizontal="center" vertical="center"/>
    </xf>
    <xf numFmtId="0" fontId="34" fillId="25" borderId="31" xfId="101" applyFont="1" applyFill="1" applyBorder="1" applyAlignment="1" applyProtection="1">
      <alignment horizontal="center" vertical="center"/>
    </xf>
    <xf numFmtId="0" fontId="34" fillId="25" borderId="32" xfId="101" applyFont="1" applyFill="1" applyBorder="1" applyAlignment="1" applyProtection="1">
      <alignment horizontal="center" vertical="center"/>
    </xf>
    <xf numFmtId="0" fontId="36" fillId="25" borderId="10" xfId="101" applyFont="1" applyFill="1" applyBorder="1" applyAlignment="1" applyProtection="1">
      <alignment horizontal="left" vertical="center" wrapText="1"/>
    </xf>
    <xf numFmtId="0" fontId="36" fillId="25" borderId="21" xfId="101" applyFont="1" applyFill="1" applyBorder="1" applyAlignment="1" applyProtection="1">
      <alignment horizontal="left" vertical="center" wrapText="1"/>
    </xf>
    <xf numFmtId="0" fontId="36" fillId="25" borderId="18" xfId="101" applyFont="1" applyFill="1" applyBorder="1" applyAlignment="1" applyProtection="1">
      <alignment horizontal="left" vertical="center" wrapText="1"/>
    </xf>
    <xf numFmtId="0" fontId="36" fillId="25" borderId="11" xfId="101" applyFont="1" applyFill="1" applyBorder="1" applyAlignment="1" applyProtection="1">
      <alignment horizontal="left" vertical="center" wrapText="1"/>
    </xf>
    <xf numFmtId="0" fontId="36" fillId="25" borderId="0" xfId="101" applyFont="1" applyFill="1" applyBorder="1" applyAlignment="1" applyProtection="1">
      <alignment horizontal="left" vertical="center" wrapText="1"/>
    </xf>
    <xf numFmtId="0" fontId="36" fillId="25" borderId="19" xfId="101" applyFont="1" applyFill="1" applyBorder="1" applyAlignment="1" applyProtection="1">
      <alignment horizontal="left" vertical="center" wrapText="1"/>
    </xf>
    <xf numFmtId="0" fontId="36" fillId="25" borderId="12" xfId="101" applyFont="1" applyFill="1" applyBorder="1" applyAlignment="1" applyProtection="1">
      <alignment horizontal="left" vertical="center" wrapText="1"/>
    </xf>
    <xf numFmtId="0" fontId="36" fillId="25" borderId="22" xfId="101" applyFont="1" applyFill="1" applyBorder="1" applyAlignment="1" applyProtection="1">
      <alignment horizontal="left" vertical="center" wrapText="1"/>
    </xf>
    <xf numFmtId="0" fontId="36" fillId="25" borderId="20" xfId="101" applyFont="1" applyFill="1" applyBorder="1" applyAlignment="1" applyProtection="1">
      <alignment horizontal="left" vertical="center" wrapText="1"/>
    </xf>
    <xf numFmtId="0" fontId="30" fillId="25" borderId="30" xfId="101" applyFont="1" applyFill="1" applyBorder="1" applyAlignment="1" applyProtection="1">
      <alignment horizontal="center" vertical="center" wrapText="1"/>
    </xf>
    <xf numFmtId="0" fontId="30" fillId="25" borderId="31" xfId="101" applyFont="1" applyFill="1" applyBorder="1" applyAlignment="1" applyProtection="1">
      <alignment horizontal="center" vertical="center" wrapText="1"/>
    </xf>
    <xf numFmtId="0" fontId="30" fillId="25" borderId="32" xfId="101" applyFont="1" applyFill="1" applyBorder="1" applyAlignment="1" applyProtection="1">
      <alignment horizontal="center" vertical="center" wrapText="1"/>
    </xf>
    <xf numFmtId="0" fontId="1" fillId="24" borderId="23" xfId="0" applyFont="1" applyFill="1" applyBorder="1" applyAlignment="1" applyProtection="1">
      <alignment horizontal="left"/>
      <protection hidden="1"/>
    </xf>
    <xf numFmtId="0" fontId="29" fillId="25" borderId="24" xfId="0" applyFont="1" applyFill="1" applyBorder="1" applyAlignment="1" applyProtection="1">
      <alignment horizontal="center" vertical="center"/>
      <protection hidden="1"/>
    </xf>
    <xf numFmtId="0" fontId="29" fillId="25" borderId="25" xfId="0" applyFont="1" applyFill="1" applyBorder="1" applyAlignment="1" applyProtection="1">
      <alignment horizontal="center" vertical="center"/>
      <protection hidden="1"/>
    </xf>
    <xf numFmtId="0" fontId="29" fillId="25" borderId="26" xfId="0" applyFont="1" applyFill="1" applyBorder="1" applyAlignment="1" applyProtection="1">
      <alignment horizontal="center" vertical="center"/>
      <protection hidden="1"/>
    </xf>
  </cellXfs>
  <cellStyles count="137">
    <cellStyle name="=C:\WINNT\SYSTEM32\COMMAND.COM" xfId="1" xr:uid="{00000000-0005-0000-0000-000000000000}"/>
    <cellStyle name="20% - Énfasis1" xfId="2" builtinId="30" customBuiltin="1"/>
    <cellStyle name="20% - Énfasis1 2" xfId="3" xr:uid="{00000000-0005-0000-0000-000002000000}"/>
    <cellStyle name="20% - Énfasis2" xfId="4" builtinId="34" customBuiltin="1"/>
    <cellStyle name="20% - Énfasis2 2" xfId="5" xr:uid="{00000000-0005-0000-0000-000004000000}"/>
    <cellStyle name="20% - Énfasis3" xfId="6" builtinId="38" customBuiltin="1"/>
    <cellStyle name="20% - Énfasis3 2" xfId="7" xr:uid="{00000000-0005-0000-0000-000006000000}"/>
    <cellStyle name="20% - Énfasis4" xfId="8" builtinId="42" customBuiltin="1"/>
    <cellStyle name="20% - Énfasis4 2" xfId="9" xr:uid="{00000000-0005-0000-0000-000008000000}"/>
    <cellStyle name="20% - Énfasis5" xfId="10" builtinId="46" customBuiltin="1"/>
    <cellStyle name="20% - Énfasis5 2" xfId="11" xr:uid="{00000000-0005-0000-0000-00000A000000}"/>
    <cellStyle name="20% - Énfasis6" xfId="12" builtinId="50" customBuiltin="1"/>
    <cellStyle name="20% - Énfasis6 2" xfId="13" xr:uid="{00000000-0005-0000-0000-00000C000000}"/>
    <cellStyle name="40% - Énfasis1" xfId="14" builtinId="31" customBuiltin="1"/>
    <cellStyle name="40% - Énfasis1 2" xfId="15" xr:uid="{00000000-0005-0000-0000-00000E000000}"/>
    <cellStyle name="40% - Énfasis2" xfId="16" builtinId="35" customBuiltin="1"/>
    <cellStyle name="40% - Énfasis2 2" xfId="17" xr:uid="{00000000-0005-0000-0000-000010000000}"/>
    <cellStyle name="40% - Énfasis3" xfId="18" builtinId="39" customBuiltin="1"/>
    <cellStyle name="40% - Énfasis3 2" xfId="19" xr:uid="{00000000-0005-0000-0000-000012000000}"/>
    <cellStyle name="40% - Énfasis4" xfId="20" builtinId="43" customBuiltin="1"/>
    <cellStyle name="40% - Énfasis4 2" xfId="21" xr:uid="{00000000-0005-0000-0000-000014000000}"/>
    <cellStyle name="40% - Énfasis5" xfId="22" builtinId="47" customBuiltin="1"/>
    <cellStyle name="40% - Énfasis5 2" xfId="23" xr:uid="{00000000-0005-0000-0000-000016000000}"/>
    <cellStyle name="40% - Énfasis6" xfId="24" builtinId="51" customBuiltin="1"/>
    <cellStyle name="40% - Énfasis6 2" xfId="25" xr:uid="{00000000-0005-0000-0000-000018000000}"/>
    <cellStyle name="60% - Énfasis1" xfId="26" builtinId="32" customBuiltin="1"/>
    <cellStyle name="60% - Énfasis1 2" xfId="27" xr:uid="{00000000-0005-0000-0000-00001A000000}"/>
    <cellStyle name="60% - Énfasis2" xfId="28" builtinId="36" customBuiltin="1"/>
    <cellStyle name="60% - Énfasis2 2" xfId="29" xr:uid="{00000000-0005-0000-0000-00001C000000}"/>
    <cellStyle name="60% - Énfasis3" xfId="30" builtinId="40" customBuiltin="1"/>
    <cellStyle name="60% - Énfasis3 2" xfId="31" xr:uid="{00000000-0005-0000-0000-00001E000000}"/>
    <cellStyle name="60% - Énfasis4" xfId="32" builtinId="44" customBuiltin="1"/>
    <cellStyle name="60% - Énfasis4 2" xfId="33" xr:uid="{00000000-0005-0000-0000-000020000000}"/>
    <cellStyle name="60% - Énfasis5" xfId="34" builtinId="48" customBuiltin="1"/>
    <cellStyle name="60% - Énfasis5 2" xfId="35" xr:uid="{00000000-0005-0000-0000-000022000000}"/>
    <cellStyle name="60% - Énfasis6" xfId="36" builtinId="52" customBuiltin="1"/>
    <cellStyle name="60% - Énfasis6 2" xfId="37" xr:uid="{00000000-0005-0000-0000-000024000000}"/>
    <cellStyle name="Buena 2" xfId="38" xr:uid="{00000000-0005-0000-0000-000025000000}"/>
    <cellStyle name="Cabecera 2" xfId="39" xr:uid="{00000000-0005-0000-0000-000026000000}"/>
    <cellStyle name="Cálculo" xfId="40" builtinId="22" customBuiltin="1"/>
    <cellStyle name="Cálculo 2" xfId="41" xr:uid="{00000000-0005-0000-0000-000028000000}"/>
    <cellStyle name="Cambiar to&amp;do" xfId="42" xr:uid="{00000000-0005-0000-0000-000029000000}"/>
    <cellStyle name="Cambiar to&amp;do 2" xfId="43" xr:uid="{00000000-0005-0000-0000-00002A000000}"/>
    <cellStyle name="Cambiar to&amp;do 3" xfId="44" xr:uid="{00000000-0005-0000-0000-00002B000000}"/>
    <cellStyle name="Cambiar to&amp;do 3 2" xfId="45" xr:uid="{00000000-0005-0000-0000-00002C000000}"/>
    <cellStyle name="Celda de comprobación" xfId="46" builtinId="23" customBuiltin="1"/>
    <cellStyle name="Celda de comprobación 2" xfId="47" xr:uid="{00000000-0005-0000-0000-00002E000000}"/>
    <cellStyle name="Celda vinculada" xfId="48" builtinId="24" customBuiltin="1"/>
    <cellStyle name="Celda vinculada 2" xfId="49" xr:uid="{00000000-0005-0000-0000-000030000000}"/>
    <cellStyle name="Comma [0]_POSIBONOS3" xfId="50" xr:uid="{00000000-0005-0000-0000-000031000000}"/>
    <cellStyle name="Comma_POSIBONOS3" xfId="51" xr:uid="{00000000-0005-0000-0000-000032000000}"/>
    <cellStyle name="Currency [0]_POSIBONOS3" xfId="52" xr:uid="{00000000-0005-0000-0000-000033000000}"/>
    <cellStyle name="Currency_POSIBONOS3" xfId="53" xr:uid="{00000000-0005-0000-0000-000034000000}"/>
    <cellStyle name="Encabezado 4" xfId="54" builtinId="19" customBuiltin="1"/>
    <cellStyle name="Encabezado 4 2" xfId="55" xr:uid="{00000000-0005-0000-0000-000036000000}"/>
    <cellStyle name="Énfasis1" xfId="56" builtinId="29" customBuiltin="1"/>
    <cellStyle name="Énfasis1 2" xfId="57" xr:uid="{00000000-0005-0000-0000-000038000000}"/>
    <cellStyle name="Énfasis2" xfId="58" builtinId="33" customBuiltin="1"/>
    <cellStyle name="Énfasis2 2" xfId="59" xr:uid="{00000000-0005-0000-0000-00003A000000}"/>
    <cellStyle name="Énfasis3" xfId="60" builtinId="37" customBuiltin="1"/>
    <cellStyle name="Énfasis3 2" xfId="61" xr:uid="{00000000-0005-0000-0000-00003C000000}"/>
    <cellStyle name="Énfasis4" xfId="62" builtinId="41" customBuiltin="1"/>
    <cellStyle name="Énfasis4 2" xfId="63" xr:uid="{00000000-0005-0000-0000-00003E000000}"/>
    <cellStyle name="Énfasis5" xfId="64" builtinId="45" customBuiltin="1"/>
    <cellStyle name="Énfasis5 2" xfId="65" xr:uid="{00000000-0005-0000-0000-000040000000}"/>
    <cellStyle name="Énfasis6" xfId="66" builtinId="49" customBuiltin="1"/>
    <cellStyle name="Énfasis6 2" xfId="67" xr:uid="{00000000-0005-0000-0000-000042000000}"/>
    <cellStyle name="Entrada" xfId="68" builtinId="20" customBuiltin="1"/>
    <cellStyle name="Entrada 2" xfId="69" xr:uid="{00000000-0005-0000-0000-000044000000}"/>
    <cellStyle name="Euro" xfId="70" xr:uid="{00000000-0005-0000-0000-000045000000}"/>
    <cellStyle name="Euro 2" xfId="71" xr:uid="{00000000-0005-0000-0000-000046000000}"/>
    <cellStyle name="Euro 3" xfId="72" xr:uid="{00000000-0005-0000-0000-000047000000}"/>
    <cellStyle name="Euro 3 2" xfId="73" xr:uid="{00000000-0005-0000-0000-000048000000}"/>
    <cellStyle name="Euro 4" xfId="74" xr:uid="{00000000-0005-0000-0000-000049000000}"/>
    <cellStyle name="Euro 5" xfId="75" xr:uid="{00000000-0005-0000-0000-00004A000000}"/>
    <cellStyle name="Euro 5 2" xfId="76" xr:uid="{00000000-0005-0000-0000-00004B000000}"/>
    <cellStyle name="Euro 6" xfId="77" xr:uid="{00000000-0005-0000-0000-00004C000000}"/>
    <cellStyle name="Euro 6 2" xfId="78" xr:uid="{00000000-0005-0000-0000-00004D000000}"/>
    <cellStyle name="Euro 7" xfId="79" xr:uid="{00000000-0005-0000-0000-00004E000000}"/>
    <cellStyle name="Incorrecto" xfId="80" builtinId="27" customBuiltin="1"/>
    <cellStyle name="Incorrecto 2" xfId="81" xr:uid="{00000000-0005-0000-0000-000050000000}"/>
    <cellStyle name="Millares 2" xfId="82" xr:uid="{00000000-0005-0000-0000-000051000000}"/>
    <cellStyle name="Millares 2 2" xfId="83" xr:uid="{00000000-0005-0000-0000-000052000000}"/>
    <cellStyle name="Millares 2 3" xfId="84" xr:uid="{00000000-0005-0000-0000-000053000000}"/>
    <cellStyle name="Millares 2 4" xfId="85" xr:uid="{00000000-0005-0000-0000-000054000000}"/>
    <cellStyle name="Millares 3" xfId="86" xr:uid="{00000000-0005-0000-0000-000055000000}"/>
    <cellStyle name="Millares 4" xfId="87" xr:uid="{00000000-0005-0000-0000-000056000000}"/>
    <cellStyle name="Millares 4 2" xfId="88" xr:uid="{00000000-0005-0000-0000-000057000000}"/>
    <cellStyle name="Millares 5" xfId="89" xr:uid="{00000000-0005-0000-0000-000058000000}"/>
    <cellStyle name="Millares 6" xfId="90" xr:uid="{00000000-0005-0000-0000-000059000000}"/>
    <cellStyle name="Millares 6 2" xfId="91" xr:uid="{00000000-0005-0000-0000-00005A000000}"/>
    <cellStyle name="Millares 7" xfId="92" xr:uid="{00000000-0005-0000-0000-00005B000000}"/>
    <cellStyle name="Millares 7 2" xfId="93" xr:uid="{00000000-0005-0000-0000-00005C000000}"/>
    <cellStyle name="Millares 8" xfId="94" xr:uid="{00000000-0005-0000-0000-00005D000000}"/>
    <cellStyle name="Neutral" xfId="95" builtinId="28" customBuiltin="1"/>
    <cellStyle name="Neutral 2" xfId="96" xr:uid="{00000000-0005-0000-0000-00005F000000}"/>
    <cellStyle name="No-definido" xfId="97" xr:uid="{00000000-0005-0000-0000-000060000000}"/>
    <cellStyle name="Normal" xfId="0" builtinId="0"/>
    <cellStyle name="Normal 2" xfId="98" xr:uid="{00000000-0005-0000-0000-000062000000}"/>
    <cellStyle name="Normal 2 2" xfId="99" xr:uid="{00000000-0005-0000-0000-000063000000}"/>
    <cellStyle name="Normal 2 3" xfId="100" xr:uid="{00000000-0005-0000-0000-000064000000}"/>
    <cellStyle name="Normal 3" xfId="101" xr:uid="{00000000-0005-0000-0000-000065000000}"/>
    <cellStyle name="Normal 4" xfId="102" xr:uid="{00000000-0005-0000-0000-000066000000}"/>
    <cellStyle name="Normal_Calculadora GFG" xfId="103" xr:uid="{00000000-0005-0000-0000-000067000000}"/>
    <cellStyle name="Notas" xfId="104" builtinId="10" customBuiltin="1"/>
    <cellStyle name="Notas 2" xfId="105" xr:uid="{00000000-0005-0000-0000-000069000000}"/>
    <cellStyle name="Porcentaje" xfId="106" builtinId="5"/>
    <cellStyle name="Porcentaje 2" xfId="107" xr:uid="{00000000-0005-0000-0000-00006B000000}"/>
    <cellStyle name="Porcentaje 3" xfId="108" xr:uid="{00000000-0005-0000-0000-00006C000000}"/>
    <cellStyle name="Porcentaje 3 2" xfId="109" xr:uid="{00000000-0005-0000-0000-00006D000000}"/>
    <cellStyle name="Porcentaje 4" xfId="110" xr:uid="{00000000-0005-0000-0000-00006E000000}"/>
    <cellStyle name="Porcentaje 4 2" xfId="111" xr:uid="{00000000-0005-0000-0000-00006F000000}"/>
    <cellStyle name="Porcentaje 5" xfId="112" xr:uid="{00000000-0005-0000-0000-000070000000}"/>
    <cellStyle name="Porcentual 2" xfId="113" xr:uid="{00000000-0005-0000-0000-000071000000}"/>
    <cellStyle name="Porcentual 2 2" xfId="114" xr:uid="{00000000-0005-0000-0000-000072000000}"/>
    <cellStyle name="Porcentual 2 3" xfId="115" xr:uid="{00000000-0005-0000-0000-000073000000}"/>
    <cellStyle name="Porcentual 2 4" xfId="116" xr:uid="{00000000-0005-0000-0000-000074000000}"/>
    <cellStyle name="Porcentual 2 5" xfId="117" xr:uid="{00000000-0005-0000-0000-000075000000}"/>
    <cellStyle name="Porcentual 3" xfId="118" xr:uid="{00000000-0005-0000-0000-000076000000}"/>
    <cellStyle name="Porcentual 3 2" xfId="119" xr:uid="{00000000-0005-0000-0000-000077000000}"/>
    <cellStyle name="Porcentual 4" xfId="120" xr:uid="{00000000-0005-0000-0000-000078000000}"/>
    <cellStyle name="Porcentual 4 2" xfId="121" xr:uid="{00000000-0005-0000-0000-000079000000}"/>
    <cellStyle name="Salida" xfId="122" builtinId="21" customBuiltin="1"/>
    <cellStyle name="Salida 2" xfId="123" xr:uid="{00000000-0005-0000-0000-00007B000000}"/>
    <cellStyle name="Texto de advertencia" xfId="124" builtinId="11" customBuiltin="1"/>
    <cellStyle name="Texto de advertencia 2" xfId="125" xr:uid="{00000000-0005-0000-0000-00007D000000}"/>
    <cellStyle name="Texto explicativo" xfId="126" builtinId="53" customBuiltin="1"/>
    <cellStyle name="Texto explicativo 2" xfId="127" xr:uid="{00000000-0005-0000-0000-00007F000000}"/>
    <cellStyle name="Título" xfId="128" builtinId="15" customBuiltin="1"/>
    <cellStyle name="Título 1 2" xfId="129" xr:uid="{00000000-0005-0000-0000-000081000000}"/>
    <cellStyle name="Título 2" xfId="130" builtinId="17" customBuiltin="1"/>
    <cellStyle name="Título 2 2" xfId="131" xr:uid="{00000000-0005-0000-0000-000083000000}"/>
    <cellStyle name="Título 3" xfId="132" builtinId="18" customBuiltin="1"/>
    <cellStyle name="Título 3 2" xfId="133" xr:uid="{00000000-0005-0000-0000-000085000000}"/>
    <cellStyle name="Título 4" xfId="134" xr:uid="{00000000-0005-0000-0000-000086000000}"/>
    <cellStyle name="Total" xfId="135" builtinId="25" customBuiltin="1"/>
    <cellStyle name="Total 2" xfId="136" xr:uid="{00000000-0005-0000-0000-000088000000}"/>
  </cellStyles>
  <dxfs count="0"/>
  <tableStyles count="0" defaultTableStyle="TableStyleMedium9" defaultPivotStyle="PivotStyleLight16"/>
  <colors>
    <mruColors>
      <color rgb="FF91C362"/>
      <color rgb="FF007F90"/>
      <color rgb="FFE40050"/>
      <color rgb="FF81CF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E40050"/>
            </a:solidFill>
          </c:spPr>
          <c:invertIfNegative val="0"/>
          <c:dPt>
            <c:idx val="1"/>
            <c:invertIfNegative val="0"/>
            <c:bubble3D val="0"/>
            <c:spPr>
              <a:solidFill>
                <a:srgbClr val="91C362"/>
              </a:solidFill>
            </c:spPr>
            <c:extLst>
              <c:ext xmlns:c16="http://schemas.microsoft.com/office/drawing/2014/chart" uri="{C3380CC4-5D6E-409C-BE32-E72D297353CC}">
                <c16:uniqueId val="{00000000-6D43-471A-B998-1B2C8CC4190E}"/>
              </c:ext>
            </c:extLst>
          </c:dPt>
          <c:dLbls>
            <c:dLbl>
              <c:idx val="0"/>
              <c:numFmt formatCode="#,##0.0\ [$ARS]" sourceLinked="0"/>
              <c:spPr/>
              <c:txPr>
                <a:bodyPr/>
                <a:lstStyle/>
                <a:p>
                  <a:pPr>
                    <a:defRPr sz="1050" b="1">
                      <a:solidFill>
                        <a:srgbClr val="E40050"/>
                      </a:solidFill>
                    </a:defRPr>
                  </a:pPr>
                  <a:endParaRPr lang="es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87AC-413A-A4C9-B0DD487BC7D1}"/>
                </c:ext>
              </c:extLst>
            </c:dLbl>
            <c:dLbl>
              <c:idx val="1"/>
              <c:numFmt formatCode="#,##0.0\ [$ARS]" sourceLinked="0"/>
              <c:spPr/>
              <c:txPr>
                <a:bodyPr/>
                <a:lstStyle/>
                <a:p>
                  <a:pPr>
                    <a:defRPr sz="1050" b="1">
                      <a:solidFill>
                        <a:srgbClr val="91C362"/>
                      </a:solidFill>
                    </a:defRPr>
                  </a:pPr>
                  <a:endParaRPr lang="es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6D43-471A-B998-1B2C8CC4190E}"/>
                </c:ext>
              </c:extLst>
            </c:dLbl>
            <c:numFmt formatCode="#,##0.0\ [$ARS]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 b="1">
                    <a:solidFill>
                      <a:srgbClr val="91C362"/>
                    </a:solidFill>
                  </a:defRPr>
                </a:pPr>
                <a:endParaRPr lang="es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Datos!$F$35:$F$36</c:f>
              <c:numCache>
                <c:formatCode>m/d/yyyy</c:formatCode>
                <c:ptCount val="2"/>
                <c:pt idx="0">
                  <c:v>44168</c:v>
                </c:pt>
                <c:pt idx="1">
                  <c:v>44350</c:v>
                </c:pt>
              </c:numCache>
            </c:numRef>
          </c:cat>
          <c:val>
            <c:numRef>
              <c:f>Datos!$I$35:$I$36</c:f>
              <c:numCache>
                <c:formatCode>0.0000</c:formatCode>
                <c:ptCount val="2"/>
                <c:pt idx="0" formatCode="General">
                  <c:v>-100</c:v>
                </c:pt>
                <c:pt idx="1">
                  <c:v>125.9972602739726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D43-471A-B998-1B2C8CC419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-100"/>
        <c:axId val="129626112"/>
        <c:axId val="128755392"/>
      </c:barChart>
      <c:dateAx>
        <c:axId val="129626112"/>
        <c:scaling>
          <c:orientation val="minMax"/>
        </c:scaling>
        <c:delete val="0"/>
        <c:axPos val="b"/>
        <c:numFmt formatCode="[$-C0A]d\-mmm\-yy;@" sourceLinked="0"/>
        <c:majorTickMark val="out"/>
        <c:minorTickMark val="none"/>
        <c:tickLblPos val="low"/>
        <c:spPr>
          <a:ln>
            <a:gradFill>
              <a:gsLst>
                <a:gs pos="0">
                  <a:srgbClr val="4F81BD">
                    <a:tint val="66000"/>
                    <a:satMod val="160000"/>
                  </a:srgbClr>
                </a:gs>
                <a:gs pos="50000">
                  <a:srgbClr val="4F81BD">
                    <a:tint val="44500"/>
                    <a:satMod val="160000"/>
                  </a:srgbClr>
                </a:gs>
                <a:gs pos="100000">
                  <a:srgbClr val="4F81BD">
                    <a:tint val="23500"/>
                    <a:satMod val="160000"/>
                  </a:srgbClr>
                </a:gs>
              </a:gsLst>
              <a:lin ang="5400000" scaled="0"/>
            </a:gradFill>
          </a:ln>
        </c:spPr>
        <c:txPr>
          <a:bodyPr rot="-5400000" vert="horz"/>
          <a:lstStyle/>
          <a:p>
            <a:pPr>
              <a:defRPr sz="800"/>
            </a:pPr>
            <a:endParaRPr lang="es-US"/>
          </a:p>
        </c:txPr>
        <c:crossAx val="128755392"/>
        <c:crosses val="autoZero"/>
        <c:auto val="0"/>
        <c:lblOffset val="100"/>
        <c:baseTimeUnit val="days"/>
        <c:majorUnit val="5"/>
        <c:majorTimeUnit val="days"/>
        <c:minorUnit val="1"/>
        <c:minorTimeUnit val="days"/>
      </c:dateAx>
      <c:valAx>
        <c:axId val="12875539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2962611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19050</xdr:colOff>
      <xdr:row>6</xdr:row>
      <xdr:rowOff>76201</xdr:rowOff>
    </xdr:from>
    <xdr:to>
      <xdr:col>14</xdr:col>
      <xdr:colOff>9525</xdr:colOff>
      <xdr:row>20</xdr:row>
      <xdr:rowOff>38101</xdr:rowOff>
    </xdr:to>
    <xdr:graphicFrame macro="">
      <xdr:nvGraphicFramePr>
        <xdr:cNvPr id="5" name="4 Gráfic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10</xdr:col>
      <xdr:colOff>228600</xdr:colOff>
      <xdr:row>1</xdr:row>
      <xdr:rowOff>8015</xdr:rowOff>
    </xdr:from>
    <xdr:to>
      <xdr:col>13</xdr:col>
      <xdr:colOff>485362</xdr:colOff>
      <xdr:row>3</xdr:row>
      <xdr:rowOff>175173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49C58B4-3CE3-4418-AF4C-D0843F6527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28360" y="198515"/>
          <a:ext cx="2641822" cy="548158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0.04363</cdr:x>
      <cdr:y>0.13054</cdr:y>
    </cdr:from>
    <cdr:to>
      <cdr:x>0.78793</cdr:x>
      <cdr:y>0.28338</cdr:y>
    </cdr:to>
    <cdr:sp macro="" textlink="">
      <cdr:nvSpPr>
        <cdr:cNvPr id="2" name="1 Flecha derecha"/>
        <cdr:cNvSpPr/>
      </cdr:nvSpPr>
      <cdr:spPr bwMode="auto">
        <a:xfrm xmlns:a="http://schemas.openxmlformats.org/drawingml/2006/main">
          <a:off x="179523" y="340692"/>
          <a:ext cx="3062645" cy="398890"/>
        </a:xfrm>
        <a:prstGeom xmlns:a="http://schemas.openxmlformats.org/drawingml/2006/main" prst="rightArrow">
          <a:avLst/>
        </a:prstGeom>
        <a:solidFill xmlns:a="http://schemas.openxmlformats.org/drawingml/2006/main">
          <a:srgbClr val="81CFF4"/>
        </a:solidFill>
        <a:ln xmlns:a="http://schemas.openxmlformats.org/drawingml/2006/main" w="9525" cap="flat" cmpd="sng" algn="ctr">
          <a:noFill/>
          <a:prstDash val="solid"/>
          <a:round/>
          <a:headEnd type="none" w="med" len="med"/>
          <a:tailEnd type="none" w="med" len="med"/>
        </a:ln>
        <a:effectLst xmlns:a="http://schemas.openxmlformats.org/drawingml/2006/main"/>
      </cdr:spPr>
      <cdr:txBody>
        <a:bodyPr xmlns:a="http://schemas.openxmlformats.org/drawingml/2006/main" vertOverflow="clip" wrap="square" lIns="18288" tIns="0" rIns="0" bIns="0" upright="1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0.06878</cdr:x>
      <cdr:y>0.15896</cdr:y>
    </cdr:from>
    <cdr:to>
      <cdr:x>0.64868</cdr:x>
      <cdr:y>0.2725</cdr:y>
    </cdr:to>
    <cdr:sp macro="" textlink="">
      <cdr:nvSpPr>
        <cdr:cNvPr id="3" name="2 CuadroTexto"/>
        <cdr:cNvSpPr txBox="1"/>
      </cdr:nvSpPr>
      <cdr:spPr>
        <a:xfrm xmlns:a="http://schemas.openxmlformats.org/drawingml/2006/main">
          <a:off x="283030" y="414861"/>
          <a:ext cx="2386172" cy="2963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es-ES" sz="1000" b="1">
              <a:solidFill>
                <a:sysClr val="window" lastClr="FFFFFF"/>
              </a:solidFill>
            </a:rPr>
            <a:t>182</a:t>
          </a:r>
          <a:r>
            <a:rPr lang="es-ES" sz="1000" b="1" baseline="0">
              <a:solidFill>
                <a:sysClr val="window" lastClr="FFFFFF"/>
              </a:solidFill>
            </a:rPr>
            <a:t> días</a:t>
          </a:r>
          <a:endParaRPr lang="es-ES" sz="1000" b="1">
            <a:solidFill>
              <a:sysClr val="window" lastClr="FFFFFF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7"/>
  <sheetViews>
    <sheetView showGridLines="0" tabSelected="1" workbookViewId="0">
      <selection activeCell="D11" sqref="D11"/>
    </sheetView>
  </sheetViews>
  <sheetFormatPr baseColWidth="10" defaultColWidth="0" defaultRowHeight="0" customHeight="1" zeroHeight="1" x14ac:dyDescent="0.25"/>
  <cols>
    <col min="1" max="1" width="6" style="1" customWidth="1"/>
    <col min="2" max="2" width="24.33203125" style="1" customWidth="1"/>
    <col min="3" max="3" width="2.44140625" style="1" customWidth="1"/>
    <col min="4" max="4" width="22.109375" style="1" bestFit="1" customWidth="1"/>
    <col min="5" max="5" width="6.88671875" style="1" customWidth="1"/>
    <col min="6" max="6" width="26" style="1" bestFit="1" customWidth="1"/>
    <col min="7" max="7" width="2.44140625" style="1" customWidth="1"/>
    <col min="8" max="8" width="22.109375" style="1" customWidth="1"/>
    <col min="9" max="9" width="4.109375" style="1" customWidth="1"/>
    <col min="10" max="10" width="15.6640625" style="1" customWidth="1"/>
    <col min="11" max="11" width="17.33203125" style="1" customWidth="1"/>
    <col min="12" max="12" width="6" style="1" customWidth="1"/>
    <col min="13" max="15" width="11.44140625" style="1" customWidth="1"/>
    <col min="16" max="16384" width="11.44140625" style="1" hidden="1"/>
  </cols>
  <sheetData>
    <row r="1" spans="2:14" ht="15" customHeight="1" thickBot="1" x14ac:dyDescent="0.3"/>
    <row r="2" spans="2:14" ht="15" customHeight="1" x14ac:dyDescent="0.25">
      <c r="B2" s="79" t="s">
        <v>38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1"/>
    </row>
    <row r="3" spans="2:14" ht="15" customHeight="1" x14ac:dyDescent="0.25">
      <c r="B3" s="82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4"/>
    </row>
    <row r="4" spans="2:14" ht="15" customHeight="1" thickBot="1" x14ac:dyDescent="0.3">
      <c r="B4" s="85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7"/>
    </row>
    <row r="5" spans="2:14" ht="15" customHeight="1" thickBot="1" x14ac:dyDescent="0.3">
      <c r="B5" s="2"/>
      <c r="C5" s="2"/>
      <c r="D5" s="2"/>
      <c r="E5" s="2"/>
      <c r="F5" s="2"/>
      <c r="G5" s="2"/>
      <c r="H5" s="2"/>
      <c r="I5" s="2"/>
      <c r="J5" s="2"/>
      <c r="K5" s="2"/>
    </row>
    <row r="6" spans="2:14" ht="15" customHeight="1" thickBot="1" x14ac:dyDescent="0.3">
      <c r="B6" s="31" t="s">
        <v>19</v>
      </c>
      <c r="C6" s="24"/>
      <c r="D6" s="31" t="s">
        <v>20</v>
      </c>
      <c r="E6" s="24"/>
      <c r="F6" s="31" t="s">
        <v>26</v>
      </c>
      <c r="G6" s="24"/>
      <c r="H6" s="31" t="s">
        <v>39</v>
      </c>
      <c r="J6" s="73" t="s">
        <v>21</v>
      </c>
      <c r="K6" s="74"/>
      <c r="L6" s="74"/>
      <c r="M6" s="74"/>
      <c r="N6" s="75"/>
    </row>
    <row r="7" spans="2:14" ht="15" customHeight="1" x14ac:dyDescent="0.25">
      <c r="B7" s="25" t="s">
        <v>4</v>
      </c>
      <c r="C7" s="26"/>
      <c r="D7" s="28">
        <v>44168</v>
      </c>
      <c r="E7" s="26"/>
      <c r="F7" s="28">
        <v>44161</v>
      </c>
      <c r="G7" s="26"/>
      <c r="H7" s="40">
        <v>24.497699999999998</v>
      </c>
      <c r="J7" s="4"/>
    </row>
    <row r="8" spans="2:14" ht="15" customHeight="1" thickBot="1" x14ac:dyDescent="0.3">
      <c r="B8" s="27" t="s">
        <v>0</v>
      </c>
      <c r="C8" s="26"/>
      <c r="D8" s="28">
        <f>+D7+D10</f>
        <v>44350</v>
      </c>
      <c r="E8" s="26"/>
      <c r="F8" s="49">
        <f>+F7+D10</f>
        <v>44343</v>
      </c>
      <c r="G8" s="26"/>
      <c r="H8" s="39">
        <f>+H7*(1+H10)</f>
        <v>30.622124999999997</v>
      </c>
      <c r="J8" s="4"/>
    </row>
    <row r="9" spans="2:14" ht="15" customHeight="1" thickBot="1" x14ac:dyDescent="0.3">
      <c r="B9" s="29" t="s">
        <v>2</v>
      </c>
      <c r="C9" s="26"/>
      <c r="D9" s="51" t="s">
        <v>7</v>
      </c>
      <c r="E9" s="26"/>
      <c r="F9" s="26"/>
      <c r="G9" s="26"/>
      <c r="H9" s="35"/>
      <c r="J9" s="5"/>
    </row>
    <row r="10" spans="2:14" ht="15" customHeight="1" thickBot="1" x14ac:dyDescent="0.3">
      <c r="B10" s="30" t="s">
        <v>22</v>
      </c>
      <c r="C10" s="26"/>
      <c r="D10" s="52">
        <v>182</v>
      </c>
      <c r="E10" s="26"/>
      <c r="F10" s="37" t="s">
        <v>45</v>
      </c>
      <c r="G10" s="26"/>
      <c r="H10" s="38">
        <v>0.25</v>
      </c>
      <c r="J10" s="6"/>
    </row>
    <row r="11" spans="2:14" ht="15" customHeight="1" thickBot="1" x14ac:dyDescent="0.3">
      <c r="B11" s="46" t="s">
        <v>37</v>
      </c>
      <c r="C11" s="26"/>
      <c r="D11" s="44">
        <v>0.35</v>
      </c>
      <c r="E11" s="26"/>
      <c r="F11" s="37" t="s">
        <v>35</v>
      </c>
      <c r="G11" s="26"/>
      <c r="H11" s="53">
        <v>0.02</v>
      </c>
      <c r="J11" s="5"/>
    </row>
    <row r="12" spans="2:14" ht="15" customHeight="1" x14ac:dyDescent="0.25">
      <c r="B12" s="60" t="s">
        <v>14</v>
      </c>
      <c r="C12" s="26"/>
      <c r="D12" s="44">
        <v>0.02</v>
      </c>
      <c r="E12" s="26"/>
      <c r="J12" s="5"/>
    </row>
    <row r="13" spans="2:14" ht="15" customHeight="1" x14ac:dyDescent="0.25">
      <c r="B13" s="60" t="s">
        <v>36</v>
      </c>
      <c r="D13" s="59">
        <f>+D12+D11</f>
        <v>0.37</v>
      </c>
      <c r="E13" s="26"/>
      <c r="J13" s="3"/>
    </row>
    <row r="14" spans="2:14" ht="15" customHeight="1" thickBot="1" x14ac:dyDescent="0.3">
      <c r="B14" s="45" t="s">
        <v>1</v>
      </c>
      <c r="D14" s="50">
        <f>+Datos!D13</f>
        <v>0.40432986617088318</v>
      </c>
      <c r="E14" s="26"/>
      <c r="J14" s="3"/>
    </row>
    <row r="15" spans="2:14" ht="15" customHeight="1" thickBot="1" x14ac:dyDescent="0.3">
      <c r="E15" s="26"/>
      <c r="G15" s="26"/>
      <c r="H15" s="36"/>
      <c r="J15" s="3"/>
    </row>
    <row r="16" spans="2:14" ht="15" customHeight="1" thickBot="1" x14ac:dyDescent="0.3">
      <c r="B16" s="88" t="s">
        <v>34</v>
      </c>
      <c r="C16" s="89"/>
      <c r="D16" s="90"/>
      <c r="E16" s="26"/>
      <c r="F16" s="88" t="s">
        <v>42</v>
      </c>
      <c r="G16" s="89"/>
      <c r="H16" s="90"/>
      <c r="J16" s="3"/>
    </row>
    <row r="17" spans="2:14" ht="15" customHeight="1" thickBot="1" x14ac:dyDescent="0.3">
      <c r="B17" s="42" t="s">
        <v>23</v>
      </c>
      <c r="C17" s="26"/>
      <c r="D17" s="43">
        <f>+Datos!D37</f>
        <v>0.5213736216663345</v>
      </c>
      <c r="E17" s="26"/>
      <c r="F17" s="31" t="s">
        <v>41</v>
      </c>
      <c r="G17" s="26"/>
      <c r="H17" s="61">
        <f>+Datos!I35</f>
        <v>-100</v>
      </c>
      <c r="J17" s="3"/>
    </row>
    <row r="18" spans="2:14" ht="15" customHeight="1" thickBot="1" x14ac:dyDescent="0.3">
      <c r="B18" s="48" t="s">
        <v>13</v>
      </c>
      <c r="C18" s="26"/>
      <c r="D18" s="47">
        <f>+Datos!D38</f>
        <v>0.58954796195030224</v>
      </c>
      <c r="F18" s="31" t="s">
        <v>44</v>
      </c>
      <c r="H18" s="62">
        <f>+Datos!K36</f>
        <v>18.449315068493149</v>
      </c>
      <c r="J18" s="3"/>
    </row>
    <row r="19" spans="2:14" ht="14.4" thickBot="1" x14ac:dyDescent="0.3">
      <c r="B19" s="46" t="s">
        <v>18</v>
      </c>
      <c r="D19" s="54">
        <f>+Datos!D15</f>
        <v>0.49863013698630138</v>
      </c>
      <c r="F19" s="31" t="s">
        <v>25</v>
      </c>
      <c r="H19" s="62">
        <f>+MAX(Datos!H20-Datos!H5,0)</f>
        <v>7.5479452054794542</v>
      </c>
    </row>
    <row r="20" spans="2:14" ht="15" customHeight="1" thickBot="1" x14ac:dyDescent="0.3">
      <c r="B20" s="45" t="s">
        <v>10</v>
      </c>
      <c r="D20" s="55">
        <f>+Datos!J35</f>
        <v>0.49863013791519739</v>
      </c>
      <c r="F20" s="31" t="s">
        <v>12</v>
      </c>
      <c r="H20" s="63">
        <f>+Datos!G36</f>
        <v>100</v>
      </c>
    </row>
    <row r="21" spans="2:14" ht="15" customHeight="1" thickBot="1" x14ac:dyDescent="0.3"/>
    <row r="22" spans="2:14" ht="15" customHeight="1" thickBot="1" x14ac:dyDescent="0.3">
      <c r="B22" s="76" t="s">
        <v>5</v>
      </c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8"/>
    </row>
    <row r="23" spans="2:14" ht="15" customHeight="1" x14ac:dyDescent="0.25">
      <c r="B23" s="64" t="s">
        <v>43</v>
      </c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6"/>
    </row>
    <row r="24" spans="2:14" ht="15" customHeight="1" x14ac:dyDescent="0.25">
      <c r="B24" s="67"/>
      <c r="C24" s="68"/>
      <c r="D24" s="68"/>
      <c r="E24" s="68"/>
      <c r="F24" s="68"/>
      <c r="G24" s="68"/>
      <c r="H24" s="68"/>
      <c r="I24" s="68"/>
      <c r="J24" s="68"/>
      <c r="K24" s="68"/>
      <c r="L24" s="68"/>
      <c r="M24" s="68"/>
      <c r="N24" s="69"/>
    </row>
    <row r="25" spans="2:14" ht="22.5" customHeight="1" x14ac:dyDescent="0.25">
      <c r="B25" s="67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9"/>
    </row>
    <row r="26" spans="2:14" ht="15" customHeight="1" x14ac:dyDescent="0.25">
      <c r="B26" s="67"/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9"/>
    </row>
    <row r="27" spans="2:14" ht="15" customHeight="1" thickBot="1" x14ac:dyDescent="0.3">
      <c r="B27" s="70"/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2"/>
    </row>
  </sheetData>
  <sheetProtection algorithmName="SHA-512" hashValue="uwuN+iQLivUSW0Ui3BPEyqqm2HpGGicPnzdVvo6PkM703EyjDYIqSW3gM3UeivuQJLYEG1wfnsmBTUykI43bJQ==" saltValue="K/il6wD0I1YHau4MQPqHYA==" spinCount="100000" sheet="1" selectLockedCells="1"/>
  <mergeCells count="6">
    <mergeCell ref="B23:N27"/>
    <mergeCell ref="J6:N6"/>
    <mergeCell ref="B22:N22"/>
    <mergeCell ref="B2:N4"/>
    <mergeCell ref="B16:D16"/>
    <mergeCell ref="F16:H16"/>
  </mergeCells>
  <printOptions horizontalCentered="1"/>
  <pageMargins left="0.74803149606299213" right="0.74803149606299213" top="0.98425196850393704" bottom="0.98425196850393704" header="0" footer="0"/>
  <pageSetup orientation="portrait" verticalDpi="599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L38"/>
  <sheetViews>
    <sheetView workbookViewId="0">
      <selection activeCell="H22" sqref="H22"/>
    </sheetView>
  </sheetViews>
  <sheetFormatPr baseColWidth="10" defaultColWidth="11.44140625" defaultRowHeight="13.2" x14ac:dyDescent="0.25"/>
  <cols>
    <col min="1" max="2" width="11.44140625" style="9"/>
    <col min="3" max="3" width="19.33203125" style="9" customWidth="1"/>
    <col min="4" max="4" width="12.6640625" style="9" customWidth="1"/>
    <col min="5" max="16384" width="11.44140625" style="9"/>
  </cols>
  <sheetData>
    <row r="2" spans="2:10" ht="13.8" thickBot="1" x14ac:dyDescent="0.3"/>
    <row r="3" spans="2:10" ht="13.8" thickBot="1" x14ac:dyDescent="0.3">
      <c r="B3" s="92" t="s">
        <v>24</v>
      </c>
      <c r="C3" s="93"/>
      <c r="D3" s="94"/>
      <c r="F3" s="32" t="s">
        <v>11</v>
      </c>
      <c r="G3" s="33" t="s">
        <v>12</v>
      </c>
      <c r="H3" s="33" t="s">
        <v>15</v>
      </c>
      <c r="I3" s="33" t="s">
        <v>16</v>
      </c>
      <c r="J3" s="34" t="s">
        <v>10</v>
      </c>
    </row>
    <row r="4" spans="2:10" x14ac:dyDescent="0.25">
      <c r="B4" s="91" t="s">
        <v>3</v>
      </c>
      <c r="C4" s="91"/>
      <c r="D4" s="10">
        <v>100</v>
      </c>
      <c r="F4" s="15">
        <f>+D5</f>
        <v>44168</v>
      </c>
      <c r="G4" s="16"/>
      <c r="H4" s="16"/>
      <c r="I4" s="8">
        <f>-D4</f>
        <v>-100</v>
      </c>
      <c r="J4" s="23">
        <f>+J5/-I4</f>
        <v>0.49863013720054633</v>
      </c>
    </row>
    <row r="5" spans="2:10" ht="13.8" thickBot="1" x14ac:dyDescent="0.3">
      <c r="B5" s="91" t="s">
        <v>8</v>
      </c>
      <c r="C5" s="91"/>
      <c r="D5" s="11">
        <f>+Resumen!D7</f>
        <v>44168</v>
      </c>
      <c r="F5" s="17">
        <f>+D6</f>
        <v>44350</v>
      </c>
      <c r="G5" s="18">
        <v>100</v>
      </c>
      <c r="H5" s="20">
        <f>G5*D11*D7/D8</f>
        <v>18.449315068493149</v>
      </c>
      <c r="I5" s="20">
        <f>G5*D11*D7/D8+G5</f>
        <v>118.44931506849315</v>
      </c>
      <c r="J5" s="22">
        <f>(H5/((1+$D$13)^((D7)/D8))+G5/((1+$D$13)^((D7)/D8)))*((D7)/D8)</f>
        <v>49.863013720054632</v>
      </c>
    </row>
    <row r="6" spans="2:10" x14ac:dyDescent="0.25">
      <c r="B6" s="91" t="s">
        <v>0</v>
      </c>
      <c r="C6" s="91"/>
      <c r="D6" s="11">
        <f>+Resumen!D8</f>
        <v>44350</v>
      </c>
      <c r="F6" s="19"/>
    </row>
    <row r="7" spans="2:10" x14ac:dyDescent="0.25">
      <c r="B7" s="91" t="s">
        <v>6</v>
      </c>
      <c r="C7" s="91"/>
      <c r="D7" s="21">
        <f>+Resumen!D10</f>
        <v>182</v>
      </c>
      <c r="F7" s="19"/>
    </row>
    <row r="8" spans="2:10" x14ac:dyDescent="0.25">
      <c r="B8" s="91" t="s">
        <v>17</v>
      </c>
      <c r="C8" s="91"/>
      <c r="D8" s="21">
        <v>365</v>
      </c>
      <c r="F8" s="19"/>
    </row>
    <row r="9" spans="2:10" x14ac:dyDescent="0.25">
      <c r="B9" s="91" t="s">
        <v>32</v>
      </c>
      <c r="C9" s="91"/>
      <c r="D9" s="12">
        <f>+Resumen!D12</f>
        <v>0.02</v>
      </c>
    </row>
    <row r="10" spans="2:10" x14ac:dyDescent="0.25">
      <c r="B10" s="91" t="s">
        <v>9</v>
      </c>
      <c r="C10" s="91"/>
      <c r="D10" s="13">
        <f>+Resumen!D11</f>
        <v>0.35</v>
      </c>
    </row>
    <row r="11" spans="2:10" x14ac:dyDescent="0.25">
      <c r="B11" s="91" t="s">
        <v>2</v>
      </c>
      <c r="C11" s="91"/>
      <c r="D11" s="12">
        <f>+D10+D9</f>
        <v>0.37</v>
      </c>
    </row>
    <row r="12" spans="2:10" x14ac:dyDescent="0.25">
      <c r="B12" s="91" t="s">
        <v>23</v>
      </c>
      <c r="C12" s="91"/>
      <c r="D12" s="7">
        <f>((1+D13)^(D7/D8)-1)*D8/D7</f>
        <v>0.36999999897932839</v>
      </c>
    </row>
    <row r="13" spans="2:10" x14ac:dyDescent="0.25">
      <c r="B13" s="91" t="s">
        <v>1</v>
      </c>
      <c r="C13" s="91"/>
      <c r="D13" s="7">
        <f>XIRR(I4:I5,F4:F5)</f>
        <v>0.40432986617088318</v>
      </c>
    </row>
    <row r="14" spans="2:10" x14ac:dyDescent="0.25">
      <c r="B14" s="91" t="s">
        <v>10</v>
      </c>
      <c r="C14" s="91"/>
      <c r="D14" s="14">
        <f>+J4</f>
        <v>0.49863013720054633</v>
      </c>
    </row>
    <row r="15" spans="2:10" x14ac:dyDescent="0.25">
      <c r="B15" s="91" t="s">
        <v>18</v>
      </c>
      <c r="C15" s="91"/>
      <c r="D15" s="14">
        <f>+D7/D8</f>
        <v>0.49863013698630138</v>
      </c>
    </row>
    <row r="17" spans="2:10" ht="13.8" thickBot="1" x14ac:dyDescent="0.3"/>
    <row r="18" spans="2:10" ht="13.8" thickBot="1" x14ac:dyDescent="0.3">
      <c r="B18" s="92" t="s">
        <v>27</v>
      </c>
      <c r="C18" s="93"/>
      <c r="D18" s="94"/>
      <c r="F18" s="32" t="s">
        <v>11</v>
      </c>
      <c r="G18" s="33" t="s">
        <v>12</v>
      </c>
      <c r="H18" s="33" t="s">
        <v>15</v>
      </c>
      <c r="I18" s="33" t="s">
        <v>16</v>
      </c>
      <c r="J18" s="34" t="s">
        <v>10</v>
      </c>
    </row>
    <row r="19" spans="2:10" x14ac:dyDescent="0.25">
      <c r="B19" s="91" t="s">
        <v>3</v>
      </c>
      <c r="C19" s="91"/>
      <c r="D19" s="10">
        <f>+D4</f>
        <v>100</v>
      </c>
      <c r="F19" s="15">
        <f>+F4</f>
        <v>44168</v>
      </c>
      <c r="G19" s="16"/>
      <c r="H19" s="16"/>
      <c r="I19" s="8">
        <f>-D19</f>
        <v>-100</v>
      </c>
      <c r="J19" s="23">
        <f>+J20/-I19</f>
        <v>0.49863013791519739</v>
      </c>
    </row>
    <row r="20" spans="2:10" ht="13.8" thickBot="1" x14ac:dyDescent="0.3">
      <c r="B20" s="91" t="s">
        <v>28</v>
      </c>
      <c r="C20" s="91"/>
      <c r="D20" s="11">
        <f>+Resumen!F7</f>
        <v>44161</v>
      </c>
      <c r="F20" s="17">
        <f>+F5</f>
        <v>44350</v>
      </c>
      <c r="G20" s="18">
        <f>+D19</f>
        <v>100</v>
      </c>
      <c r="H20" s="20">
        <f>+D19*D24*(D22/D23)+D19*(Resumen!H8/Resumen!H7-1)</f>
        <v>25.997260273972604</v>
      </c>
      <c r="I20" s="20">
        <f>+H20+G20</f>
        <v>125.9972602739726</v>
      </c>
      <c r="J20" s="22">
        <f>(H20/((1+$D$29)^((D22)/D23))+G20/((1+$D$29)^((D22)/D23)))*((D22)/D23)</f>
        <v>49.863013791519741</v>
      </c>
    </row>
    <row r="21" spans="2:10" x14ac:dyDescent="0.25">
      <c r="B21" s="91" t="s">
        <v>29</v>
      </c>
      <c r="C21" s="91"/>
      <c r="D21" s="11">
        <f>+Resumen!F8</f>
        <v>44343</v>
      </c>
      <c r="F21" s="19"/>
    </row>
    <row r="22" spans="2:10" x14ac:dyDescent="0.25">
      <c r="B22" s="91" t="s">
        <v>6</v>
      </c>
      <c r="C22" s="91"/>
      <c r="D22" s="21">
        <f>+Resumen!D10</f>
        <v>182</v>
      </c>
      <c r="G22" s="9">
        <v>100</v>
      </c>
      <c r="H22" s="9">
        <f>+D26*D24*(D22/D23)+D19*(Resumen!H8/Resumen!H7-1)</f>
        <v>26.246575342465754</v>
      </c>
    </row>
    <row r="23" spans="2:10" x14ac:dyDescent="0.25">
      <c r="B23" s="91" t="s">
        <v>17</v>
      </c>
      <c r="C23" s="91"/>
      <c r="D23" s="21">
        <v>365</v>
      </c>
    </row>
    <row r="24" spans="2:10" x14ac:dyDescent="0.25">
      <c r="B24" s="91" t="s">
        <v>31</v>
      </c>
      <c r="C24" s="91"/>
      <c r="D24" s="12">
        <f>+Resumen!H11</f>
        <v>0.02</v>
      </c>
    </row>
    <row r="25" spans="2:10" x14ac:dyDescent="0.25">
      <c r="B25" s="91" t="s">
        <v>33</v>
      </c>
      <c r="C25" s="91"/>
      <c r="D25" s="12">
        <f>+Resumen!H10</f>
        <v>0.25</v>
      </c>
    </row>
    <row r="26" spans="2:10" x14ac:dyDescent="0.25">
      <c r="B26" s="91" t="s">
        <v>30</v>
      </c>
      <c r="C26" s="91"/>
      <c r="D26" s="41">
        <f>+D19*(1+D25)</f>
        <v>125</v>
      </c>
    </row>
    <row r="27" spans="2:10" x14ac:dyDescent="0.25">
      <c r="B27" s="91" t="s">
        <v>2</v>
      </c>
      <c r="C27" s="91"/>
      <c r="D27" s="12">
        <f>+D25+D24</f>
        <v>0.27</v>
      </c>
    </row>
    <row r="28" spans="2:10" x14ac:dyDescent="0.25">
      <c r="B28" s="91" t="s">
        <v>23</v>
      </c>
      <c r="C28" s="91"/>
      <c r="D28" s="7">
        <f>((1+D29)^(D22/D23)-1)*D23/D22</f>
        <v>0.5213736216663345</v>
      </c>
    </row>
    <row r="29" spans="2:10" x14ac:dyDescent="0.25">
      <c r="B29" s="91" t="s">
        <v>1</v>
      </c>
      <c r="C29" s="91"/>
      <c r="D29" s="7">
        <f>XIRR(I19:I20,F19:F20)</f>
        <v>0.58954796195030224</v>
      </c>
    </row>
    <row r="30" spans="2:10" x14ac:dyDescent="0.25">
      <c r="B30" s="91" t="s">
        <v>10</v>
      </c>
      <c r="C30" s="91"/>
      <c r="D30" s="14">
        <f>+J19</f>
        <v>0.49863013791519739</v>
      </c>
    </row>
    <row r="31" spans="2:10" x14ac:dyDescent="0.25">
      <c r="B31" s="91" t="s">
        <v>18</v>
      </c>
      <c r="C31" s="91"/>
      <c r="D31" s="14">
        <f>+D22/D23</f>
        <v>0.49863013698630138</v>
      </c>
    </row>
    <row r="33" spans="2:12" ht="13.8" thickBot="1" x14ac:dyDescent="0.3"/>
    <row r="34" spans="2:12" ht="13.8" thickBot="1" x14ac:dyDescent="0.3">
      <c r="F34" s="32" t="s">
        <v>11</v>
      </c>
      <c r="G34" s="33" t="s">
        <v>12</v>
      </c>
      <c r="H34" s="33" t="s">
        <v>15</v>
      </c>
      <c r="I34" s="33" t="s">
        <v>16</v>
      </c>
      <c r="J34" s="34" t="s">
        <v>10</v>
      </c>
      <c r="K34" s="57" t="s">
        <v>40</v>
      </c>
      <c r="L34" s="57" t="s">
        <v>25</v>
      </c>
    </row>
    <row r="35" spans="2:12" x14ac:dyDescent="0.25">
      <c r="F35" s="15">
        <f>+F19</f>
        <v>44168</v>
      </c>
      <c r="G35" s="16"/>
      <c r="H35" s="16"/>
      <c r="I35" s="8">
        <f>+I19</f>
        <v>-100</v>
      </c>
      <c r="J35" s="23">
        <f>+J36/-I35</f>
        <v>0.49863013791519739</v>
      </c>
      <c r="K35" s="57"/>
      <c r="L35" s="57"/>
    </row>
    <row r="36" spans="2:12" ht="13.8" thickBot="1" x14ac:dyDescent="0.3">
      <c r="F36" s="17">
        <f>+F20</f>
        <v>44350</v>
      </c>
      <c r="G36" s="18">
        <f>+G20</f>
        <v>100</v>
      </c>
      <c r="H36" s="20">
        <f>+H5+MAX(0,H20-H5)</f>
        <v>25.997260273972604</v>
      </c>
      <c r="I36" s="20">
        <f>+H36+G36</f>
        <v>125.9972602739726</v>
      </c>
      <c r="J36" s="22">
        <f>(H36/((1+$D$38)^((D22)/D23))+G36/((1+$D$38)^((D22)/D23)))*((D22)/D23)</f>
        <v>49.863013791519741</v>
      </c>
      <c r="K36" s="58">
        <f>+H5</f>
        <v>18.449315068493149</v>
      </c>
      <c r="L36" s="58">
        <f>+H20-H5</f>
        <v>7.5479452054794542</v>
      </c>
    </row>
    <row r="37" spans="2:12" x14ac:dyDescent="0.25">
      <c r="B37" s="91" t="s">
        <v>23</v>
      </c>
      <c r="C37" s="91"/>
      <c r="D37" s="7">
        <f>((1+D38)^(D22/D23)-1)*D23/D22</f>
        <v>0.5213736216663345</v>
      </c>
      <c r="L37" s="56">
        <f>+H22-H5</f>
        <v>7.7972602739726042</v>
      </c>
    </row>
    <row r="38" spans="2:12" x14ac:dyDescent="0.25">
      <c r="B38" s="91" t="s">
        <v>1</v>
      </c>
      <c r="C38" s="91"/>
      <c r="D38" s="7">
        <f>XIRR(I35:I36,F35:F36)</f>
        <v>0.58954796195030224</v>
      </c>
    </row>
  </sheetData>
  <mergeCells count="29">
    <mergeCell ref="B30:C30"/>
    <mergeCell ref="B31:C31"/>
    <mergeCell ref="B25:C25"/>
    <mergeCell ref="B23:C23"/>
    <mergeCell ref="B24:C24"/>
    <mergeCell ref="B26:C26"/>
    <mergeCell ref="B27:C27"/>
    <mergeCell ref="B28:C28"/>
    <mergeCell ref="B19:C19"/>
    <mergeCell ref="B20:C20"/>
    <mergeCell ref="B21:C21"/>
    <mergeCell ref="B22:C22"/>
    <mergeCell ref="B29:C29"/>
    <mergeCell ref="B38:C38"/>
    <mergeCell ref="B37:C37"/>
    <mergeCell ref="B15:C15"/>
    <mergeCell ref="B3:D3"/>
    <mergeCell ref="B4:C4"/>
    <mergeCell ref="B5:C5"/>
    <mergeCell ref="B6:C6"/>
    <mergeCell ref="B9:C9"/>
    <mergeCell ref="B10:C10"/>
    <mergeCell ref="B11:C11"/>
    <mergeCell ref="B12:C12"/>
    <mergeCell ref="B13:C13"/>
    <mergeCell ref="B14:C14"/>
    <mergeCell ref="B7:C7"/>
    <mergeCell ref="B8:C8"/>
    <mergeCell ref="B18:D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Resumen</vt:lpstr>
      <vt:lpstr>Datos</vt:lpstr>
      <vt:lpstr>Resumen!Área_de_impresión</vt:lpstr>
    </vt:vector>
  </TitlesOfParts>
  <Company>Banco de Galicia y Buenos Aires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l0182419</dc:creator>
  <cp:lastModifiedBy>Sebastian Piña</cp:lastModifiedBy>
  <cp:lastPrinted>2015-08-13T18:00:34Z</cp:lastPrinted>
  <dcterms:created xsi:type="dcterms:W3CDTF">2007-04-26T15:46:56Z</dcterms:created>
  <dcterms:modified xsi:type="dcterms:W3CDTF">2020-11-27T18:15:58Z</dcterms:modified>
</cp:coreProperties>
</file>