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480" yWindow="375" windowWidth="7980" windowHeight="6495" tabRatio="763"/>
  </bookViews>
  <sheets>
    <sheet name="10601" sheetId="6" r:id="rId1"/>
    <sheet name="10602" sheetId="7" r:id="rId2"/>
    <sheet name="10610" sheetId="9" r:id="rId3"/>
    <sheet name="10614" sheetId="8" r:id="rId4"/>
    <sheet name="50603" sheetId="10" r:id="rId5"/>
    <sheet name="50604" sheetId="11" r:id="rId6"/>
  </sheets>
  <externalReferences>
    <externalReference r:id="rId7"/>
  </externalReferences>
  <definedNames>
    <definedName name="_xlnm.Print_Area" localSheetId="1">'10602'!$A$1:$G$15</definedName>
    <definedName name="_xlnm.Print_Area" localSheetId="2">'10610'!$A$1:$S$41</definedName>
    <definedName name="_xlnm.Print_Area" localSheetId="4">'50603'!$A$1:$N$42</definedName>
    <definedName name="_xlnm.Print_Area" localSheetId="5">'[1]anexo 30 general 4º trimestre 2'!$B$1:$L$119</definedName>
    <definedName name="Excel_BuiltIn_Print_Titles" localSheetId="5">'[1]anexo 30 general 4º trimestre 2'!$A$1:$AMJ$15</definedName>
    <definedName name="Print_Area_0" localSheetId="5">'[1]anexo 30 general 4º trimestre 2'!$B$1:$L$119</definedName>
    <definedName name="Print_Area_0_0" localSheetId="5">'[1]anexo 30 general 4º trimestre 2'!$B$1:$L$119</definedName>
    <definedName name="Print_Area_0_0_0" localSheetId="5">'[1]anexo 30 general 4º trimestre 2'!$B$1:$L$119</definedName>
    <definedName name="Print_Area_0_0_0_0" localSheetId="5">'[1]anexo 30 general 4º trimestre 2'!$B$1:$L$119</definedName>
    <definedName name="Print_Area_0_0_0_0_0" localSheetId="5">'[1]anexo 30 general 4º trimestre 2'!$B$1:$L$119</definedName>
    <definedName name="Print_Area_0_0_0_0_0_0" localSheetId="5">'[1]anexo 30 general 4º trimestre 2'!$B$1:$L$119</definedName>
    <definedName name="Print_Area_0_0_0_0_0_0_0" localSheetId="5">'[1]anexo 30 general 4º trimestre 2'!$B$1:$L$119</definedName>
    <definedName name="Print_Area_0_0_0_0_0_0_0_0" localSheetId="5">'[1]anexo 30 general 4º trimestre 2'!$B$1:$L$119</definedName>
    <definedName name="Print_Area_0_0_0_0_0_0_0_0_0" localSheetId="5">'[1]anexo 30 general 4º trimestre 2'!$B$1:$L$119</definedName>
    <definedName name="Print_Area_0_0_0_0_0_0_0_0_0_0" localSheetId="5">'[1]anexo 30 general 4º trimestre 2'!$B$1:$L$119</definedName>
    <definedName name="Print_Area_0_0_0_0_0_0_0_0_0_0_0" localSheetId="5">'[1]anexo 30 general 4º trimestre 2'!$B$1:$L$119</definedName>
    <definedName name="Print_Titles_0" localSheetId="5">'[1]anexo 30 general 4º trimestre 2'!$A$1:$AMJ$15</definedName>
    <definedName name="Print_Titles_0_0" localSheetId="5">'[1]anexo 30 general 4º trimestre 2'!$A$1:$AMJ$15</definedName>
    <definedName name="Print_Titles_0_0_0" localSheetId="5">'[1]anexo 30 general 4º trimestre 2'!$A$1:$AMJ$15</definedName>
    <definedName name="Print_Titles_0_0_0_0" localSheetId="5">'[1]anexo 30 general 4º trimestre 2'!$A$1:$AMJ$15</definedName>
    <definedName name="Print_Titles_0_0_0_0_0" localSheetId="5">'[1]anexo 30 general 4º trimestre 2'!$A$1:$AMJ$15</definedName>
    <definedName name="Print_Titles_0_0_0_0_0_0" localSheetId="5">'[1]anexo 30 general 4º trimestre 2'!$A$1:$AMJ$15</definedName>
    <definedName name="Print_Titles_0_0_0_0_0_0_0" localSheetId="5">'[1]anexo 30 general 4º trimestre 2'!$A$1:$AMJ$15</definedName>
    <definedName name="Print_Titles_0_0_0_0_0_0_0_0" localSheetId="5">'[1]anexo 30 general 4º trimestre 2'!$A$1:$AMJ$15</definedName>
    <definedName name="Print_Titles_0_0_0_0_0_0_0_0_0" localSheetId="5">'[1]anexo 30 general 4º trimestre 2'!$A$1:$AMJ$15</definedName>
    <definedName name="Print_Titles_0_0_0_0_0_0_0_0_0_0" localSheetId="5">'[1]anexo 30 general 4º trimestre 2'!$A$1:$AMJ$15</definedName>
    <definedName name="Print_Titles_0_0_0_0_0_0_0_0_0_0_0" localSheetId="5">'[1]anexo 30 general 4º trimestre 2'!$A$1:$AMJ$15</definedName>
    <definedName name="_xlnm.Print_Titles" localSheetId="5">'[1]anexo 30 general 4º trimestre 2'!$A$1:$AMJ$15</definedName>
  </definedNames>
  <calcPr calcId="145621"/>
</workbook>
</file>

<file path=xl/calcChain.xml><?xml version="1.0" encoding="utf-8"?>
<calcChain xmlns="http://schemas.openxmlformats.org/spreadsheetml/2006/main">
  <c r="L119" i="11" l="1"/>
  <c r="K119" i="11"/>
  <c r="H119" i="11"/>
  <c r="E119" i="11"/>
  <c r="E113" i="11"/>
  <c r="K112" i="11"/>
  <c r="H112" i="11"/>
  <c r="E112" i="11"/>
  <c r="L112" i="11" s="1"/>
  <c r="K111" i="11"/>
  <c r="H111" i="11"/>
  <c r="E111" i="11"/>
  <c r="L111" i="11" s="1"/>
  <c r="K107" i="11"/>
  <c r="H107" i="11"/>
  <c r="E107" i="11"/>
  <c r="L107" i="11" s="1"/>
  <c r="K106" i="11"/>
  <c r="H106" i="11"/>
  <c r="E106" i="11"/>
  <c r="L106" i="11" s="1"/>
  <c r="K105" i="11"/>
  <c r="H105" i="11"/>
  <c r="E105" i="11"/>
  <c r="L105" i="11" s="1"/>
  <c r="K101" i="11"/>
  <c r="H101" i="11"/>
  <c r="E101" i="11"/>
  <c r="L101" i="11" s="1"/>
  <c r="K100" i="11"/>
  <c r="H100" i="11"/>
  <c r="E100" i="11"/>
  <c r="L100" i="11" s="1"/>
  <c r="K99" i="11"/>
  <c r="H99" i="11"/>
  <c r="E99" i="11"/>
  <c r="L99" i="11" s="1"/>
  <c r="K95" i="11"/>
  <c r="H95" i="11"/>
  <c r="E95" i="11"/>
  <c r="L95" i="11" s="1"/>
  <c r="K94" i="11"/>
  <c r="H94" i="11"/>
  <c r="E94" i="11"/>
  <c r="L94" i="11" s="1"/>
  <c r="K93" i="11"/>
  <c r="H93" i="11"/>
  <c r="E93" i="11"/>
  <c r="L93" i="11" s="1"/>
  <c r="K92" i="11"/>
  <c r="H92" i="11"/>
  <c r="E92" i="11"/>
  <c r="L92" i="11" s="1"/>
  <c r="K87" i="11"/>
  <c r="H87" i="11"/>
  <c r="E87" i="11"/>
  <c r="L87" i="11" s="1"/>
  <c r="K86" i="11"/>
  <c r="H86" i="11"/>
  <c r="E86" i="11"/>
  <c r="L86" i="11" s="1"/>
  <c r="K85" i="11"/>
  <c r="H85" i="11"/>
  <c r="E85" i="11"/>
  <c r="L85" i="11" s="1"/>
  <c r="K84" i="11"/>
  <c r="H84" i="11"/>
  <c r="E84" i="11"/>
  <c r="L84" i="11" s="1"/>
  <c r="K83" i="11"/>
  <c r="H83" i="11"/>
  <c r="E83" i="11"/>
  <c r="L83" i="11" s="1"/>
  <c r="K79" i="11"/>
  <c r="H79" i="11"/>
  <c r="E79" i="11"/>
  <c r="L79" i="11" s="1"/>
  <c r="K78" i="11"/>
  <c r="H78" i="11"/>
  <c r="E78" i="11"/>
  <c r="L78" i="11" s="1"/>
  <c r="K77" i="11"/>
  <c r="H77" i="11"/>
  <c r="E77" i="11"/>
  <c r="L77" i="11" s="1"/>
  <c r="K76" i="11"/>
  <c r="H76" i="11"/>
  <c r="E76" i="11"/>
  <c r="L76" i="11" s="1"/>
  <c r="K75" i="11"/>
  <c r="H75" i="11"/>
  <c r="E75" i="11"/>
  <c r="L75" i="11" s="1"/>
  <c r="K71" i="11"/>
  <c r="H71" i="11"/>
  <c r="E71" i="11"/>
  <c r="L71" i="11" s="1"/>
  <c r="K70" i="11"/>
  <c r="H70" i="11"/>
  <c r="E70" i="11"/>
  <c r="L70" i="11" s="1"/>
  <c r="K66" i="11"/>
  <c r="H66" i="11"/>
  <c r="E66" i="11"/>
  <c r="L66" i="11" s="1"/>
  <c r="K65" i="11"/>
  <c r="H65" i="11"/>
  <c r="E65" i="11"/>
  <c r="L65" i="11" s="1"/>
  <c r="K64" i="11"/>
  <c r="H64" i="11"/>
  <c r="E64" i="11"/>
  <c r="L64" i="11" s="1"/>
  <c r="K63" i="11"/>
  <c r="H63" i="11"/>
  <c r="E63" i="11"/>
  <c r="L63" i="11" s="1"/>
  <c r="K62" i="11"/>
  <c r="H62" i="11"/>
  <c r="E62" i="11"/>
  <c r="L62" i="11" s="1"/>
  <c r="K61" i="11"/>
  <c r="H61" i="11"/>
  <c r="E61" i="11"/>
  <c r="L61" i="11" s="1"/>
  <c r="K60" i="11"/>
  <c r="H60" i="11"/>
  <c r="E60" i="11"/>
  <c r="L60" i="11" s="1"/>
  <c r="K59" i="11"/>
  <c r="H59" i="11"/>
  <c r="E59" i="11"/>
  <c r="L59" i="11" s="1"/>
  <c r="K58" i="11"/>
  <c r="H58" i="11"/>
  <c r="E58" i="11"/>
  <c r="L58" i="11" s="1"/>
  <c r="K57" i="11"/>
  <c r="H57" i="11"/>
  <c r="E57" i="11"/>
  <c r="L57" i="11" s="1"/>
  <c r="K56" i="11"/>
  <c r="H56" i="11"/>
  <c r="E56" i="11"/>
  <c r="L56" i="11" s="1"/>
  <c r="K52" i="11"/>
  <c r="H52" i="11"/>
  <c r="E52" i="11"/>
  <c r="L52" i="11" s="1"/>
  <c r="K51" i="11"/>
  <c r="H51" i="11"/>
  <c r="E51" i="11"/>
  <c r="L51" i="11" s="1"/>
  <c r="K50" i="11"/>
  <c r="H50" i="11"/>
  <c r="E50" i="11"/>
  <c r="L50" i="11" s="1"/>
  <c r="K49" i="11"/>
  <c r="H49" i="11"/>
  <c r="E49" i="11"/>
  <c r="L49" i="11" s="1"/>
  <c r="K48" i="11"/>
  <c r="H48" i="11"/>
  <c r="E48" i="11"/>
  <c r="L48" i="11" s="1"/>
  <c r="K47" i="11"/>
  <c r="H47" i="11"/>
  <c r="E47" i="11"/>
  <c r="L47" i="11" s="1"/>
  <c r="K46" i="11"/>
  <c r="H46" i="11"/>
  <c r="E46" i="11"/>
  <c r="L46" i="11" s="1"/>
  <c r="K45" i="11"/>
  <c r="H45" i="11"/>
  <c r="E45" i="11"/>
  <c r="L45" i="11" s="1"/>
  <c r="K44" i="11"/>
  <c r="H44" i="11"/>
  <c r="E44" i="11"/>
  <c r="L44" i="11" s="1"/>
  <c r="K43" i="11"/>
  <c r="H43" i="11"/>
  <c r="E43" i="11"/>
  <c r="L43" i="11" s="1"/>
  <c r="K42" i="11"/>
  <c r="H42" i="11"/>
  <c r="E42" i="11"/>
  <c r="L42" i="11" s="1"/>
  <c r="K41" i="11"/>
  <c r="H41" i="11"/>
  <c r="E41" i="11"/>
  <c r="L41" i="11" s="1"/>
  <c r="K40" i="11"/>
  <c r="H40" i="11"/>
  <c r="E40" i="11"/>
  <c r="L40" i="11" s="1"/>
  <c r="K39" i="11"/>
  <c r="H39" i="11"/>
  <c r="E39" i="11"/>
  <c r="L39" i="11" s="1"/>
  <c r="K38" i="11"/>
  <c r="H38" i="11"/>
  <c r="E38" i="11"/>
  <c r="L38" i="11" s="1"/>
  <c r="K37" i="11"/>
  <c r="H37" i="11"/>
  <c r="E37" i="11"/>
  <c r="L37" i="11" s="1"/>
  <c r="K36" i="11"/>
  <c r="H36" i="11"/>
  <c r="E36" i="11"/>
  <c r="L36" i="11" s="1"/>
  <c r="K35" i="11"/>
  <c r="H35" i="11"/>
  <c r="E35" i="11"/>
  <c r="L35" i="11" s="1"/>
  <c r="K34" i="11"/>
  <c r="H34" i="11"/>
  <c r="E34" i="11"/>
  <c r="L34" i="11" s="1"/>
  <c r="K31" i="11"/>
  <c r="H31" i="11"/>
  <c r="E31" i="11"/>
  <c r="L31" i="11" s="1"/>
  <c r="K30" i="11"/>
  <c r="H30" i="11"/>
  <c r="E30" i="11"/>
  <c r="L30" i="11" s="1"/>
  <c r="K29" i="11"/>
  <c r="H29" i="11"/>
  <c r="E29" i="11"/>
  <c r="L29" i="11" s="1"/>
  <c r="K26" i="11"/>
  <c r="H26" i="11"/>
  <c r="E26" i="11"/>
  <c r="L26" i="11" s="1"/>
  <c r="K25" i="11"/>
  <c r="H25" i="11"/>
  <c r="E25" i="11"/>
  <c r="L25" i="11" s="1"/>
  <c r="K24" i="11"/>
  <c r="H24" i="11"/>
  <c r="E24" i="11"/>
  <c r="L24" i="11" s="1"/>
  <c r="K23" i="11"/>
  <c r="H23" i="11"/>
  <c r="E23" i="11"/>
  <c r="L23" i="11" s="1"/>
  <c r="K22" i="11"/>
  <c r="H22" i="11"/>
  <c r="E22" i="11"/>
  <c r="L22" i="11" s="1"/>
  <c r="K21" i="11"/>
  <c r="H21" i="11"/>
  <c r="E21" i="11"/>
  <c r="L21" i="11" s="1"/>
  <c r="K20" i="11"/>
  <c r="H20" i="11"/>
  <c r="E20" i="11"/>
  <c r="L20" i="11" s="1"/>
  <c r="K19" i="11"/>
  <c r="H19" i="11"/>
  <c r="E19" i="11"/>
  <c r="L19" i="11" s="1"/>
  <c r="K18" i="11"/>
  <c r="H18" i="11"/>
  <c r="E18" i="11"/>
  <c r="L18" i="11" s="1"/>
  <c r="H42" i="10" l="1"/>
  <c r="H40" i="10"/>
  <c r="H35" i="10"/>
  <c r="H15" i="10"/>
  <c r="H12" i="10"/>
  <c r="K41" i="9" l="1"/>
  <c r="K40" i="9"/>
  <c r="M39" i="9"/>
  <c r="L39" i="9"/>
  <c r="K39" i="9"/>
  <c r="K29" i="9"/>
  <c r="K23" i="9"/>
  <c r="K22" i="9" s="1"/>
  <c r="I11" i="8" l="1"/>
  <c r="H15" i="7" l="1"/>
  <c r="G15" i="7"/>
  <c r="F15" i="7"/>
  <c r="E15" i="7"/>
  <c r="D15" i="7"/>
  <c r="I21" i="6" l="1"/>
  <c r="I18" i="6"/>
  <c r="I17" i="6"/>
  <c r="I16" i="6"/>
  <c r="I15" i="6"/>
  <c r="I14" i="6"/>
  <c r="I12" i="6" l="1"/>
  <c r="G21" i="6" l="1"/>
  <c r="G20" i="6" l="1"/>
  <c r="G18" i="6"/>
  <c r="G16" i="6"/>
  <c r="H22" i="6"/>
  <c r="D26" i="6" l="1"/>
  <c r="D28" i="6" s="1"/>
  <c r="B32" i="6"/>
  <c r="B31" i="6"/>
  <c r="D27" i="6" l="1"/>
</calcChain>
</file>

<file path=xl/sharedStrings.xml><?xml version="1.0" encoding="utf-8"?>
<sst xmlns="http://schemas.openxmlformats.org/spreadsheetml/2006/main" count="583" uniqueCount="267">
  <si>
    <t>Unidad de Medida</t>
  </si>
  <si>
    <t>Unidad de Gestión de Consumo</t>
  </si>
  <si>
    <t>Meta Anual</t>
  </si>
  <si>
    <t>Denominación de las Variables</t>
  </si>
  <si>
    <t>Cantidad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</si>
  <si>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</si>
  <si>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</si>
  <si>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</si>
  <si>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</si>
  <si>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</si>
  <si>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</si>
  <si>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</si>
  <si>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</si>
  <si>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</si>
  <si>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</si>
  <si>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</si>
  <si>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</si>
  <si>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</si>
  <si>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</si>
  <si>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</si>
  <si>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</si>
  <si>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H30659</t>
  </si>
  <si>
    <t>Resultados Alcanzados</t>
  </si>
  <si>
    <t>Primer Trimestre</t>
  </si>
  <si>
    <t>DIRECCION GRAL. DE ADMINISTRACIÓN</t>
  </si>
  <si>
    <t>Segundo Trimestre</t>
  </si>
  <si>
    <t>Tercer Trimestre</t>
  </si>
  <si>
    <t xml:space="preserve">Ley Nº 7314 - Responsabilidad Fiscal - Art. 44 y 45 y  Anexo 30 - Art. 27º </t>
  </si>
  <si>
    <t>Cuarto Trimestre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</si>
  <si>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</si>
  <si>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</si>
  <si>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</si>
  <si>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</si>
  <si>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</si>
  <si>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 xml:space="preserve">C.JU.O. : 1.06.01 - </t>
  </si>
  <si>
    <t>MINISTERIO DE HACIENDA Y FINANZAS</t>
  </si>
  <si>
    <r>
      <t xml:space="preserve">(1) Observación:: Debe tenerse en cuenta que esta información es </t>
    </r>
    <r>
      <rPr>
        <b/>
        <sz val="9"/>
        <rFont val="Arial"/>
        <family val="2"/>
      </rPr>
      <t>PARCIA</t>
    </r>
    <r>
      <rPr>
        <sz val="9"/>
        <rFont val="Arial"/>
        <family val="2"/>
      </rPr>
      <t>L, ya que el nuevo sistema informático de seguimiento de expedientes,</t>
    </r>
    <r>
      <rPr>
        <b/>
        <u/>
        <sz val="9"/>
        <rFont val="Arial"/>
        <family val="2"/>
      </rPr>
      <t xml:space="preserve"> Sistema GDE, </t>
    </r>
    <r>
      <rPr>
        <b/>
        <sz val="9"/>
        <rFont val="Arial"/>
        <family val="2"/>
      </rPr>
      <t>NO</t>
    </r>
    <r>
      <rPr>
        <sz val="9"/>
        <rFont val="Arial"/>
        <family val="2"/>
      </rPr>
      <t xml:space="preserve"> ofrece en su plataforma la posibilidad de contabilizar la cantidad de movimientos de piezas administrativas para poder realizar estadisticas.</t>
    </r>
  </si>
  <si>
    <t>Expedientes Ingresados de Otras Reparticiones (1)</t>
  </si>
  <si>
    <t>Expedientes Enviados a otros Organismos (1)</t>
  </si>
  <si>
    <t>Proyectos de Normas Legales redactados</t>
  </si>
  <si>
    <t>Resoluciones numeradas</t>
  </si>
  <si>
    <t>Comunicaciones de Normas Legales</t>
  </si>
  <si>
    <t>Publicaciones en Boletin oficial de Normas Legales</t>
  </si>
  <si>
    <t>Publicaciones en Boletin Oficial de Edictos</t>
  </si>
  <si>
    <t>Notificaciones realizadas</t>
  </si>
  <si>
    <t>Envio de correo por correo privado</t>
  </si>
  <si>
    <t>Recepción y reparto de Correo ingresado por Gobernacion</t>
  </si>
  <si>
    <t>Ordenes de Compras efectuadas por SISTEMA COMPRA.AR</t>
  </si>
  <si>
    <t xml:space="preserve">Generación de Expedientes/Oficios/Notas </t>
  </si>
  <si>
    <t>CUADRO DE INDICADORES Y METAS  -2do TRIMESTRE 2022</t>
  </si>
  <si>
    <t>C.JU.O. : 1.06.02</t>
  </si>
  <si>
    <t>MINISTERIO DE HACIENDA</t>
  </si>
  <si>
    <t>DIRECCION GENERAL DE PRESUPUESTO</t>
  </si>
  <si>
    <t>CUADRO DE INDICADORES Y METAS</t>
  </si>
  <si>
    <t xml:space="preserve"> </t>
  </si>
  <si>
    <t>2022</t>
  </si>
  <si>
    <t xml:space="preserve">Cuarto Trimestre </t>
  </si>
  <si>
    <t>Decretos y/o Resoluciones Informadas y Expedientes Intervenidos s/Presupuesto</t>
  </si>
  <si>
    <t>H00026</t>
  </si>
  <si>
    <t>Expediente sobre Modificaciones de la partida de Personal Intervenidas</t>
  </si>
  <si>
    <t>Decretos y/o Resoluciones Emitidas y Expedientes Intervenidos s/ Coparticipación Municipal</t>
  </si>
  <si>
    <t>Decretos y/o Resoluciones Informadas.</t>
  </si>
  <si>
    <t xml:space="preserve">C.JU.O. : 1.06.14 - </t>
  </si>
  <si>
    <t>DIRECCION ASUNTOS LEGALES</t>
  </si>
  <si>
    <t>CUADRO DE INDICADORES Y METAS  - META ANUAL   1er TRIMESTRE 2022</t>
  </si>
  <si>
    <t>Dirección de Asuntos Legales</t>
  </si>
  <si>
    <t>Dictamenes Emitidos en el Periodo</t>
  </si>
  <si>
    <t>H30667</t>
  </si>
  <si>
    <t xml:space="preserve">Consultas por asistencia jurídica en el Periodo </t>
  </si>
  <si>
    <t>C.J.U.O. 1 - 06 - 10 - 2º TRIMESTE 2022</t>
  </si>
  <si>
    <t>Ministerio de Hacienda</t>
  </si>
  <si>
    <t>D.A.A.B.O.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</si>
  <si>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</si>
  <si>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</si>
  <si>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</si>
  <si>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</si>
  <si>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</si>
  <si>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</si>
  <si>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</si>
  <si>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</si>
  <si>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</si>
  <si>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</si>
  <si>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</si>
  <si>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</si>
  <si>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</si>
  <si>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</si>
  <si>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-----</t>
  </si>
  <si>
    <t>Venta de Bienes Muebles realizados</t>
  </si>
  <si>
    <t>Pesos</t>
  </si>
  <si>
    <t>Cobro de Cartera</t>
  </si>
  <si>
    <t>H30787</t>
  </si>
  <si>
    <t>Alquileres de Bienes Inmuebles</t>
  </si>
  <si>
    <t>Otros Recuperos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</si>
  <si>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</si>
  <si>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</si>
  <si>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</si>
  <si>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</si>
  <si>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</si>
  <si>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</si>
  <si>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 xml:space="preserve">                       Contadores</t>
  </si>
  <si>
    <t xml:space="preserve">                       Otros Profesionales</t>
  </si>
  <si>
    <t>2 - Admnistrativos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</si>
  <si>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</si>
  <si>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</si>
  <si>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</si>
  <si>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</si>
  <si>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</si>
  <si>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</si>
  <si>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</si>
  <si>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</si>
  <si>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</si>
  <si>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</si>
  <si>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</si>
  <si>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</si>
  <si>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</si>
  <si>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</si>
  <si>
    <t>CARÁCTER……………………………………………….05</t>
  </si>
  <si>
    <t>JURIDISCCIÓN……………………………………………06</t>
  </si>
  <si>
    <t>UNIDAD ORGANIZATIVA……………………………..….03</t>
  </si>
  <si>
    <t xml:space="preserve">MINISTERIO DE HACIENDA: INSTITUTO PROVINCIAL DE JUEGOS Y CASINOS </t>
  </si>
  <si>
    <t>DENOMINACIÓN DE LAS VARIABLES</t>
  </si>
  <si>
    <t>UNIDAD DE MEDIDA</t>
  </si>
  <si>
    <t>UNIDAD DE GESTIÓN    O DE CONSUMO</t>
  </si>
  <si>
    <t>RESULTADOS ALCANZADOS</t>
  </si>
  <si>
    <t>META ANUAL</t>
  </si>
  <si>
    <t>1ER TRIMESTRE</t>
  </si>
  <si>
    <t>2DO TRIMESTRE</t>
  </si>
  <si>
    <t>3ER TRIMESTRE</t>
  </si>
  <si>
    <t>4TO TRIMESTRE</t>
  </si>
  <si>
    <t>INDICADORES DE PRODUCCIÓN</t>
  </si>
  <si>
    <t>BOLETAS DE QUINIELA PROCESADAS</t>
  </si>
  <si>
    <t>H30739</t>
  </si>
  <si>
    <t xml:space="preserve">RECURSOS POR VENTAS DE QUINIELA Y DEMÁS JUEGOS </t>
  </si>
  <si>
    <t>RECURSOS POR JUEGOS DE MESA</t>
  </si>
  <si>
    <t>MÁQ. TRAGAMONEDAS CASINO DE MENDOZA</t>
  </si>
  <si>
    <t>RECURSOS POR MÁQ. TRAGAMONEDAS</t>
  </si>
  <si>
    <t>RELACIÓN INGRESO-MÁQ. CASINO DE MENDOZA</t>
  </si>
  <si>
    <t>$/Máq.</t>
  </si>
  <si>
    <t>MÁQ. TRAGAMONEDAS EN LOS DEPARTAMENTOS</t>
  </si>
  <si>
    <t>RECURSOS POR MÁQ. TRAGAMONEDAS DE DEPTOS.</t>
  </si>
  <si>
    <t>RELACIÓN INGRESO-MÁQ. CASINOS DEPARTAMENTALES</t>
  </si>
  <si>
    <t>C30402</t>
  </si>
  <si>
    <t>SALAS DE JUEGO HABILITADAS EN LOS DEPTOS.</t>
  </si>
  <si>
    <t>JORNADAS HÍPICAS REALIZADAS</t>
  </si>
  <si>
    <t>RECURSOS POR ORG. DE CARRERAS Y COM. AGENCIAS HÍPICAS</t>
  </si>
  <si>
    <t>AUDITORÍAS Y CONTROL DE GESTIÓN EFECTUADOS</t>
  </si>
  <si>
    <t>ASESORAMIENTOS JURÍDICOS REALIZADOS</t>
  </si>
  <si>
    <t>INDICADORES DE CAPACIDAD INSTALADA</t>
  </si>
  <si>
    <t>A-RECURSOS HUMANOS</t>
  </si>
  <si>
    <t>A.1-TOTAL POR FUNCIÓN</t>
  </si>
  <si>
    <t>A.1.1. PROFESIONALES (CONTADORES-ABOGADOS-ETC.)</t>
  </si>
  <si>
    <t>A.1.2. PROFESIONALES DE JUEGOS</t>
  </si>
  <si>
    <t>A.1.3. ADMINISTRATIVOS</t>
  </si>
  <si>
    <t>A.2-TOTAL POR SITUACIÓN DE REVISTA</t>
  </si>
  <si>
    <t>A.2.1. FUNCIONARIOS</t>
  </si>
  <si>
    <t>A.2.2. PERSONAL PLANTA PERMANENTE</t>
  </si>
  <si>
    <t>A.2.3. PERSONAL PLANTA TRANSITORIA</t>
  </si>
  <si>
    <t>A.2.4. PERSONAL OTRAS JURISDICCIONES-ADSCRIPTOS</t>
  </si>
  <si>
    <t>A.2.5. PERSONAL CONTRATADO</t>
  </si>
  <si>
    <t>A.2.6. PERSONAL ADSCRIPTOS A OTRAS JURISDICCIONES</t>
  </si>
  <si>
    <t>B-RECURSOS FÍSICOS</t>
  </si>
  <si>
    <t>B.1-TOTAL VEHÍCULOS</t>
  </si>
  <si>
    <t xml:space="preserve">B.2-TOTAL BIENES INFORMÁTICOS EXISTENTES </t>
  </si>
  <si>
    <t>B.2.1. COMPUTADORAS PERSONALES (CPU-MONITOR)</t>
  </si>
  <si>
    <t>B.2.2. IMPRESORAS</t>
  </si>
  <si>
    <t>C-RECURSOS FINANCIEROS</t>
  </si>
  <si>
    <t>C.1-PRESUPUESTO VOTADO</t>
  </si>
  <si>
    <t>C.2-PRESUPUESTO VIGENTE</t>
  </si>
  <si>
    <t>C.3-PRESUPUESTO EJECUTADO (DEVENGADO)</t>
  </si>
  <si>
    <t>C.4-PRESUPUESTO EJECUTADO (DEVENGADO)</t>
  </si>
  <si>
    <t>%</t>
  </si>
  <si>
    <t>ADMINISTRACIÓN TRIBUTARIA MENDOZA - LEY DE RESPONSABILIDAD FISCAL</t>
  </si>
  <si>
    <r>
      <rPr>
        <b/>
        <sz val="9"/>
        <color rgb="FF000000"/>
        <rFont val="Verdana"/>
        <family val="2"/>
        <charset val="1"/>
      </rPr>
      <t>LRF LEY Nº 7.314 - ART. 44 Y 45  - ANEXO 30 ACUERDO 3949 ART. 27 – 2</t>
    </r>
    <r>
      <rPr>
        <b/>
        <vertAlign val="superscript"/>
        <sz val="9"/>
        <color rgb="FF000000"/>
        <rFont val="Verdana"/>
        <family val="2"/>
        <charset val="1"/>
      </rPr>
      <t>º</t>
    </r>
    <r>
      <rPr>
        <b/>
        <sz val="9"/>
        <color rgb="FF000000"/>
        <rFont val="Verdana"/>
        <family val="2"/>
        <charset val="1"/>
      </rPr>
      <t>TRIMESTRE 2022</t>
    </r>
  </si>
  <si>
    <t>RESOLUCIÓN INTERNA ATM Nº 06/22 - INDICADORES DE GESTIÓN</t>
  </si>
  <si>
    <t>INFORME CONSOLIDADO DE INDICADORES</t>
  </si>
  <si>
    <t>AREA</t>
  </si>
  <si>
    <t>ABRIL</t>
  </si>
  <si>
    <t>MAYO</t>
  </si>
  <si>
    <t>JUNIO</t>
  </si>
  <si>
    <t>PROMEDIO DE RATIOS</t>
  </si>
  <si>
    <t>PLANIF</t>
  </si>
  <si>
    <t>EJEC</t>
  </si>
  <si>
    <t>RATIO</t>
  </si>
  <si>
    <t>DIRECCION GENERAL DE RENTAS</t>
  </si>
  <si>
    <t>DEPARTAMENTO INTELIGENCIA FISCAL</t>
  </si>
  <si>
    <t>DEPARTAMENTO FISCALIZACIÓN PERMANENTE</t>
  </si>
  <si>
    <t>DEPARTAMENTO FISCALIZACIÓN EXTERNA</t>
  </si>
  <si>
    <t>DEPARTAMENTO ATENCIÓN CONTRIBUYENTES</t>
  </si>
  <si>
    <t>DEPARTAMENTO PATRIMONIALES E INGRESOS VARIOS</t>
  </si>
  <si>
    <t>DEPARTAMENTO ACTIVIDADES ECONÓMICAS -</t>
  </si>
  <si>
    <t>DEPARTAMENTO GRANDES CONTRIBUYENTES</t>
  </si>
  <si>
    <t>DEPARTAMENTO DETERMINACIÓN DE OFICIO -</t>
  </si>
  <si>
    <t>DEPARTAMENTO CONTACT CENTER</t>
  </si>
  <si>
    <t>RECEPTORIA RODEO DE LA CRUZ</t>
  </si>
  <si>
    <t>(*)</t>
  </si>
  <si>
    <t>RECEPTORIA MAIPU</t>
  </si>
  <si>
    <t>RECEPTORIA LUJAN DE CUYO</t>
  </si>
  <si>
    <t>RECEPTORIA LAS HERAS</t>
  </si>
  <si>
    <t>RECEPTORIA LAVALLE</t>
  </si>
  <si>
    <t>RECEPTORIA GODOY CRUZ</t>
  </si>
  <si>
    <t>CONSEJO PROFESIONAL</t>
  </si>
  <si>
    <t>DELEGACION SAN RAFAEL</t>
  </si>
  <si>
    <t>RECEPTORIA VILLA ATUEL</t>
  </si>
  <si>
    <t>RECEPTORIA MALARGUE</t>
  </si>
  <si>
    <t>DELEGACION VALLE DE UCO</t>
  </si>
  <si>
    <t>RECEPTORIA LA CONSULTA</t>
  </si>
  <si>
    <t>RECEPTORIA EUGENIO BUSTOS</t>
  </si>
  <si>
    <t>RECEPTORIA TUPUNGATO</t>
  </si>
  <si>
    <t>DELEGACIÓN ZONA ESTE</t>
  </si>
  <si>
    <t>RECEPTORIA JUNIN</t>
  </si>
  <si>
    <t>RECEPTORIA LA PAZ</t>
  </si>
  <si>
    <t>RECEPTORIA LAS CATITAS</t>
  </si>
  <si>
    <t>RECEPTORIA PALMIRA</t>
  </si>
  <si>
    <t>RECEPTORIA RIVADAVIA</t>
  </si>
  <si>
    <t>RECEPTORIA SANTA ROSA</t>
  </si>
  <si>
    <t>DELEGACIÓN GENERAL ALVEAR</t>
  </si>
  <si>
    <t>RECEPTORIA BOWEN</t>
  </si>
  <si>
    <t>RECEPTORÍA REAL DEL PADRE</t>
  </si>
  <si>
    <t>DELEGACION CIUDAD AUT DE BUENOS AIRES</t>
  </si>
  <si>
    <t>DEPARTAMENTO GESTION DE COBRANZAS ADMINISTRATIVAS</t>
  </si>
  <si>
    <t>DIRECCION GENERAL DE CATASTRO</t>
  </si>
  <si>
    <t>FISICO</t>
  </si>
  <si>
    <t>MENSURA</t>
  </si>
  <si>
    <t>JURIDICO</t>
  </si>
  <si>
    <t>ECONOMICO</t>
  </si>
  <si>
    <t>DELEGACIÓN ZONA SUR</t>
  </si>
  <si>
    <t>FISCALIZACIÓN</t>
  </si>
  <si>
    <t>DELEGACIÓN VALLE DE UCO</t>
  </si>
  <si>
    <t>CARTOGRAFÍA</t>
  </si>
  <si>
    <t>IDEM</t>
  </si>
  <si>
    <t>DEPOSITO</t>
  </si>
  <si>
    <t>DIRECCION GENERAL DE REGALIAS</t>
  </si>
  <si>
    <t>AUDITORIA</t>
  </si>
  <si>
    <t>EXPLOTACIÓN</t>
  </si>
  <si>
    <t>DIRECCIÓN DE ADMINISTRACIÓN</t>
  </si>
  <si>
    <t>CONTABILIDAD</t>
  </si>
  <si>
    <t>TESORERIA</t>
  </si>
  <si>
    <t>COMPRAS Y CONTRATACIONES</t>
  </si>
  <si>
    <t>BALANCE Y PRESUPUESTO</t>
  </si>
  <si>
    <t>GESTION ADMINISTRATIVA</t>
  </si>
  <si>
    <t>DIRECCIÓN ASUNTOS TÉCNICOS Y JURÍDICOS</t>
  </si>
  <si>
    <t>ASISTENCIA TECNICA Y NORMATIVA</t>
  </si>
  <si>
    <t>ASUNTOS LEGALES</t>
  </si>
  <si>
    <t>PROCESOS UNIVERSALES</t>
  </si>
  <si>
    <t>RECURSOS DE REVOCATORIA</t>
  </si>
  <si>
    <t>RECURSOS JERARQUICOS</t>
  </si>
  <si>
    <t>DIRECCIÓN DE MODERNIZACION E INNOVACION</t>
  </si>
  <si>
    <t>OPERACIONES E INFRAESTRUCTURA</t>
  </si>
  <si>
    <t>SISTEMAS</t>
  </si>
  <si>
    <t>SEGURIDAD INFORMÁTICA</t>
  </si>
  <si>
    <t>CALIDAD Y GESTIÓN DE PROCESOS</t>
  </si>
  <si>
    <t>DIRECCIÓN DE DESARROLLO INSTITUCIONAL</t>
  </si>
  <si>
    <t>DESARROLLO DE RRHH Y CAPACITACIÓN</t>
  </si>
  <si>
    <t>RELACIONES INSTITUCIONALES</t>
  </si>
  <si>
    <t>PROGRAMA CULTURA TRIBUTARIA</t>
  </si>
  <si>
    <t>SUBDIRECCIÓN DE AUDITORIA Y CONTROL INTERNO</t>
  </si>
  <si>
    <t>CONTROL INTERNO</t>
  </si>
  <si>
    <t>RECAUDACIÓN Y CONTROL DE INGRESOS</t>
  </si>
  <si>
    <t>SUBDIRECCIÓN SECRETARÍA GENERAL</t>
  </si>
  <si>
    <t>DESPACHO</t>
  </si>
  <si>
    <t>COMUNICACIÓN Y PRENSA</t>
  </si>
  <si>
    <t>GESTION DE CALIDAD</t>
  </si>
  <si>
    <t>(*1)</t>
  </si>
  <si>
    <t>DEPARTAMENTO CONSEJO LOTEOS</t>
  </si>
  <si>
    <t>CONSEJO DE LOTEOS</t>
  </si>
  <si>
    <t xml:space="preserve">RECEPTORIAS CERRADAS SE TRASLADA PERSONAL A CEDE CENTRAL </t>
  </si>
  <si>
    <t>A PARTIR DE LA PUBLICACIÓN DE LA RESOLUCION N.º 13/2020 SE INCLUYE AL DPTO GESTIÓN DE CALIDAD DENTRO DE LA DIRECCION DE MODERNIZACION E INNOVACION, INFORMANDOSE JUNTO CON EL DEPARTAMENTO DE CALIDAD Y GESTION DE PROCESOS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</si>
</sst>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$&quot;\ * #,##0.00_-;\-&quot;$&quot;\ * #,##0.00_-;_-&quot;$&quot;\ * &quot;-&quot;??_-;_-@_-"/>
    <numFmt numFmtId="164" formatCode="_ * #,##0_ ;_ * \-#,##0_ ;_ * &quot;-&quot;_ ;_ @_ "/>
    <numFmt numFmtId="165" formatCode="_ * #,##0.00_ ;_ * \-#,##0.00_ ;_ * &quot;-&quot;??_ ;_ @_ "/>
    <numFmt numFmtId="166" formatCode="0\ %"/>
    <numFmt numFmtId="167" formatCode="#,##0\ _p_t_a"/>
    <numFmt numFmtId="168" formatCode="_-* #,##0\ _€_-;\-* #,##0\ _€_-;_-* &quot;-&quot;??\ _€_-;_-@_-"/>
    <numFmt numFmtId="169" formatCode="#,##0_ ;\-#,##0\ "/>
    <numFmt numFmtId="170" formatCode="_-* #,##0.00\ _€_-;\-* #,##0.00\ _€_-;_-* &quot;-&quot;??\ _€_-;_-@_-"/>
    <numFmt numFmtId="171" formatCode="#,##0.00\ _€"/>
    <numFmt numFmtId="172" formatCode="0_ ;\-0\ "/>
    <numFmt numFmtId="173" formatCode="0.00\ %"/>
    <numFmt numFmtId="174" formatCode="0.0"/>
  </numFmts>
  <fonts count="8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2"/>
      <name val="Times New Roman"/>
      <family val="1"/>
    </font>
    <font>
      <b/>
      <u/>
      <sz val="9"/>
      <name val="Arial"/>
      <family val="2"/>
    </font>
    <font>
      <sz val="10"/>
      <name val="Arial"/>
      <family val="2"/>
      <charset val="1"/>
    </font>
    <font>
      <sz val="12"/>
      <name val="Times New Roman"/>
      <family val="1"/>
      <charset val="1"/>
    </font>
    <font>
      <sz val="11"/>
      <color theme="1"/>
      <name val="Arial"/>
      <family val="2"/>
    </font>
    <font>
      <sz val="20"/>
      <name val="Microsoft Sans Serif"/>
      <family val="2"/>
    </font>
    <font>
      <sz val="12"/>
      <name val="Microsoft Sans Serif"/>
      <family val="2"/>
    </font>
    <font>
      <b/>
      <sz val="12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sz val="9"/>
      <name val="Microsoft Sans Serif"/>
      <family val="2"/>
    </font>
    <font>
      <b/>
      <sz val="11"/>
      <name val="Microsoft Sans Serif"/>
      <family val="2"/>
    </font>
    <font>
      <b/>
      <sz val="18"/>
      <name val="Arial"/>
      <family val="2"/>
    </font>
    <font>
      <sz val="10"/>
      <color theme="1"/>
      <name val="Arial"/>
      <family val="2"/>
    </font>
    <font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name val="Cambria"/>
      <family val="1"/>
      <scheme val="major"/>
    </font>
    <font>
      <b/>
      <sz val="11"/>
      <color rgb="FF800000"/>
      <name val="Arial"/>
      <family val="2"/>
      <charset val="1"/>
    </font>
    <font>
      <sz val="10"/>
      <color rgb="FF000000"/>
      <name val="Calibri"/>
      <family val="2"/>
      <charset val="1"/>
    </font>
    <font>
      <sz val="10"/>
      <color rgb="FF000000"/>
      <name val="Verdana"/>
      <family val="2"/>
      <charset val="1"/>
    </font>
    <font>
      <b/>
      <sz val="18"/>
      <color rgb="FF000000"/>
      <name val="Calibri"/>
      <family val="2"/>
      <charset val="1"/>
    </font>
    <font>
      <b/>
      <sz val="9"/>
      <color rgb="FF000000"/>
      <name val="Verdana"/>
      <family val="2"/>
      <charset val="1"/>
    </font>
    <font>
      <b/>
      <vertAlign val="superscript"/>
      <sz val="9"/>
      <color rgb="FF000000"/>
      <name val="Verdana"/>
      <family val="2"/>
      <charset val="1"/>
    </font>
    <font>
      <sz val="9"/>
      <color rgb="FF000000"/>
      <name val="Verdana"/>
      <family val="2"/>
      <charset val="1"/>
    </font>
    <font>
      <sz val="9"/>
      <name val="Verdana"/>
      <family val="2"/>
      <charset val="1"/>
    </font>
    <font>
      <b/>
      <sz val="9"/>
      <name val="Verdana"/>
      <family val="2"/>
      <charset val="1"/>
    </font>
    <font>
      <sz val="10"/>
      <name val="Calibri"/>
      <family val="2"/>
      <charset val="1"/>
    </font>
    <font>
      <b/>
      <sz val="9"/>
      <color rgb="FFFFFFFF"/>
      <name val="Verdana"/>
      <family val="2"/>
      <charset val="1"/>
    </font>
    <font>
      <b/>
      <sz val="10"/>
      <name val="Arial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CC9900"/>
        <bgColor rgb="FF808000"/>
      </patternFill>
    </fill>
    <fill>
      <patternFill patternType="solid">
        <fgColor rgb="FF66CCFF"/>
        <bgColor rgb="FF33CCCC"/>
      </patternFill>
    </fill>
  </fills>
  <borders count="9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14">
    <xf numFmtId="0" fontId="0" fillId="0" borderId="0"/>
    <xf numFmtId="0" fontId="35" fillId="2" borderId="0" applyNumberFormat="0" applyBorder="0" applyAlignment="0" applyProtection="0"/>
    <xf numFmtId="0" fontId="35" fillId="3" borderId="0" applyNumberFormat="0" applyBorder="0" applyAlignment="0" applyProtection="0"/>
    <xf numFmtId="0" fontId="35" fillId="4" borderId="0" applyNumberFormat="0" applyBorder="0" applyAlignment="0" applyProtection="0"/>
    <xf numFmtId="0" fontId="35" fillId="5" borderId="0" applyNumberFormat="0" applyBorder="0" applyAlignment="0" applyProtection="0"/>
    <xf numFmtId="0" fontId="35" fillId="6" borderId="0" applyNumberFormat="0" applyBorder="0" applyAlignment="0" applyProtection="0"/>
    <xf numFmtId="0" fontId="35" fillId="7" borderId="0" applyNumberFormat="0" applyBorder="0" applyAlignment="0" applyProtection="0"/>
    <xf numFmtId="0" fontId="35" fillId="8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5" borderId="0" applyNumberFormat="0" applyBorder="0" applyAlignment="0" applyProtection="0"/>
    <xf numFmtId="0" fontId="35" fillId="8" borderId="0" applyNumberFormat="0" applyBorder="0" applyAlignment="0" applyProtection="0"/>
    <xf numFmtId="0" fontId="35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9" borderId="0" applyNumberFormat="0" applyBorder="0" applyAlignment="0" applyProtection="0"/>
    <xf numFmtId="0" fontId="36" fillId="10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7" fillId="4" borderId="0" applyNumberFormat="0" applyBorder="0" applyAlignment="0" applyProtection="0"/>
    <xf numFmtId="0" fontId="38" fillId="16" borderId="1" applyNumberFormat="0" applyAlignment="0" applyProtection="0"/>
    <xf numFmtId="0" fontId="39" fillId="17" borderId="2" applyNumberFormat="0" applyAlignment="0" applyProtection="0"/>
    <xf numFmtId="0" fontId="40" fillId="0" borderId="3" applyNumberFormat="0" applyFill="0" applyAlignment="0" applyProtection="0"/>
    <xf numFmtId="0" fontId="41" fillId="0" borderId="0" applyNumberFormat="0" applyFill="0" applyBorder="0" applyAlignment="0" applyProtection="0"/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21" borderId="0" applyNumberFormat="0" applyBorder="0" applyAlignment="0" applyProtection="0"/>
    <xf numFmtId="0" fontId="42" fillId="7" borderId="1" applyNumberFormat="0" applyAlignment="0" applyProtection="0"/>
    <xf numFmtId="0" fontId="43" fillId="3" borderId="0" applyNumberFormat="0" applyBorder="0" applyAlignment="0" applyProtection="0"/>
    <xf numFmtId="165" fontId="27" fillId="0" borderId="0" applyFont="0" applyFill="0" applyBorder="0" applyAlignment="0" applyProtection="0"/>
    <xf numFmtId="0" fontId="44" fillId="22" borderId="0" applyNumberFormat="0" applyBorder="0" applyAlignment="0" applyProtection="0"/>
    <xf numFmtId="0" fontId="27" fillId="23" borderId="4" applyNumberFormat="0" applyFont="0" applyAlignment="0" applyProtection="0"/>
    <xf numFmtId="0" fontId="45" fillId="16" borderId="5" applyNumberFormat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6" applyNumberFormat="0" applyFill="0" applyAlignment="0" applyProtection="0"/>
    <xf numFmtId="0" fontId="50" fillId="0" borderId="7" applyNumberFormat="0" applyFill="0" applyAlignment="0" applyProtection="0"/>
    <xf numFmtId="0" fontId="41" fillId="0" borderId="8" applyNumberFormat="0" applyFill="0" applyAlignment="0" applyProtection="0"/>
    <xf numFmtId="0" fontId="51" fillId="0" borderId="9" applyNumberFormat="0" applyFill="0" applyAlignment="0" applyProtection="0"/>
    <xf numFmtId="0" fontId="32" fillId="0" borderId="0"/>
    <xf numFmtId="165" fontId="32" fillId="0" borderId="0" applyFont="0" applyFill="0" applyBorder="0" applyAlignment="0" applyProtection="0"/>
    <xf numFmtId="0" fontId="26" fillId="0" borderId="0"/>
    <xf numFmtId="9" fontId="26" fillId="0" borderId="0" applyFont="0" applyFill="0" applyBorder="0" applyAlignment="0" applyProtection="0"/>
    <xf numFmtId="164" fontId="32" fillId="0" borderId="0" applyFont="0" applyFill="0" applyBorder="0" applyAlignment="0" applyProtection="0"/>
    <xf numFmtId="0" fontId="35" fillId="0" borderId="0"/>
    <xf numFmtId="9" fontId="35" fillId="0" borderId="0" applyFill="0" applyBorder="0" applyAlignment="0" applyProtection="0"/>
    <xf numFmtId="0" fontId="25" fillId="0" borderId="0"/>
    <xf numFmtId="9" fontId="25" fillId="0" borderId="0" applyFont="0" applyFill="0" applyBorder="0" applyAlignment="0" applyProtection="0"/>
    <xf numFmtId="0" fontId="27" fillId="0" borderId="0"/>
    <xf numFmtId="0" fontId="27" fillId="0" borderId="0"/>
    <xf numFmtId="165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0" fontId="24" fillId="0" borderId="0"/>
    <xf numFmtId="9" fontId="24" fillId="0" borderId="0" applyFont="0" applyFill="0" applyBorder="0" applyAlignment="0" applyProtection="0"/>
    <xf numFmtId="0" fontId="52" fillId="0" borderId="0"/>
    <xf numFmtId="9" fontId="27" fillId="0" borderId="0" applyFill="0" applyBorder="0" applyAlignment="0" applyProtection="0"/>
    <xf numFmtId="0" fontId="23" fillId="0" borderId="0"/>
    <xf numFmtId="9" fontId="23" fillId="0" borderId="0" applyFont="0" applyFill="0" applyBorder="0" applyAlignment="0" applyProtection="0"/>
    <xf numFmtId="0" fontId="22" fillId="0" borderId="0"/>
    <xf numFmtId="0" fontId="21" fillId="0" borderId="0"/>
    <xf numFmtId="9" fontId="21" fillId="0" borderId="0" applyFont="0" applyFill="0" applyBorder="0" applyAlignment="0" applyProtection="0"/>
    <xf numFmtId="0" fontId="20" fillId="0" borderId="0"/>
    <xf numFmtId="9" fontId="20" fillId="0" borderId="0" applyFont="0" applyFill="0" applyBorder="0" applyAlignment="0" applyProtection="0"/>
    <xf numFmtId="0" fontId="19" fillId="0" borderId="0"/>
    <xf numFmtId="0" fontId="18" fillId="0" borderId="0"/>
    <xf numFmtId="9" fontId="18" fillId="0" borderId="0" applyFont="0" applyFill="0" applyBorder="0" applyAlignment="0" applyProtection="0"/>
    <xf numFmtId="0" fontId="17" fillId="0" borderId="0"/>
    <xf numFmtId="0" fontId="16" fillId="0" borderId="0"/>
    <xf numFmtId="9" fontId="16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  <xf numFmtId="0" fontId="13" fillId="0" borderId="0"/>
    <xf numFmtId="4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27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54" fillId="0" borderId="0"/>
    <xf numFmtId="0" fontId="55" fillId="0" borderId="0"/>
    <xf numFmtId="9" fontId="54" fillId="0" borderId="0" applyBorder="0" applyProtection="0"/>
    <xf numFmtId="0" fontId="56" fillId="0" borderId="0"/>
    <xf numFmtId="44" fontId="56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166" fontId="54" fillId="0" borderId="0" applyBorder="0" applyProtection="0"/>
    <xf numFmtId="0" fontId="6" fillId="0" borderId="0"/>
    <xf numFmtId="9" fontId="6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47">
    <xf numFmtId="0" fontId="0" fillId="0" borderId="0" xfId="0"/>
    <xf numFmtId="0" fontId="31" fillId="0" borderId="0" xfId="0" applyFont="1"/>
    <xf numFmtId="0" fontId="32" fillId="0" borderId="0" xfId="0" applyFont="1"/>
    <xf numFmtId="1" fontId="33" fillId="24" borderId="11" xfId="32" applyNumberFormat="1" applyFont="1" applyFill="1" applyBorder="1" applyAlignment="1">
      <alignment horizontal="center" vertical="center"/>
    </xf>
    <xf numFmtId="0" fontId="28" fillId="24" borderId="13" xfId="0" applyFont="1" applyFill="1" applyBorder="1"/>
    <xf numFmtId="1" fontId="33" fillId="24" borderId="14" xfId="32" applyNumberFormat="1" applyFont="1" applyFill="1" applyBorder="1" applyAlignment="1">
      <alignment horizontal="center" vertical="center"/>
    </xf>
    <xf numFmtId="0" fontId="33" fillId="24" borderId="15" xfId="0" applyFont="1" applyFill="1" applyBorder="1" applyAlignment="1">
      <alignment horizontal="center" vertical="center" wrapText="1"/>
    </xf>
    <xf numFmtId="0" fontId="31" fillId="0" borderId="0" xfId="0" applyFont="1" applyBorder="1"/>
    <xf numFmtId="0" fontId="34" fillId="0" borderId="16" xfId="0" applyFont="1" applyBorder="1" applyAlignment="1"/>
    <xf numFmtId="0" fontId="34" fillId="0" borderId="11" xfId="0" applyFont="1" applyBorder="1"/>
    <xf numFmtId="0" fontId="34" fillId="0" borderId="0" xfId="0" applyFont="1"/>
    <xf numFmtId="0" fontId="34" fillId="0" borderId="16" xfId="0" applyFont="1" applyFill="1" applyBorder="1" applyAlignment="1"/>
    <xf numFmtId="0" fontId="34" fillId="0" borderId="0" xfId="0" applyFont="1" applyBorder="1"/>
    <xf numFmtId="0" fontId="0" fillId="25" borderId="22" xfId="0" applyFill="1" applyBorder="1"/>
    <xf numFmtId="0" fontId="0" fillId="25" borderId="14" xfId="0" applyFill="1" applyBorder="1"/>
    <xf numFmtId="0" fontId="34" fillId="26" borderId="14" xfId="0" applyFont="1" applyFill="1" applyBorder="1"/>
    <xf numFmtId="1" fontId="34" fillId="26" borderId="14" xfId="0" applyNumberFormat="1" applyFont="1" applyFill="1" applyBorder="1"/>
    <xf numFmtId="0" fontId="32" fillId="26" borderId="14" xfId="0" applyFont="1" applyFill="1" applyBorder="1"/>
    <xf numFmtId="0" fontId="32" fillId="26" borderId="15" xfId="0" applyFont="1" applyFill="1" applyBorder="1"/>
    <xf numFmtId="0" fontId="34" fillId="0" borderId="23" xfId="0" applyFont="1" applyBorder="1"/>
    <xf numFmtId="0" fontId="34" fillId="0" borderId="24" xfId="0" applyFont="1" applyBorder="1"/>
    <xf numFmtId="0" fontId="34" fillId="26" borderId="25" xfId="0" applyFont="1" applyFill="1" applyBorder="1"/>
    <xf numFmtId="0" fontId="34" fillId="0" borderId="11" xfId="0" applyFont="1" applyFill="1" applyBorder="1"/>
    <xf numFmtId="0" fontId="34" fillId="0" borderId="19" xfId="0" applyFont="1" applyBorder="1"/>
    <xf numFmtId="0" fontId="34" fillId="0" borderId="26" xfId="0" applyFont="1" applyBorder="1"/>
    <xf numFmtId="0" fontId="31" fillId="0" borderId="0" xfId="0" applyFont="1" applyBorder="1" applyAlignment="1"/>
    <xf numFmtId="0" fontId="31" fillId="0" borderId="30" xfId="0" applyFont="1" applyBorder="1"/>
    <xf numFmtId="0" fontId="29" fillId="0" borderId="0" xfId="0" applyFont="1" applyBorder="1" applyAlignment="1">
      <alignment horizontal="center"/>
    </xf>
    <xf numFmtId="0" fontId="29" fillId="0" borderId="29" xfId="0" applyFont="1" applyBorder="1" applyAlignment="1">
      <alignment vertical="center"/>
    </xf>
    <xf numFmtId="0" fontId="34" fillId="0" borderId="16" xfId="0" applyFont="1" applyBorder="1"/>
    <xf numFmtId="0" fontId="34" fillId="0" borderId="32" xfId="0" applyFont="1" applyBorder="1" applyAlignment="1"/>
    <xf numFmtId="0" fontId="34" fillId="0" borderId="28" xfId="0" applyFont="1" applyBorder="1"/>
    <xf numFmtId="0" fontId="34" fillId="0" borderId="33" xfId="0" applyFont="1" applyBorder="1"/>
    <xf numFmtId="0" fontId="34" fillId="26" borderId="22" xfId="0" applyFont="1" applyFill="1" applyBorder="1"/>
    <xf numFmtId="0" fontId="0" fillId="25" borderId="35" xfId="0" applyFill="1" applyBorder="1"/>
    <xf numFmtId="0" fontId="0" fillId="25" borderId="36" xfId="0" applyFill="1" applyBorder="1"/>
    <xf numFmtId="0" fontId="0" fillId="25" borderId="38" xfId="0" applyFill="1" applyBorder="1"/>
    <xf numFmtId="0" fontId="32" fillId="26" borderId="22" xfId="0" applyFont="1" applyFill="1" applyBorder="1"/>
    <xf numFmtId="0" fontId="28" fillId="25" borderId="35" xfId="0" applyFont="1" applyFill="1" applyBorder="1"/>
    <xf numFmtId="0" fontId="28" fillId="25" borderId="36" xfId="0" applyFont="1" applyFill="1" applyBorder="1"/>
    <xf numFmtId="0" fontId="32" fillId="26" borderId="25" xfId="0" applyFont="1" applyFill="1" applyBorder="1"/>
    <xf numFmtId="0" fontId="33" fillId="25" borderId="39" xfId="0" applyFont="1" applyFill="1" applyBorder="1" applyAlignment="1"/>
    <xf numFmtId="0" fontId="34" fillId="25" borderId="35" xfId="0" applyFont="1" applyFill="1" applyBorder="1"/>
    <xf numFmtId="0" fontId="33" fillId="25" borderId="40" xfId="0" applyFont="1" applyFill="1" applyBorder="1"/>
    <xf numFmtId="0" fontId="34" fillId="25" borderId="41" xfId="0" applyFont="1" applyFill="1" applyBorder="1"/>
    <xf numFmtId="0" fontId="34" fillId="25" borderId="37" xfId="0" applyFont="1" applyFill="1" applyBorder="1"/>
    <xf numFmtId="0" fontId="34" fillId="0" borderId="32" xfId="0" applyFont="1" applyBorder="1"/>
    <xf numFmtId="0" fontId="34" fillId="0" borderId="18" xfId="0" applyFont="1" applyBorder="1"/>
    <xf numFmtId="0" fontId="34" fillId="0" borderId="12" xfId="0" applyFont="1" applyFill="1" applyBorder="1"/>
    <xf numFmtId="0" fontId="34" fillId="0" borderId="12" xfId="0" applyFont="1" applyBorder="1"/>
    <xf numFmtId="0" fontId="34" fillId="0" borderId="20" xfId="0" applyFont="1" applyBorder="1"/>
    <xf numFmtId="0" fontId="33" fillId="25" borderId="39" xfId="0" applyFont="1" applyFill="1" applyBorder="1"/>
    <xf numFmtId="0" fontId="34" fillId="0" borderId="32" xfId="0" applyFont="1" applyFill="1" applyBorder="1"/>
    <xf numFmtId="3" fontId="34" fillId="26" borderId="28" xfId="0" applyNumberFormat="1" applyFont="1" applyFill="1" applyBorder="1"/>
    <xf numFmtId="3" fontId="34" fillId="0" borderId="28" xfId="0" applyNumberFormat="1" applyFont="1" applyFill="1" applyBorder="1"/>
    <xf numFmtId="3" fontId="34" fillId="26" borderId="24" xfId="0" applyNumberFormat="1" applyFont="1" applyFill="1" applyBorder="1"/>
    <xf numFmtId="3" fontId="34" fillId="0" borderId="24" xfId="0" applyNumberFormat="1" applyFont="1" applyFill="1" applyBorder="1"/>
    <xf numFmtId="4" fontId="32" fillId="0" borderId="0" xfId="0" applyNumberFormat="1" applyFont="1"/>
    <xf numFmtId="0" fontId="33" fillId="24" borderId="44" xfId="0" applyFont="1" applyFill="1" applyBorder="1" applyAlignment="1">
      <alignment horizontal="center" vertical="center" wrapText="1"/>
    </xf>
    <xf numFmtId="0" fontId="0" fillId="0" borderId="45" xfId="0" applyBorder="1" applyAlignment="1"/>
    <xf numFmtId="0" fontId="0" fillId="0" borderId="46" xfId="0" applyBorder="1" applyAlignment="1"/>
    <xf numFmtId="0" fontId="0" fillId="0" borderId="46" xfId="0" applyBorder="1"/>
    <xf numFmtId="0" fontId="0" fillId="0" borderId="43" xfId="0" applyBorder="1"/>
    <xf numFmtId="0" fontId="0" fillId="0" borderId="47" xfId="0" applyBorder="1"/>
    <xf numFmtId="0" fontId="29" fillId="0" borderId="0" xfId="0" applyFont="1" applyBorder="1" applyAlignment="1"/>
    <xf numFmtId="0" fontId="33" fillId="24" borderId="10" xfId="0" applyFont="1" applyFill="1" applyBorder="1" applyAlignment="1">
      <alignment horizontal="center" vertical="center" wrapText="1"/>
    </xf>
    <xf numFmtId="0" fontId="33" fillId="24" borderId="11" xfId="0" applyFont="1" applyFill="1" applyBorder="1" applyAlignment="1">
      <alignment horizontal="center" vertical="center" wrapText="1"/>
    </xf>
    <xf numFmtId="0" fontId="33" fillId="24" borderId="12" xfId="0" applyFont="1" applyFill="1" applyBorder="1" applyAlignment="1">
      <alignment horizontal="center" vertical="center" wrapText="1"/>
    </xf>
    <xf numFmtId="1" fontId="33" fillId="24" borderId="48" xfId="32" applyNumberFormat="1" applyFont="1" applyFill="1" applyBorder="1" applyAlignment="1">
      <alignment horizontal="center" vertical="center"/>
    </xf>
    <xf numFmtId="0" fontId="33" fillId="24" borderId="49" xfId="0" applyFont="1" applyFill="1" applyBorder="1" applyAlignment="1">
      <alignment horizontal="center"/>
    </xf>
    <xf numFmtId="0" fontId="34" fillId="0" borderId="50" xfId="0" applyFont="1" applyFill="1" applyBorder="1"/>
    <xf numFmtId="1" fontId="34" fillId="0" borderId="48" xfId="0" applyNumberFormat="1" applyFont="1" applyFill="1" applyBorder="1"/>
    <xf numFmtId="0" fontId="34" fillId="0" borderId="48" xfId="0" applyFont="1" applyFill="1" applyBorder="1"/>
    <xf numFmtId="0" fontId="34" fillId="0" borderId="51" xfId="0" applyFont="1" applyFill="1" applyBorder="1"/>
    <xf numFmtId="0" fontId="0" fillId="25" borderId="50" xfId="0" applyFill="1" applyBorder="1"/>
    <xf numFmtId="0" fontId="0" fillId="25" borderId="48" xfId="0" applyFill="1" applyBorder="1"/>
    <xf numFmtId="0" fontId="32" fillId="0" borderId="48" xfId="0" applyFont="1" applyFill="1" applyBorder="1"/>
    <xf numFmtId="3" fontId="32" fillId="0" borderId="48" xfId="0" applyNumberFormat="1" applyFont="1" applyFill="1" applyBorder="1"/>
    <xf numFmtId="0" fontId="32" fillId="0" borderId="52" xfId="0" applyFont="1" applyFill="1" applyBorder="1"/>
    <xf numFmtId="3" fontId="32" fillId="0" borderId="50" xfId="0" applyNumberFormat="1" applyFont="1" applyFill="1" applyBorder="1"/>
    <xf numFmtId="3" fontId="32" fillId="0" borderId="51" xfId="0" applyNumberFormat="1" applyFont="1" applyFill="1" applyBorder="1"/>
    <xf numFmtId="0" fontId="34" fillId="25" borderId="36" xfId="0" applyFont="1" applyFill="1" applyBorder="1"/>
    <xf numFmtId="3" fontId="34" fillId="0" borderId="14" xfId="0" applyNumberFormat="1" applyFont="1" applyFill="1" applyBorder="1"/>
    <xf numFmtId="3" fontId="34" fillId="0" borderId="22" xfId="0" applyNumberFormat="1" applyFont="1" applyFill="1" applyBorder="1"/>
    <xf numFmtId="3" fontId="34" fillId="0" borderId="25" xfId="0" applyNumberFormat="1" applyFont="1" applyFill="1" applyBorder="1"/>
    <xf numFmtId="3" fontId="34" fillId="26" borderId="34" xfId="0" applyNumberFormat="1" applyFont="1" applyFill="1" applyBorder="1"/>
    <xf numFmtId="3" fontId="34" fillId="26" borderId="11" xfId="0" applyNumberFormat="1" applyFont="1" applyFill="1" applyBorder="1"/>
    <xf numFmtId="3" fontId="34" fillId="26" borderId="27" xfId="0" applyNumberFormat="1" applyFont="1" applyFill="1" applyBorder="1"/>
    <xf numFmtId="3" fontId="34" fillId="0" borderId="11" xfId="0" applyNumberFormat="1" applyFont="1" applyFill="1" applyBorder="1"/>
    <xf numFmtId="3" fontId="34" fillId="26" borderId="31" xfId="0" applyNumberFormat="1" applyFont="1" applyFill="1" applyBorder="1"/>
    <xf numFmtId="3" fontId="34" fillId="25" borderId="41" xfId="0" applyNumberFormat="1" applyFont="1" applyFill="1" applyBorder="1"/>
    <xf numFmtId="3" fontId="34" fillId="25" borderId="42" xfId="0" applyNumberFormat="1" applyFont="1" applyFill="1" applyBorder="1"/>
    <xf numFmtId="3" fontId="33" fillId="25" borderId="42" xfId="0" applyNumberFormat="1" applyFont="1" applyFill="1" applyBorder="1"/>
    <xf numFmtId="3" fontId="33" fillId="25" borderId="41" xfId="0" applyNumberFormat="1" applyFont="1" applyFill="1" applyBorder="1"/>
    <xf numFmtId="3" fontId="34" fillId="25" borderId="38" xfId="0" applyNumberFormat="1" applyFont="1" applyFill="1" applyBorder="1"/>
    <xf numFmtId="3" fontId="34" fillId="0" borderId="34" xfId="0" applyNumberFormat="1" applyFont="1" applyBorder="1"/>
    <xf numFmtId="3" fontId="33" fillId="25" borderId="34" xfId="0" applyNumberFormat="1" applyFont="1" applyFill="1" applyBorder="1"/>
    <xf numFmtId="3" fontId="33" fillId="25" borderId="28" xfId="0" applyNumberFormat="1" applyFont="1" applyFill="1" applyBorder="1"/>
    <xf numFmtId="3" fontId="34" fillId="25" borderId="22" xfId="0" applyNumberFormat="1" applyFont="1" applyFill="1" applyBorder="1"/>
    <xf numFmtId="3" fontId="34" fillId="0" borderId="27" xfId="0" applyNumberFormat="1" applyFont="1" applyBorder="1"/>
    <xf numFmtId="3" fontId="33" fillId="25" borderId="27" xfId="0" applyNumberFormat="1" applyFont="1" applyFill="1" applyBorder="1"/>
    <xf numFmtId="3" fontId="33" fillId="25" borderId="11" xfId="0" applyNumberFormat="1" applyFont="1" applyFill="1" applyBorder="1"/>
    <xf numFmtId="3" fontId="34" fillId="25" borderId="14" xfId="0" applyNumberFormat="1" applyFont="1" applyFill="1" applyBorder="1"/>
    <xf numFmtId="3" fontId="34" fillId="26" borderId="12" xfId="0" applyNumberFormat="1" applyFont="1" applyFill="1" applyBorder="1"/>
    <xf numFmtId="3" fontId="34" fillId="0" borderId="12" xfId="0" applyNumberFormat="1" applyFont="1" applyFill="1" applyBorder="1"/>
    <xf numFmtId="3" fontId="34" fillId="0" borderId="15" xfId="0" applyNumberFormat="1" applyFont="1" applyFill="1" applyBorder="1"/>
    <xf numFmtId="3" fontId="34" fillId="25" borderId="35" xfId="0" applyNumberFormat="1" applyFont="1" applyFill="1" applyBorder="1"/>
    <xf numFmtId="3" fontId="33" fillId="25" borderId="35" xfId="0" applyNumberFormat="1" applyFont="1" applyFill="1" applyBorder="1"/>
    <xf numFmtId="3" fontId="33" fillId="25" borderId="36" xfId="0" applyNumberFormat="1" applyFont="1" applyFill="1" applyBorder="1"/>
    <xf numFmtId="0" fontId="34" fillId="26" borderId="33" xfId="0" applyFont="1" applyFill="1" applyBorder="1"/>
    <xf numFmtId="1" fontId="34" fillId="26" borderId="19" xfId="0" applyNumberFormat="1" applyFont="1" applyFill="1" applyBorder="1"/>
    <xf numFmtId="0" fontId="34" fillId="26" borderId="19" xfId="0" applyFont="1" applyFill="1" applyBorder="1"/>
    <xf numFmtId="0" fontId="34" fillId="26" borderId="26" xfId="0" applyFont="1" applyFill="1" applyBorder="1"/>
    <xf numFmtId="0" fontId="0" fillId="25" borderId="37" xfId="0" applyFill="1" applyBorder="1"/>
    <xf numFmtId="0" fontId="0" fillId="25" borderId="33" xfId="0" applyFill="1" applyBorder="1"/>
    <xf numFmtId="0" fontId="0" fillId="25" borderId="19" xfId="0" applyFill="1" applyBorder="1"/>
    <xf numFmtId="0" fontId="32" fillId="26" borderId="19" xfId="0" applyFont="1" applyFill="1" applyBorder="1"/>
    <xf numFmtId="0" fontId="32" fillId="26" borderId="20" xfId="0" applyFont="1" applyFill="1" applyBorder="1"/>
    <xf numFmtId="0" fontId="32" fillId="26" borderId="33" xfId="0" applyFont="1" applyFill="1" applyBorder="1"/>
    <xf numFmtId="0" fontId="32" fillId="26" borderId="26" xfId="0" applyFont="1" applyFill="1" applyBorder="1"/>
    <xf numFmtId="3" fontId="34" fillId="0" borderId="0" xfId="0" applyNumberFormat="1" applyFont="1"/>
    <xf numFmtId="3" fontId="34" fillId="26" borderId="28" xfId="0" applyNumberFormat="1" applyFont="1" applyFill="1" applyBorder="1" applyAlignment="1"/>
    <xf numFmtId="3" fontId="34" fillId="26" borderId="27" xfId="0" applyNumberFormat="1" applyFont="1" applyFill="1" applyBorder="1" applyAlignment="1"/>
    <xf numFmtId="3" fontId="34" fillId="26" borderId="11" xfId="0" applyNumberFormat="1" applyFont="1" applyFill="1" applyBorder="1" applyAlignment="1"/>
    <xf numFmtId="3" fontId="34" fillId="0" borderId="11" xfId="0" applyNumberFormat="1" applyFont="1" applyFill="1" applyBorder="1" applyAlignment="1"/>
    <xf numFmtId="3" fontId="34" fillId="0" borderId="14" xfId="0" applyNumberFormat="1" applyFont="1" applyFill="1" applyBorder="1" applyAlignment="1"/>
    <xf numFmtId="0" fontId="32" fillId="26" borderId="0" xfId="0" applyFont="1" applyFill="1" applyBorder="1"/>
    <xf numFmtId="3" fontId="32" fillId="0" borderId="0" xfId="0" applyNumberFormat="1" applyFont="1" applyFill="1" applyBorder="1"/>
    <xf numFmtId="0" fontId="32" fillId="26" borderId="30" xfId="0" applyFont="1" applyFill="1" applyBorder="1"/>
    <xf numFmtId="3" fontId="33" fillId="26" borderId="28" xfId="0" applyNumberFormat="1" applyFont="1" applyFill="1" applyBorder="1"/>
    <xf numFmtId="3" fontId="33" fillId="26" borderId="11" xfId="0" applyNumberFormat="1" applyFont="1" applyFill="1" applyBorder="1"/>
    <xf numFmtId="3" fontId="34" fillId="27" borderId="11" xfId="0" applyNumberFormat="1" applyFont="1" applyFill="1" applyBorder="1"/>
    <xf numFmtId="3" fontId="33" fillId="27" borderId="11" xfId="0" applyNumberFormat="1" applyFont="1" applyFill="1" applyBorder="1"/>
    <xf numFmtId="0" fontId="29" fillId="0" borderId="0" xfId="0" applyFont="1" applyBorder="1" applyAlignment="1"/>
    <xf numFmtId="0" fontId="33" fillId="24" borderId="10" xfId="0" applyFont="1" applyFill="1" applyBorder="1" applyAlignment="1">
      <alignment horizontal="center" vertical="center" wrapText="1"/>
    </xf>
    <xf numFmtId="0" fontId="33" fillId="24" borderId="11" xfId="0" applyFont="1" applyFill="1" applyBorder="1" applyAlignment="1">
      <alignment horizontal="center" vertical="center" wrapText="1"/>
    </xf>
    <xf numFmtId="0" fontId="33" fillId="24" borderId="12" xfId="0" applyFont="1" applyFill="1" applyBorder="1" applyAlignment="1">
      <alignment horizontal="center" vertical="center" wrapText="1"/>
    </xf>
    <xf numFmtId="1" fontId="33" fillId="24" borderId="48" xfId="32" applyNumberFormat="1" applyFont="1" applyFill="1" applyBorder="1" applyAlignment="1">
      <alignment horizontal="center" vertical="center"/>
    </xf>
    <xf numFmtId="0" fontId="34" fillId="0" borderId="45" xfId="0" applyFont="1" applyFill="1" applyBorder="1" applyAlignment="1">
      <alignment wrapText="1"/>
    </xf>
    <xf numFmtId="0" fontId="0" fillId="0" borderId="46" xfId="0" applyBorder="1" applyAlignment="1">
      <alignment wrapText="1"/>
    </xf>
    <xf numFmtId="0" fontId="0" fillId="0" borderId="47" xfId="0" applyBorder="1" applyAlignment="1">
      <alignment wrapText="1"/>
    </xf>
    <xf numFmtId="0" fontId="29" fillId="0" borderId="39" xfId="0" applyFont="1" applyBorder="1" applyAlignment="1">
      <alignment horizontal="center" vertical="center"/>
    </xf>
    <xf numFmtId="0" fontId="29" fillId="0" borderId="35" xfId="0" applyFont="1" applyBorder="1" applyAlignment="1">
      <alignment horizontal="center" vertical="center"/>
    </xf>
    <xf numFmtId="0" fontId="29" fillId="0" borderId="36" xfId="0" applyFont="1" applyBorder="1" applyAlignment="1">
      <alignment horizontal="center" vertical="center"/>
    </xf>
    <xf numFmtId="0" fontId="33" fillId="24" borderId="10" xfId="0" applyFont="1" applyFill="1" applyBorder="1" applyAlignment="1">
      <alignment horizontal="center"/>
    </xf>
    <xf numFmtId="0" fontId="33" fillId="24" borderId="13" xfId="0" applyFont="1" applyFill="1" applyBorder="1" applyAlignment="1">
      <alignment horizontal="center"/>
    </xf>
    <xf numFmtId="0" fontId="29" fillId="0" borderId="29" xfId="0" applyFont="1" applyBorder="1" applyAlignment="1"/>
    <xf numFmtId="0" fontId="29" fillId="0" borderId="0" xfId="0" applyFont="1" applyBorder="1" applyAlignment="1"/>
    <xf numFmtId="0" fontId="33" fillId="24" borderId="21" xfId="0" applyFont="1" applyFill="1" applyBorder="1" applyAlignment="1">
      <alignment horizontal="center" vertical="center"/>
    </xf>
    <xf numFmtId="0" fontId="33" fillId="24" borderId="16" xfId="0" applyFont="1" applyFill="1" applyBorder="1" applyAlignment="1">
      <alignment horizontal="center" vertical="center"/>
    </xf>
    <xf numFmtId="0" fontId="33" fillId="24" borderId="18" xfId="0" applyFont="1" applyFill="1" applyBorder="1" applyAlignment="1">
      <alignment horizontal="center" vertical="center"/>
    </xf>
    <xf numFmtId="0" fontId="33" fillId="24" borderId="10" xfId="0" applyFont="1" applyFill="1" applyBorder="1" applyAlignment="1">
      <alignment horizontal="center" vertical="center" wrapText="1"/>
    </xf>
    <xf numFmtId="0" fontId="33" fillId="24" borderId="11" xfId="0" applyFont="1" applyFill="1" applyBorder="1" applyAlignment="1">
      <alignment horizontal="center" vertical="center" wrapText="1"/>
    </xf>
    <xf numFmtId="0" fontId="33" fillId="24" borderId="12" xfId="0" applyFont="1" applyFill="1" applyBorder="1" applyAlignment="1">
      <alignment horizontal="center" vertical="center" wrapText="1"/>
    </xf>
    <xf numFmtId="1" fontId="33" fillId="24" borderId="19" xfId="32" applyNumberFormat="1" applyFont="1" applyFill="1" applyBorder="1" applyAlignment="1">
      <alignment horizontal="center" vertical="center"/>
    </xf>
    <xf numFmtId="1" fontId="33" fillId="24" borderId="48" xfId="32" applyNumberFormat="1" applyFont="1" applyFill="1" applyBorder="1" applyAlignment="1">
      <alignment horizontal="center" vertical="center"/>
    </xf>
    <xf numFmtId="1" fontId="33" fillId="24" borderId="17" xfId="32" applyNumberFormat="1" applyFont="1" applyFill="1" applyBorder="1" applyAlignment="1">
      <alignment horizontal="center" vertical="center"/>
    </xf>
    <xf numFmtId="0" fontId="57" fillId="0" borderId="0" xfId="0" applyFont="1" applyAlignment="1">
      <alignment horizontal="left" vertical="center"/>
    </xf>
    <xf numFmtId="0" fontId="58" fillId="0" borderId="0" xfId="0" applyFont="1"/>
    <xf numFmtId="0" fontId="59" fillId="0" borderId="0" xfId="0" applyFont="1" applyAlignment="1"/>
    <xf numFmtId="0" fontId="58" fillId="0" borderId="0" xfId="0" applyFont="1" applyAlignment="1"/>
    <xf numFmtId="0" fontId="59" fillId="0" borderId="0" xfId="0" applyFont="1" applyAlignment="1"/>
    <xf numFmtId="0" fontId="59" fillId="0" borderId="0" xfId="0" applyFont="1" applyAlignment="1">
      <alignment vertical="center"/>
    </xf>
    <xf numFmtId="0" fontId="60" fillId="0" borderId="0" xfId="0" applyFont="1" applyAlignment="1"/>
    <xf numFmtId="0" fontId="61" fillId="0" borderId="0" xfId="0" applyFont="1" applyAlignment="1"/>
    <xf numFmtId="0" fontId="61" fillId="0" borderId="0" xfId="0" applyFont="1"/>
    <xf numFmtId="0" fontId="59" fillId="24" borderId="21" xfId="0" applyFont="1" applyFill="1" applyBorder="1" applyAlignment="1">
      <alignment horizontal="center" vertical="center"/>
    </xf>
    <xf numFmtId="0" fontId="59" fillId="24" borderId="53" xfId="0" applyFont="1" applyFill="1" applyBorder="1" applyAlignment="1">
      <alignment horizontal="center" vertical="center" wrapText="1"/>
    </xf>
    <xf numFmtId="0" fontId="60" fillId="24" borderId="10" xfId="0" applyFont="1" applyFill="1" applyBorder="1" applyAlignment="1">
      <alignment horizontal="center" vertical="center" wrapText="1"/>
    </xf>
    <xf numFmtId="2" fontId="59" fillId="24" borderId="54" xfId="32" quotePrefix="1" applyNumberFormat="1" applyFont="1" applyFill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59" fillId="24" borderId="16" xfId="0" applyFont="1" applyFill="1" applyBorder="1" applyAlignment="1">
      <alignment horizontal="center" vertical="center"/>
    </xf>
    <xf numFmtId="0" fontId="59" fillId="24" borderId="27" xfId="0" applyFont="1" applyFill="1" applyBorder="1" applyAlignment="1">
      <alignment horizontal="center" vertical="center" wrapText="1"/>
    </xf>
    <xf numFmtId="0" fontId="60" fillId="24" borderId="11" xfId="0" applyFont="1" applyFill="1" applyBorder="1" applyAlignment="1">
      <alignment horizontal="center" vertical="center" wrapText="1"/>
    </xf>
    <xf numFmtId="2" fontId="59" fillId="24" borderId="46" xfId="32" quotePrefix="1" applyNumberFormat="1" applyFont="1" applyFill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59" fillId="24" borderId="18" xfId="0" applyFont="1" applyFill="1" applyBorder="1" applyAlignment="1">
      <alignment horizontal="center" vertical="center"/>
    </xf>
    <xf numFmtId="0" fontId="59" fillId="24" borderId="57" xfId="0" applyFont="1" applyFill="1" applyBorder="1" applyAlignment="1">
      <alignment horizontal="center" vertical="center" wrapText="1"/>
    </xf>
    <xf numFmtId="0" fontId="60" fillId="24" borderId="12" xfId="0" applyFont="1" applyFill="1" applyBorder="1" applyAlignment="1">
      <alignment horizontal="center" vertical="center" wrapText="1"/>
    </xf>
    <xf numFmtId="0" fontId="60" fillId="24" borderId="43" xfId="0" applyFont="1" applyFill="1" applyBorder="1" applyAlignment="1">
      <alignment horizontal="center" vertical="center" wrapText="1"/>
    </xf>
    <xf numFmtId="0" fontId="60" fillId="24" borderId="58" xfId="0" applyFont="1" applyFill="1" applyBorder="1" applyAlignment="1">
      <alignment horizontal="center" vertical="center" wrapText="1"/>
    </xf>
    <xf numFmtId="0" fontId="60" fillId="24" borderId="38" xfId="0" applyFont="1" applyFill="1" applyBorder="1" applyAlignment="1">
      <alignment horizontal="center" vertical="center" wrapText="1"/>
    </xf>
    <xf numFmtId="0" fontId="62" fillId="0" borderId="32" xfId="0" applyFont="1" applyBorder="1" applyAlignment="1"/>
    <xf numFmtId="0" fontId="62" fillId="0" borderId="28" xfId="0" applyFont="1" applyBorder="1" applyAlignment="1">
      <alignment horizontal="center"/>
    </xf>
    <xf numFmtId="1" fontId="62" fillId="0" borderId="28" xfId="0" applyNumberFormat="1" applyFont="1" applyBorder="1"/>
    <xf numFmtId="1" fontId="62" fillId="26" borderId="28" xfId="0" applyNumberFormat="1" applyFont="1" applyFill="1" applyBorder="1"/>
    <xf numFmtId="1" fontId="62" fillId="0" borderId="22" xfId="0" applyNumberFormat="1" applyFont="1" applyFill="1" applyBorder="1"/>
    <xf numFmtId="0" fontId="63" fillId="0" borderId="0" xfId="0" applyFont="1"/>
    <xf numFmtId="0" fontId="62" fillId="0" borderId="16" xfId="0" applyFont="1" applyBorder="1" applyAlignment="1"/>
    <xf numFmtId="0" fontId="62" fillId="0" borderId="11" xfId="0" applyFont="1" applyBorder="1" applyAlignment="1">
      <alignment horizontal="center"/>
    </xf>
    <xf numFmtId="1" fontId="62" fillId="0" borderId="11" xfId="0" applyNumberFormat="1" applyFont="1" applyBorder="1"/>
    <xf numFmtId="1" fontId="62" fillId="26" borderId="11" xfId="0" applyNumberFormat="1" applyFont="1" applyFill="1" applyBorder="1"/>
    <xf numFmtId="1" fontId="62" fillId="0" borderId="14" xfId="0" applyNumberFormat="1" applyFont="1" applyFill="1" applyBorder="1"/>
    <xf numFmtId="0" fontId="62" fillId="0" borderId="16" xfId="0" applyFont="1" applyFill="1" applyBorder="1" applyAlignment="1"/>
    <xf numFmtId="1" fontId="64" fillId="0" borderId="11" xfId="0" applyNumberFormat="1" applyFont="1" applyBorder="1"/>
    <xf numFmtId="1" fontId="64" fillId="28" borderId="11" xfId="0" applyNumberFormat="1" applyFont="1" applyFill="1" applyBorder="1"/>
    <xf numFmtId="1" fontId="64" fillId="28" borderId="14" xfId="0" applyNumberFormat="1" applyFont="1" applyFill="1" applyBorder="1"/>
    <xf numFmtId="0" fontId="27" fillId="0" borderId="50" xfId="0" applyFont="1" applyFill="1" applyBorder="1"/>
    <xf numFmtId="0" fontId="27" fillId="26" borderId="22" xfId="0" applyFont="1" applyFill="1" applyBorder="1"/>
    <xf numFmtId="0" fontId="27" fillId="26" borderId="33" xfId="0" applyFont="1" applyFill="1" applyBorder="1"/>
    <xf numFmtId="0" fontId="27" fillId="0" borderId="0" xfId="0" applyFont="1"/>
    <xf numFmtId="0" fontId="34" fillId="0" borderId="59" xfId="0" applyFont="1" applyFill="1" applyBorder="1"/>
    <xf numFmtId="0" fontId="34" fillId="0" borderId="60" xfId="0" applyFont="1" applyBorder="1"/>
    <xf numFmtId="0" fontId="34" fillId="0" borderId="61" xfId="0" applyFont="1" applyBorder="1"/>
    <xf numFmtId="3" fontId="34" fillId="26" borderId="60" xfId="0" applyNumberFormat="1" applyFont="1" applyFill="1" applyBorder="1"/>
    <xf numFmtId="3" fontId="34" fillId="26" borderId="62" xfId="0" applyNumberFormat="1" applyFont="1" applyFill="1" applyBorder="1"/>
    <xf numFmtId="3" fontId="34" fillId="0" borderId="60" xfId="0" applyNumberFormat="1" applyFont="1" applyFill="1" applyBorder="1"/>
    <xf numFmtId="3" fontId="34" fillId="0" borderId="63" xfId="0" applyNumberFormat="1" applyFont="1" applyFill="1" applyBorder="1"/>
    <xf numFmtId="0" fontId="27" fillId="0" borderId="46" xfId="0" applyFont="1" applyFill="1" applyBorder="1"/>
    <xf numFmtId="0" fontId="27" fillId="26" borderId="64" xfId="0" applyFont="1" applyFill="1" applyBorder="1"/>
    <xf numFmtId="0" fontId="27" fillId="26" borderId="65" xfId="0" applyFont="1" applyFill="1" applyBorder="1"/>
    <xf numFmtId="0" fontId="34" fillId="0" borderId="39" xfId="0" applyFont="1" applyFill="1" applyBorder="1" applyAlignment="1">
      <alignment wrapText="1"/>
    </xf>
    <xf numFmtId="0" fontId="0" fillId="0" borderId="35" xfId="0" applyBorder="1" applyAlignment="1">
      <alignment wrapText="1"/>
    </xf>
    <xf numFmtId="0" fontId="0" fillId="0" borderId="36" xfId="0" applyBorder="1" applyAlignment="1">
      <alignment wrapText="1"/>
    </xf>
    <xf numFmtId="0" fontId="29" fillId="0" borderId="0" xfId="53" applyFont="1" applyAlignment="1">
      <alignment horizontal="center" vertical="center"/>
    </xf>
    <xf numFmtId="0" fontId="1" fillId="0" borderId="0" xfId="111"/>
    <xf numFmtId="0" fontId="65" fillId="0" borderId="0" xfId="53" applyFont="1" applyAlignment="1">
      <alignment horizontal="left" vertical="center"/>
    </xf>
    <xf numFmtId="0" fontId="27" fillId="0" borderId="0" xfId="53" applyAlignment="1">
      <alignment horizontal="center" vertical="center"/>
    </xf>
    <xf numFmtId="0" fontId="28" fillId="0" borderId="0" xfId="53" applyFont="1" applyAlignment="1">
      <alignment horizontal="center" vertical="center"/>
    </xf>
    <xf numFmtId="0" fontId="29" fillId="0" borderId="0" xfId="53" applyFont="1" applyAlignment="1">
      <alignment horizontal="left" vertical="center"/>
    </xf>
    <xf numFmtId="0" fontId="31" fillId="0" borderId="0" xfId="53" applyFont="1" applyAlignment="1">
      <alignment horizontal="center" vertical="center"/>
    </xf>
    <xf numFmtId="0" fontId="29" fillId="0" borderId="0" xfId="53" applyFont="1" applyAlignment="1">
      <alignment horizontal="center" vertical="center"/>
    </xf>
    <xf numFmtId="0" fontId="33" fillId="24" borderId="21" xfId="53" applyFont="1" applyFill="1" applyBorder="1" applyAlignment="1">
      <alignment horizontal="center" vertical="center" wrapText="1"/>
    </xf>
    <xf numFmtId="0" fontId="33" fillId="24" borderId="10" xfId="53" applyFont="1" applyFill="1" applyBorder="1" applyAlignment="1">
      <alignment horizontal="center" vertical="center" wrapText="1"/>
    </xf>
    <xf numFmtId="0" fontId="27" fillId="0" borderId="55" xfId="53" applyBorder="1"/>
    <xf numFmtId="1" fontId="33" fillId="24" borderId="35" xfId="54" applyNumberFormat="1" applyFont="1" applyFill="1" applyBorder="1" applyAlignment="1">
      <alignment horizontal="center" vertical="center"/>
    </xf>
    <xf numFmtId="1" fontId="33" fillId="24" borderId="55" xfId="54" applyNumberFormat="1" applyFont="1" applyFill="1" applyBorder="1" applyAlignment="1">
      <alignment horizontal="center" vertical="center"/>
    </xf>
    <xf numFmtId="1" fontId="33" fillId="24" borderId="56" xfId="54" applyNumberFormat="1" applyFont="1" applyFill="1" applyBorder="1" applyAlignment="1">
      <alignment horizontal="center" vertical="center"/>
    </xf>
    <xf numFmtId="0" fontId="33" fillId="24" borderId="16" xfId="53" applyFont="1" applyFill="1" applyBorder="1" applyAlignment="1">
      <alignment horizontal="center" vertical="center" wrapText="1"/>
    </xf>
    <xf numFmtId="0" fontId="33" fillId="24" borderId="11" xfId="53" applyFont="1" applyFill="1" applyBorder="1" applyAlignment="1">
      <alignment horizontal="center" vertical="center" wrapText="1"/>
    </xf>
    <xf numFmtId="0" fontId="33" fillId="24" borderId="11" xfId="53" applyFont="1" applyFill="1" applyBorder="1" applyAlignment="1">
      <alignment horizontal="center" vertical="center"/>
    </xf>
    <xf numFmtId="0" fontId="33" fillId="24" borderId="19" xfId="53" applyFont="1" applyFill="1" applyBorder="1" applyAlignment="1">
      <alignment horizontal="center" vertical="center" wrapText="1"/>
    </xf>
    <xf numFmtId="1" fontId="33" fillId="24" borderId="66" xfId="54" applyNumberFormat="1" applyFont="1" applyFill="1" applyBorder="1" applyAlignment="1">
      <alignment horizontal="center" vertical="center"/>
    </xf>
    <xf numFmtId="1" fontId="33" fillId="24" borderId="67" xfId="54" applyNumberFormat="1" applyFont="1" applyFill="1" applyBorder="1" applyAlignment="1">
      <alignment horizontal="center" vertical="center"/>
    </xf>
    <xf numFmtId="1" fontId="33" fillId="24" borderId="68" xfId="54" applyNumberFormat="1" applyFont="1" applyFill="1" applyBorder="1" applyAlignment="1">
      <alignment horizontal="center" vertical="center"/>
    </xf>
    <xf numFmtId="1" fontId="33" fillId="24" borderId="69" xfId="54" applyNumberFormat="1" applyFont="1" applyFill="1" applyBorder="1" applyAlignment="1">
      <alignment horizontal="center" vertical="center"/>
    </xf>
    <xf numFmtId="1" fontId="33" fillId="24" borderId="70" xfId="54" applyNumberFormat="1" applyFont="1" applyFill="1" applyBorder="1" applyAlignment="1">
      <alignment horizontal="center" vertical="center"/>
    </xf>
    <xf numFmtId="0" fontId="33" fillId="24" borderId="18" xfId="53" applyFont="1" applyFill="1" applyBorder="1" applyAlignment="1">
      <alignment horizontal="center" vertical="center" wrapText="1"/>
    </xf>
    <xf numFmtId="0" fontId="33" fillId="24" borderId="12" xfId="53" applyFont="1" applyFill="1" applyBorder="1" applyAlignment="1">
      <alignment horizontal="center" vertical="center" wrapText="1"/>
    </xf>
    <xf numFmtId="0" fontId="33" fillId="24" borderId="12" xfId="53" applyFont="1" applyFill="1" applyBorder="1" applyAlignment="1">
      <alignment horizontal="center" vertical="center" wrapText="1"/>
    </xf>
    <xf numFmtId="0" fontId="33" fillId="24" borderId="20" xfId="53" applyFont="1" applyFill="1" applyBorder="1" applyAlignment="1">
      <alignment horizontal="center" vertical="center" wrapText="1"/>
    </xf>
    <xf numFmtId="0" fontId="33" fillId="24" borderId="71" xfId="53" applyFont="1" applyFill="1" applyBorder="1" applyAlignment="1">
      <alignment horizontal="center" vertical="center" wrapText="1"/>
    </xf>
    <xf numFmtId="0" fontId="33" fillId="24" borderId="39" xfId="53" applyFont="1" applyFill="1" applyBorder="1" applyAlignment="1">
      <alignment horizontal="center" vertical="center" wrapText="1"/>
    </xf>
    <xf numFmtId="0" fontId="34" fillId="0" borderId="16" xfId="53" applyFont="1" applyBorder="1" applyAlignment="1">
      <alignment horizontal="left" vertical="center"/>
    </xf>
    <xf numFmtId="0" fontId="34" fillId="0" borderId="11" xfId="53" applyFont="1" applyBorder="1" applyAlignment="1">
      <alignment horizontal="center" vertical="center"/>
    </xf>
    <xf numFmtId="0" fontId="34" fillId="0" borderId="11" xfId="53" quotePrefix="1" applyFont="1" applyBorder="1" applyAlignment="1">
      <alignment horizontal="center" vertical="center" wrapText="1"/>
    </xf>
    <xf numFmtId="0" fontId="34" fillId="0" borderId="11" xfId="53" applyFont="1" applyBorder="1" applyAlignment="1">
      <alignment horizontal="center" vertical="center" wrapText="1"/>
    </xf>
    <xf numFmtId="0" fontId="34" fillId="0" borderId="19" xfId="53" applyFont="1" applyBorder="1" applyAlignment="1">
      <alignment horizontal="center" vertical="center" wrapText="1"/>
    </xf>
    <xf numFmtId="0" fontId="34" fillId="0" borderId="72" xfId="53" applyFont="1" applyBorder="1" applyAlignment="1">
      <alignment horizontal="center" vertical="center"/>
    </xf>
    <xf numFmtId="0" fontId="34" fillId="0" borderId="73" xfId="53" applyFont="1" applyBorder="1" applyAlignment="1">
      <alignment horizontal="center" vertical="center"/>
    </xf>
    <xf numFmtId="0" fontId="34" fillId="0" borderId="74" xfId="53" applyFont="1" applyBorder="1" applyAlignment="1">
      <alignment horizontal="center" vertical="center"/>
    </xf>
    <xf numFmtId="0" fontId="34" fillId="27" borderId="72" xfId="53" quotePrefix="1" applyFont="1" applyFill="1" applyBorder="1" applyAlignment="1">
      <alignment horizontal="right" vertical="center" wrapText="1"/>
    </xf>
    <xf numFmtId="0" fontId="34" fillId="26" borderId="72" xfId="53" applyFont="1" applyFill="1" applyBorder="1" applyAlignment="1">
      <alignment horizontal="right" vertical="center" wrapText="1"/>
    </xf>
    <xf numFmtId="0" fontId="34" fillId="0" borderId="19" xfId="53" applyFont="1" applyBorder="1" applyAlignment="1">
      <alignment horizontal="center" vertical="center"/>
    </xf>
    <xf numFmtId="0" fontId="34" fillId="0" borderId="75" xfId="53" applyFont="1" applyBorder="1" applyAlignment="1">
      <alignment horizontal="center" vertical="center"/>
    </xf>
    <xf numFmtId="0" fontId="34" fillId="0" borderId="76" xfId="53" applyFont="1" applyBorder="1" applyAlignment="1">
      <alignment horizontal="center" vertical="center"/>
    </xf>
    <xf numFmtId="0" fontId="34" fillId="27" borderId="75" xfId="53" applyFont="1" applyFill="1" applyBorder="1" applyAlignment="1">
      <alignment horizontal="right" vertical="center"/>
    </xf>
    <xf numFmtId="0" fontId="34" fillId="26" borderId="75" xfId="53" applyFont="1" applyFill="1" applyBorder="1" applyAlignment="1">
      <alignment horizontal="right" vertical="center"/>
    </xf>
    <xf numFmtId="0" fontId="34" fillId="0" borderId="19" xfId="53" quotePrefix="1" applyFont="1" applyBorder="1" applyAlignment="1">
      <alignment horizontal="center" vertical="center" wrapText="1"/>
    </xf>
    <xf numFmtId="0" fontId="34" fillId="0" borderId="75" xfId="53" quotePrefix="1" applyFont="1" applyBorder="1" applyAlignment="1">
      <alignment horizontal="center" vertical="center" wrapText="1"/>
    </xf>
    <xf numFmtId="0" fontId="34" fillId="0" borderId="76" xfId="53" quotePrefix="1" applyFont="1" applyBorder="1" applyAlignment="1">
      <alignment horizontal="center" vertical="center" wrapText="1"/>
    </xf>
    <xf numFmtId="0" fontId="34" fillId="27" borderId="75" xfId="53" quotePrefix="1" applyFont="1" applyFill="1" applyBorder="1" applyAlignment="1">
      <alignment horizontal="right" vertical="center" wrapText="1"/>
    </xf>
    <xf numFmtId="0" fontId="34" fillId="26" borderId="75" xfId="53" quotePrefix="1" applyFont="1" applyFill="1" applyBorder="1" applyAlignment="1">
      <alignment horizontal="right" vertical="center" wrapText="1"/>
    </xf>
    <xf numFmtId="0" fontId="34" fillId="27" borderId="75" xfId="53" applyFont="1" applyFill="1" applyBorder="1" applyAlignment="1">
      <alignment horizontal="right" vertical="center" wrapText="1"/>
    </xf>
    <xf numFmtId="0" fontId="34" fillId="26" borderId="75" xfId="53" applyFont="1" applyFill="1" applyBorder="1" applyAlignment="1">
      <alignment horizontal="right" vertical="center" wrapText="1"/>
    </xf>
    <xf numFmtId="0" fontId="34" fillId="27" borderId="77" xfId="53" quotePrefix="1" applyFont="1" applyFill="1" applyBorder="1" applyAlignment="1">
      <alignment horizontal="right" vertical="center" wrapText="1"/>
    </xf>
    <xf numFmtId="0" fontId="34" fillId="26" borderId="77" xfId="53" quotePrefix="1" applyFont="1" applyFill="1" applyBorder="1" applyAlignment="1">
      <alignment horizontal="right" vertical="center" wrapText="1"/>
    </xf>
    <xf numFmtId="3" fontId="34" fillId="0" borderId="11" xfId="55" quotePrefix="1" applyNumberFormat="1" applyFont="1" applyBorder="1" applyAlignment="1">
      <alignment horizontal="right" vertical="center" wrapText="1"/>
    </xf>
    <xf numFmtId="3" fontId="34" fillId="0" borderId="11" xfId="55" applyNumberFormat="1" applyFont="1" applyBorder="1" applyAlignment="1">
      <alignment horizontal="right" vertical="center"/>
    </xf>
    <xf numFmtId="3" fontId="34" fillId="0" borderId="19" xfId="55" applyNumberFormat="1" applyFont="1" applyBorder="1" applyAlignment="1">
      <alignment horizontal="right" vertical="center"/>
    </xf>
    <xf numFmtId="44" fontId="34" fillId="0" borderId="78" xfId="112" applyFont="1" applyBorder="1" applyAlignment="1">
      <alignment horizontal="center" vertical="center"/>
    </xf>
    <xf numFmtId="44" fontId="34" fillId="0" borderId="78" xfId="112" applyFont="1" applyBorder="1" applyAlignment="1">
      <alignment horizontal="right" vertical="center"/>
    </xf>
    <xf numFmtId="44" fontId="34" fillId="0" borderId="29" xfId="112" applyFont="1" applyBorder="1" applyAlignment="1">
      <alignment horizontal="right" vertical="center"/>
    </xf>
    <xf numFmtId="44" fontId="66" fillId="0" borderId="75" xfId="112" applyFont="1" applyBorder="1"/>
    <xf numFmtId="44" fontId="0" fillId="0" borderId="75" xfId="112" applyFont="1" applyBorder="1"/>
    <xf numFmtId="3" fontId="34" fillId="0" borderId="11" xfId="53" quotePrefix="1" applyNumberFormat="1" applyFont="1" applyBorder="1" applyAlignment="1">
      <alignment horizontal="right" vertical="center" wrapText="1"/>
    </xf>
    <xf numFmtId="3" fontId="34" fillId="0" borderId="11" xfId="53" applyNumberFormat="1" applyFont="1" applyBorder="1" applyAlignment="1">
      <alignment horizontal="right" vertical="center"/>
    </xf>
    <xf numFmtId="3" fontId="34" fillId="0" borderId="19" xfId="53" applyNumberFormat="1" applyFont="1" applyBorder="1" applyAlignment="1">
      <alignment horizontal="right" vertical="center"/>
    </xf>
    <xf numFmtId="44" fontId="34" fillId="0" borderId="75" xfId="112" applyFont="1" applyBorder="1" applyAlignment="1">
      <alignment vertical="center"/>
    </xf>
    <xf numFmtId="44" fontId="34" fillId="0" borderId="76" xfId="112" applyFont="1" applyBorder="1" applyAlignment="1">
      <alignment vertical="center"/>
    </xf>
    <xf numFmtId="44" fontId="27" fillId="26" borderId="75" xfId="112" applyFont="1" applyFill="1" applyBorder="1" applyAlignment="1">
      <alignment horizontal="right" vertical="center"/>
    </xf>
    <xf numFmtId="44" fontId="34" fillId="26" borderId="75" xfId="112" applyFont="1" applyFill="1" applyBorder="1" applyAlignment="1">
      <alignment horizontal="right" vertical="center"/>
    </xf>
    <xf numFmtId="167" fontId="34" fillId="0" borderId="19" xfId="53" quotePrefix="1" applyNumberFormat="1" applyFont="1" applyBorder="1" applyAlignment="1">
      <alignment horizontal="right" vertical="center" wrapText="1"/>
    </xf>
    <xf numFmtId="44" fontId="34" fillId="0" borderId="75" xfId="112" applyFont="1" applyBorder="1" applyAlignment="1">
      <alignment horizontal="right" vertical="center"/>
    </xf>
    <xf numFmtId="44" fontId="66" fillId="0" borderId="79" xfId="112" applyFont="1" applyBorder="1"/>
    <xf numFmtId="0" fontId="34" fillId="0" borderId="80" xfId="53" applyFont="1" applyBorder="1" applyAlignment="1">
      <alignment horizontal="center" vertical="center"/>
    </xf>
    <xf numFmtId="0" fontId="34" fillId="0" borderId="81" xfId="53" applyFont="1" applyBorder="1" applyAlignment="1">
      <alignment horizontal="center" vertical="center"/>
    </xf>
    <xf numFmtId="0" fontId="34" fillId="0" borderId="45" xfId="53" applyFont="1" applyBorder="1" applyAlignment="1">
      <alignment horizontal="center" vertical="center"/>
    </xf>
    <xf numFmtId="0" fontId="34" fillId="0" borderId="82" xfId="53" applyFont="1" applyBorder="1" applyAlignment="1">
      <alignment horizontal="center" vertical="center"/>
    </xf>
    <xf numFmtId="0" fontId="34" fillId="26" borderId="82" xfId="53" applyFont="1" applyFill="1" applyBorder="1" applyAlignment="1">
      <alignment horizontal="right" vertical="center"/>
    </xf>
    <xf numFmtId="0" fontId="34" fillId="26" borderId="80" xfId="53" applyFont="1" applyFill="1" applyBorder="1" applyAlignment="1">
      <alignment horizontal="center" vertical="center"/>
    </xf>
    <xf numFmtId="0" fontId="34" fillId="27" borderId="80" xfId="53" applyFont="1" applyFill="1" applyBorder="1" applyAlignment="1">
      <alignment horizontal="center" vertical="center"/>
    </xf>
    <xf numFmtId="0" fontId="33" fillId="0" borderId="29" xfId="53" applyFont="1" applyBorder="1" applyAlignment="1">
      <alignment vertical="center" wrapText="1"/>
    </xf>
    <xf numFmtId="0" fontId="33" fillId="0" borderId="0" xfId="53" applyFont="1" applyAlignment="1">
      <alignment vertical="center" wrapText="1"/>
    </xf>
    <xf numFmtId="0" fontId="33" fillId="25" borderId="16" xfId="53" applyFont="1" applyFill="1" applyBorder="1" applyAlignment="1">
      <alignment horizontal="left" vertical="center"/>
    </xf>
    <xf numFmtId="0" fontId="34" fillId="25" borderId="11" xfId="53" applyFont="1" applyFill="1" applyBorder="1" applyAlignment="1">
      <alignment horizontal="center" vertical="center"/>
    </xf>
    <xf numFmtId="0" fontId="34" fillId="25" borderId="19" xfId="53" applyFont="1" applyFill="1" applyBorder="1" applyAlignment="1">
      <alignment horizontal="center" vertical="center"/>
    </xf>
    <xf numFmtId="0" fontId="34" fillId="25" borderId="72" xfId="53" applyFont="1" applyFill="1" applyBorder="1" applyAlignment="1">
      <alignment horizontal="center" vertical="center"/>
    </xf>
    <xf numFmtId="0" fontId="34" fillId="25" borderId="71" xfId="53" applyFont="1" applyFill="1" applyBorder="1" applyAlignment="1">
      <alignment horizontal="center" vertical="center"/>
    </xf>
    <xf numFmtId="0" fontId="34" fillId="25" borderId="39" xfId="53" applyFont="1" applyFill="1" applyBorder="1" applyAlignment="1">
      <alignment horizontal="center" vertical="center"/>
    </xf>
    <xf numFmtId="0" fontId="34" fillId="25" borderId="83" xfId="53" applyFont="1" applyFill="1" applyBorder="1" applyAlignment="1">
      <alignment horizontal="center" vertical="center"/>
    </xf>
    <xf numFmtId="0" fontId="33" fillId="0" borderId="16" xfId="53" applyFont="1" applyBorder="1" applyAlignment="1">
      <alignment horizontal="left" vertical="center"/>
    </xf>
    <xf numFmtId="0" fontId="34" fillId="27" borderId="84" xfId="53" applyFont="1" applyFill="1" applyBorder="1" applyAlignment="1">
      <alignment horizontal="center" vertical="center"/>
    </xf>
    <xf numFmtId="0" fontId="34" fillId="26" borderId="66" xfId="53" applyFont="1" applyFill="1" applyBorder="1" applyAlignment="1">
      <alignment horizontal="center" vertical="center"/>
    </xf>
    <xf numFmtId="0" fontId="34" fillId="26" borderId="73" xfId="53" applyFont="1" applyFill="1" applyBorder="1" applyAlignment="1">
      <alignment horizontal="center" vertical="center"/>
    </xf>
    <xf numFmtId="0" fontId="34" fillId="26" borderId="85" xfId="53" applyFont="1" applyFill="1" applyBorder="1" applyAlignment="1">
      <alignment horizontal="center" vertical="center"/>
    </xf>
    <xf numFmtId="0" fontId="34" fillId="26" borderId="86" xfId="53" applyFont="1" applyFill="1" applyBorder="1" applyAlignment="1">
      <alignment horizontal="center" vertical="center"/>
    </xf>
    <xf numFmtId="0" fontId="34" fillId="27" borderId="87" xfId="53" applyFont="1" applyFill="1" applyBorder="1" applyAlignment="1">
      <alignment horizontal="center" vertical="center"/>
    </xf>
    <xf numFmtId="0" fontId="34" fillId="27" borderId="88" xfId="53" applyFont="1" applyFill="1" applyBorder="1" applyAlignment="1">
      <alignment horizontal="center" vertical="center"/>
    </xf>
    <xf numFmtId="0" fontId="34" fillId="27" borderId="76" xfId="53" applyFont="1" applyFill="1" applyBorder="1" applyAlignment="1">
      <alignment horizontal="center" vertical="center"/>
    </xf>
    <xf numFmtId="0" fontId="34" fillId="26" borderId="75" xfId="53" applyFont="1" applyFill="1" applyBorder="1" applyAlignment="1">
      <alignment horizontal="center" vertical="center"/>
    </xf>
    <xf numFmtId="0" fontId="34" fillId="26" borderId="76" xfId="53" applyFont="1" applyFill="1" applyBorder="1" applyAlignment="1">
      <alignment horizontal="center" vertical="center"/>
    </xf>
    <xf numFmtId="0" fontId="34" fillId="26" borderId="89" xfId="53" applyFont="1" applyFill="1" applyBorder="1" applyAlignment="1">
      <alignment horizontal="center" vertical="center"/>
    </xf>
    <xf numFmtId="0" fontId="34" fillId="27" borderId="90" xfId="53" applyFont="1" applyFill="1" applyBorder="1" applyAlignment="1">
      <alignment horizontal="center" vertical="center"/>
    </xf>
    <xf numFmtId="0" fontId="34" fillId="27" borderId="91" xfId="53" applyFont="1" applyFill="1" applyBorder="1" applyAlignment="1">
      <alignment horizontal="center" vertical="center"/>
    </xf>
    <xf numFmtId="0" fontId="34" fillId="27" borderId="75" xfId="53" applyFont="1" applyFill="1" applyBorder="1" applyAlignment="1">
      <alignment horizontal="center" vertical="center"/>
    </xf>
    <xf numFmtId="0" fontId="34" fillId="27" borderId="74" xfId="53" applyFont="1" applyFill="1" applyBorder="1" applyAlignment="1">
      <alignment horizontal="center" vertical="center"/>
    </xf>
    <xf numFmtId="0" fontId="34" fillId="26" borderId="79" xfId="53" applyFont="1" applyFill="1" applyBorder="1" applyAlignment="1">
      <alignment horizontal="center" vertical="center"/>
    </xf>
    <xf numFmtId="0" fontId="34" fillId="25" borderId="75" xfId="53" applyFont="1" applyFill="1" applyBorder="1" applyAlignment="1">
      <alignment horizontal="center" vertical="center"/>
    </xf>
    <xf numFmtId="0" fontId="34" fillId="25" borderId="76" xfId="53" applyFont="1" applyFill="1" applyBorder="1" applyAlignment="1">
      <alignment horizontal="center" vertical="center"/>
    </xf>
    <xf numFmtId="0" fontId="34" fillId="25" borderId="85" xfId="53" applyFont="1" applyFill="1" applyBorder="1" applyAlignment="1">
      <alignment horizontal="center" vertical="center"/>
    </xf>
    <xf numFmtId="0" fontId="34" fillId="25" borderId="89" xfId="53" applyFont="1" applyFill="1" applyBorder="1" applyAlignment="1">
      <alignment horizontal="center" vertical="center"/>
    </xf>
    <xf numFmtId="0" fontId="34" fillId="25" borderId="90" xfId="53" applyFont="1" applyFill="1" applyBorder="1" applyAlignment="1">
      <alignment horizontal="center" vertical="center"/>
    </xf>
    <xf numFmtId="0" fontId="34" fillId="25" borderId="91" xfId="53" applyFont="1" applyFill="1" applyBorder="1" applyAlignment="1">
      <alignment horizontal="center" vertical="center"/>
    </xf>
    <xf numFmtId="0" fontId="34" fillId="27" borderId="85" xfId="53" applyFont="1" applyFill="1" applyBorder="1" applyAlignment="1">
      <alignment horizontal="center" vertical="center"/>
    </xf>
    <xf numFmtId="0" fontId="34" fillId="27" borderId="89" xfId="53" applyFont="1" applyFill="1" applyBorder="1" applyAlignment="1">
      <alignment horizontal="center" vertical="center"/>
    </xf>
    <xf numFmtId="0" fontId="34" fillId="0" borderId="18" xfId="53" applyFont="1" applyBorder="1" applyAlignment="1">
      <alignment horizontal="left" vertical="center"/>
    </xf>
    <xf numFmtId="0" fontId="34" fillId="0" borderId="12" xfId="53" applyFont="1" applyBorder="1" applyAlignment="1">
      <alignment horizontal="center" vertical="center"/>
    </xf>
    <xf numFmtId="0" fontId="34" fillId="0" borderId="20" xfId="53" applyFont="1" applyBorder="1" applyAlignment="1">
      <alignment horizontal="center" vertical="center"/>
    </xf>
    <xf numFmtId="0" fontId="34" fillId="27" borderId="81" xfId="53" applyFont="1" applyFill="1" applyBorder="1" applyAlignment="1">
      <alignment horizontal="center" vertical="center"/>
    </xf>
    <xf numFmtId="0" fontId="34" fillId="27" borderId="82" xfId="53" applyFont="1" applyFill="1" applyBorder="1" applyAlignment="1">
      <alignment horizontal="center" vertical="center"/>
    </xf>
    <xf numFmtId="0" fontId="34" fillId="27" borderId="92" xfId="53" applyFont="1" applyFill="1" applyBorder="1" applyAlignment="1">
      <alignment horizontal="center" vertical="center"/>
    </xf>
    <xf numFmtId="0" fontId="34" fillId="27" borderId="93" xfId="53" applyFont="1" applyFill="1" applyBorder="1" applyAlignment="1">
      <alignment horizontal="center" vertical="center"/>
    </xf>
    <xf numFmtId="0" fontId="34" fillId="27" borderId="94" xfId="53" applyFont="1" applyFill="1" applyBorder="1" applyAlignment="1">
      <alignment horizontal="center" vertical="center"/>
    </xf>
    <xf numFmtId="0" fontId="34" fillId="27" borderId="95" xfId="53" applyFont="1" applyFill="1" applyBorder="1" applyAlignment="1">
      <alignment horizontal="center" vertical="center"/>
    </xf>
    <xf numFmtId="0" fontId="67" fillId="25" borderId="16" xfId="111" applyFont="1" applyFill="1" applyBorder="1" applyAlignment="1"/>
    <xf numFmtId="0" fontId="67" fillId="25" borderId="11" xfId="111" applyFont="1" applyFill="1" applyBorder="1" applyAlignment="1"/>
    <xf numFmtId="0" fontId="67" fillId="25" borderId="26" xfId="111" applyFont="1" applyFill="1" applyBorder="1" applyAlignment="1">
      <alignment horizontal="center" vertical="center"/>
    </xf>
    <xf numFmtId="0" fontId="67" fillId="25" borderId="51" xfId="111" applyFont="1" applyFill="1" applyBorder="1" applyAlignment="1">
      <alignment horizontal="center" vertical="center"/>
    </xf>
    <xf numFmtId="0" fontId="67" fillId="25" borderId="31" xfId="111" applyFont="1" applyFill="1" applyBorder="1" applyAlignment="1">
      <alignment horizontal="center" vertical="center"/>
    </xf>
    <xf numFmtId="0" fontId="67" fillId="25" borderId="61" xfId="111" applyFont="1" applyFill="1" applyBorder="1" applyAlignment="1">
      <alignment horizontal="center" vertical="center"/>
    </xf>
    <xf numFmtId="0" fontId="67" fillId="25" borderId="0" xfId="111" applyFont="1" applyFill="1" applyBorder="1" applyAlignment="1">
      <alignment horizontal="center" vertical="center"/>
    </xf>
    <xf numFmtId="0" fontId="67" fillId="25" borderId="62" xfId="111" applyFont="1" applyFill="1" applyBorder="1" applyAlignment="1">
      <alignment horizontal="center" vertical="center"/>
    </xf>
    <xf numFmtId="0" fontId="67" fillId="25" borderId="33" xfId="111" applyFont="1" applyFill="1" applyBorder="1" applyAlignment="1">
      <alignment horizontal="center" vertical="center"/>
    </xf>
    <xf numFmtId="0" fontId="67" fillId="25" borderId="50" xfId="111" applyFont="1" applyFill="1" applyBorder="1" applyAlignment="1">
      <alignment horizontal="center" vertical="center"/>
    </xf>
    <xf numFmtId="0" fontId="67" fillId="25" borderId="34" xfId="111" applyFont="1" applyFill="1" applyBorder="1" applyAlignment="1">
      <alignment horizontal="center" vertical="center"/>
    </xf>
    <xf numFmtId="0" fontId="67" fillId="25" borderId="16" xfId="111" applyFont="1" applyFill="1" applyBorder="1" applyAlignment="1">
      <alignment horizontal="center" vertical="center" wrapText="1"/>
    </xf>
    <xf numFmtId="0" fontId="67" fillId="25" borderId="11" xfId="111" applyFont="1" applyFill="1" applyBorder="1" applyAlignment="1">
      <alignment wrapText="1"/>
    </xf>
    <xf numFmtId="0" fontId="68" fillId="25" borderId="28" xfId="111" applyFont="1" applyFill="1" applyBorder="1" applyAlignment="1">
      <alignment horizontal="center" vertical="center" wrapText="1"/>
    </xf>
    <xf numFmtId="0" fontId="67" fillId="25" borderId="24" xfId="111" applyFont="1" applyFill="1" applyBorder="1" applyAlignment="1">
      <alignment horizontal="center" vertical="center"/>
    </xf>
    <xf numFmtId="0" fontId="67" fillId="25" borderId="11" xfId="111" applyFont="1" applyFill="1" applyBorder="1" applyAlignment="1">
      <alignment horizontal="center" vertical="center"/>
    </xf>
    <xf numFmtId="0" fontId="67" fillId="25" borderId="16" xfId="111" applyFont="1" applyFill="1" applyBorder="1" applyAlignment="1">
      <alignment wrapText="1"/>
    </xf>
    <xf numFmtId="0" fontId="68" fillId="25" borderId="11" xfId="111" applyFont="1" applyFill="1" applyBorder="1" applyAlignment="1"/>
    <xf numFmtId="0" fontId="68" fillId="25" borderId="11" xfId="111" applyFont="1" applyFill="1" applyBorder="1" applyAlignment="1">
      <alignment wrapText="1"/>
    </xf>
    <xf numFmtId="0" fontId="67" fillId="25" borderId="28" xfId="111" applyFont="1" applyFill="1" applyBorder="1" applyAlignment="1">
      <alignment horizontal="center" vertical="center"/>
    </xf>
    <xf numFmtId="0" fontId="68" fillId="25" borderId="11" xfId="111" applyFont="1" applyFill="1" applyBorder="1" applyAlignment="1">
      <alignment horizontal="center" vertical="center" wrapText="1"/>
    </xf>
    <xf numFmtId="0" fontId="67" fillId="0" borderId="11" xfId="111" applyFont="1" applyFill="1" applyBorder="1"/>
    <xf numFmtId="0" fontId="68" fillId="0" borderId="11" xfId="111" applyFont="1" applyFill="1" applyBorder="1" applyAlignment="1">
      <alignment horizontal="center"/>
    </xf>
    <xf numFmtId="168" fontId="68" fillId="0" borderId="11" xfId="111" applyNumberFormat="1" applyFont="1" applyFill="1" applyBorder="1" applyAlignment="1">
      <alignment horizontal="center"/>
    </xf>
    <xf numFmtId="3" fontId="68" fillId="0" borderId="11" xfId="111" applyNumberFormat="1" applyFont="1" applyFill="1" applyBorder="1" applyAlignment="1">
      <alignment horizontal="center"/>
    </xf>
    <xf numFmtId="169" fontId="68" fillId="0" borderId="0" xfId="111" applyNumberFormat="1" applyFont="1" applyAlignment="1">
      <alignment horizontal="center"/>
    </xf>
    <xf numFmtId="169" fontId="68" fillId="0" borderId="11" xfId="111" applyNumberFormat="1" applyFont="1" applyBorder="1" applyAlignment="1">
      <alignment horizontal="center"/>
    </xf>
    <xf numFmtId="170" fontId="68" fillId="0" borderId="0" xfId="111" applyNumberFormat="1" applyFont="1" applyFill="1" applyBorder="1" applyAlignment="1">
      <alignment horizontal="center"/>
    </xf>
    <xf numFmtId="0" fontId="1" fillId="0" borderId="0" xfId="111" applyBorder="1"/>
    <xf numFmtId="170" fontId="68" fillId="0" borderId="11" xfId="111" applyNumberFormat="1" applyFont="1" applyFill="1" applyBorder="1" applyAlignment="1">
      <alignment horizontal="center"/>
    </xf>
    <xf numFmtId="170" fontId="68" fillId="0" borderId="0" xfId="111" applyNumberFormat="1" applyFont="1" applyAlignment="1">
      <alignment horizontal="center"/>
    </xf>
    <xf numFmtId="170" fontId="68" fillId="0" borderId="11" xfId="111" applyNumberFormat="1" applyFont="1" applyBorder="1" applyAlignment="1">
      <alignment horizontal="center"/>
    </xf>
    <xf numFmtId="0" fontId="69" fillId="29" borderId="11" xfId="111" applyFont="1" applyFill="1" applyBorder="1"/>
    <xf numFmtId="0" fontId="68" fillId="29" borderId="11" xfId="111" applyFont="1" applyFill="1" applyBorder="1" applyAlignment="1">
      <alignment horizontal="center"/>
    </xf>
    <xf numFmtId="3" fontId="68" fillId="29" borderId="11" xfId="111" applyNumberFormat="1" applyFont="1" applyFill="1" applyBorder="1" applyAlignment="1">
      <alignment horizontal="center"/>
    </xf>
    <xf numFmtId="171" fontId="68" fillId="0" borderId="11" xfId="111" applyNumberFormat="1" applyFont="1" applyFill="1" applyBorder="1" applyAlignment="1">
      <alignment horizontal="center"/>
    </xf>
    <xf numFmtId="170" fontId="68" fillId="0" borderId="11" xfId="111" applyNumberFormat="1" applyFont="1" applyFill="1" applyBorder="1" applyAlignment="1"/>
    <xf numFmtId="169" fontId="67" fillId="29" borderId="11" xfId="111" applyNumberFormat="1" applyFont="1" applyFill="1" applyBorder="1" applyAlignment="1">
      <alignment horizontal="center"/>
    </xf>
    <xf numFmtId="172" fontId="68" fillId="0" borderId="11" xfId="111" applyNumberFormat="1" applyFont="1" applyFill="1" applyBorder="1" applyAlignment="1">
      <alignment horizontal="center"/>
    </xf>
    <xf numFmtId="0" fontId="68" fillId="0" borderId="11" xfId="111" applyNumberFormat="1" applyFont="1" applyFill="1" applyBorder="1" applyAlignment="1">
      <alignment horizontal="center"/>
    </xf>
    <xf numFmtId="0" fontId="67" fillId="0" borderId="11" xfId="111" applyFont="1" applyFill="1" applyBorder="1" applyAlignment="1">
      <alignment horizontal="center"/>
    </xf>
    <xf numFmtId="4" fontId="68" fillId="0" borderId="11" xfId="111" applyNumberFormat="1" applyFont="1" applyFill="1" applyBorder="1" applyAlignment="1">
      <alignment horizontal="center"/>
    </xf>
    <xf numFmtId="170" fontId="67" fillId="0" borderId="11" xfId="111" applyNumberFormat="1" applyFont="1" applyFill="1" applyBorder="1" applyAlignment="1"/>
    <xf numFmtId="3" fontId="67" fillId="0" borderId="11" xfId="111" applyNumberFormat="1" applyFont="1" applyFill="1" applyBorder="1" applyAlignment="1">
      <alignment horizontal="center"/>
    </xf>
    <xf numFmtId="3" fontId="1" fillId="0" borderId="0" xfId="111" applyNumberFormat="1"/>
    <xf numFmtId="0" fontId="68" fillId="25" borderId="16" xfId="111" applyFont="1" applyFill="1" applyBorder="1" applyAlignment="1">
      <alignment horizontal="center" vertical="center" wrapText="1"/>
    </xf>
    <xf numFmtId="0" fontId="68" fillId="29" borderId="11" xfId="111" applyFont="1" applyFill="1" applyBorder="1"/>
    <xf numFmtId="170" fontId="68" fillId="29" borderId="11" xfId="111" applyNumberFormat="1" applyFont="1" applyFill="1" applyBorder="1" applyAlignment="1">
      <alignment horizontal="center"/>
    </xf>
    <xf numFmtId="0" fontId="67" fillId="0" borderId="11" xfId="111" applyNumberFormat="1" applyFont="1" applyFill="1" applyBorder="1" applyAlignment="1">
      <alignment horizontal="center"/>
    </xf>
    <xf numFmtId="0" fontId="68" fillId="25" borderId="16" xfId="111" applyFont="1" applyFill="1" applyBorder="1" applyAlignment="1">
      <alignment wrapText="1"/>
    </xf>
    <xf numFmtId="0" fontId="68" fillId="25" borderId="18" xfId="111" applyFont="1" applyFill="1" applyBorder="1" applyAlignment="1">
      <alignment wrapText="1"/>
    </xf>
    <xf numFmtId="9" fontId="68" fillId="0" borderId="11" xfId="113" applyFont="1" applyFill="1" applyBorder="1" applyAlignment="1">
      <alignment horizontal="center"/>
    </xf>
    <xf numFmtId="0" fontId="1" fillId="0" borderId="0" xfId="111" applyAlignment="1">
      <alignment horizontal="center"/>
    </xf>
    <xf numFmtId="170" fontId="1" fillId="0" borderId="0" xfId="111" applyNumberFormat="1"/>
    <xf numFmtId="170" fontId="1" fillId="0" borderId="0" xfId="111" applyNumberFormat="1" applyAlignment="1">
      <alignment horizontal="center"/>
    </xf>
    <xf numFmtId="0" fontId="54" fillId="0" borderId="0" xfId="89"/>
    <xf numFmtId="0" fontId="54" fillId="0" borderId="0" xfId="89" applyFont="1"/>
    <xf numFmtId="0" fontId="54" fillId="0" borderId="0" xfId="89" applyFont="1" applyAlignment="1">
      <alignment horizontal="center"/>
    </xf>
    <xf numFmtId="173" fontId="70" fillId="0" borderId="0" xfId="89" applyNumberFormat="1" applyFont="1" applyBorder="1" applyAlignment="1">
      <alignment horizontal="center" vertical="center"/>
    </xf>
    <xf numFmtId="0" fontId="71" fillId="0" borderId="0" xfId="89" applyFont="1" applyAlignment="1">
      <alignment vertical="center"/>
    </xf>
    <xf numFmtId="0" fontId="72" fillId="0" borderId="0" xfId="89" applyFont="1" applyAlignment="1">
      <alignment horizontal="center" vertical="center"/>
    </xf>
    <xf numFmtId="173" fontId="72" fillId="0" borderId="0" xfId="89" applyNumberFormat="1" applyFont="1" applyAlignment="1">
      <alignment horizontal="center" vertical="center"/>
    </xf>
    <xf numFmtId="173" fontId="72" fillId="30" borderId="0" xfId="89" applyNumberFormat="1" applyFont="1" applyFill="1" applyAlignment="1">
      <alignment horizontal="center" vertical="center"/>
    </xf>
    <xf numFmtId="0" fontId="73" fillId="0" borderId="0" xfId="89" applyFont="1" applyAlignment="1">
      <alignment vertical="center" wrapText="1"/>
    </xf>
    <xf numFmtId="0" fontId="74" fillId="0" borderId="0" xfId="89" applyFont="1" applyBorder="1" applyAlignment="1">
      <alignment horizontal="center" vertical="center" wrapText="1"/>
    </xf>
    <xf numFmtId="0" fontId="74" fillId="0" borderId="0" xfId="89" applyFont="1" applyBorder="1" applyAlignment="1">
      <alignment horizontal="center" vertical="center" wrapText="1"/>
    </xf>
    <xf numFmtId="173" fontId="76" fillId="0" borderId="0" xfId="89" applyNumberFormat="1" applyFont="1" applyAlignment="1">
      <alignment horizontal="center" vertical="center"/>
    </xf>
    <xf numFmtId="173" fontId="76" fillId="30" borderId="0" xfId="89" applyNumberFormat="1" applyFont="1" applyFill="1" applyAlignment="1">
      <alignment horizontal="center" vertical="center"/>
    </xf>
    <xf numFmtId="0" fontId="74" fillId="30" borderId="0" xfId="89" applyFont="1" applyFill="1" applyBorder="1" applyAlignment="1">
      <alignment horizontal="center" vertical="center" wrapText="1"/>
    </xf>
    <xf numFmtId="0" fontId="76" fillId="0" borderId="0" xfId="89" applyFont="1" applyAlignment="1">
      <alignment horizontal="center" vertical="center"/>
    </xf>
    <xf numFmtId="0" fontId="77" fillId="0" borderId="0" xfId="89" applyFont="1" applyAlignment="1">
      <alignment horizontal="center"/>
    </xf>
    <xf numFmtId="0" fontId="71" fillId="0" borderId="0" xfId="89" applyFont="1" applyAlignment="1">
      <alignment horizontal="center" vertical="center"/>
    </xf>
    <xf numFmtId="0" fontId="74" fillId="31" borderId="11" xfId="89" applyFont="1" applyFill="1" applyBorder="1" applyAlignment="1">
      <alignment horizontal="center" vertical="center" wrapText="1"/>
    </xf>
    <xf numFmtId="173" fontId="78" fillId="30" borderId="96" xfId="89" applyNumberFormat="1" applyFont="1" applyFill="1" applyBorder="1" applyAlignment="1">
      <alignment horizontal="center" vertical="center" wrapText="1"/>
    </xf>
    <xf numFmtId="173" fontId="78" fillId="31" borderId="11" xfId="89" applyNumberFormat="1" applyFont="1" applyFill="1" applyBorder="1" applyAlignment="1">
      <alignment horizontal="center" vertical="center" wrapText="1"/>
    </xf>
    <xf numFmtId="173" fontId="78" fillId="30" borderId="11" xfId="89" applyNumberFormat="1" applyFont="1" applyFill="1" applyBorder="1" applyAlignment="1">
      <alignment horizontal="center" vertical="center" wrapText="1"/>
    </xf>
    <xf numFmtId="173" fontId="78" fillId="30" borderId="96" xfId="89" applyNumberFormat="1" applyFont="1" applyFill="1" applyBorder="1" applyAlignment="1">
      <alignment horizontal="center" vertical="center" wrapText="1"/>
    </xf>
    <xf numFmtId="173" fontId="78" fillId="31" borderId="11" xfId="89" applyNumberFormat="1" applyFont="1" applyFill="1" applyBorder="1" applyAlignment="1">
      <alignment horizontal="center" vertical="center" wrapText="1"/>
    </xf>
    <xf numFmtId="173" fontId="78" fillId="30" borderId="11" xfId="89" applyNumberFormat="1" applyFont="1" applyFill="1" applyBorder="1" applyAlignment="1">
      <alignment horizontal="center" vertical="center" wrapText="1"/>
    </xf>
    <xf numFmtId="0" fontId="79" fillId="0" borderId="0" xfId="89" applyFont="1" applyBorder="1" applyAlignment="1">
      <alignment horizontal="center" vertical="center"/>
    </xf>
    <xf numFmtId="0" fontId="78" fillId="0" borderId="0" xfId="89" applyFont="1" applyBorder="1" applyAlignment="1">
      <alignment horizontal="center" vertical="center"/>
    </xf>
    <xf numFmtId="0" fontId="78" fillId="30" borderId="96" xfId="89" applyFont="1" applyFill="1" applyBorder="1" applyAlignment="1">
      <alignment horizontal="center" vertical="center"/>
    </xf>
    <xf numFmtId="173" fontId="78" fillId="0" borderId="0" xfId="89" applyNumberFormat="1" applyFont="1" applyBorder="1" applyAlignment="1">
      <alignment horizontal="center" vertical="center" wrapText="1"/>
    </xf>
    <xf numFmtId="173" fontId="78" fillId="30" borderId="0" xfId="89" applyNumberFormat="1" applyFont="1" applyFill="1" applyBorder="1" applyAlignment="1">
      <alignment horizontal="center" vertical="center" wrapText="1"/>
    </xf>
    <xf numFmtId="0" fontId="79" fillId="31" borderId="0" xfId="89" applyFont="1" applyFill="1" applyBorder="1" applyAlignment="1">
      <alignment horizontal="center" vertical="center"/>
    </xf>
    <xf numFmtId="0" fontId="78" fillId="31" borderId="0" xfId="89" applyFont="1" applyFill="1" applyBorder="1" applyAlignment="1">
      <alignment horizontal="center" vertical="center"/>
    </xf>
    <xf numFmtId="0" fontId="78" fillId="31" borderId="96" xfId="89" applyFont="1" applyFill="1" applyBorder="1" applyAlignment="1">
      <alignment horizontal="center" vertical="center"/>
    </xf>
    <xf numFmtId="173" fontId="78" fillId="31" borderId="96" xfId="89" applyNumberFormat="1" applyFont="1" applyFill="1" applyBorder="1" applyAlignment="1">
      <alignment horizontal="center" vertical="center" wrapText="1"/>
    </xf>
    <xf numFmtId="173" fontId="78" fillId="31" borderId="0" xfId="89" applyNumberFormat="1" applyFont="1" applyFill="1" applyBorder="1" applyAlignment="1">
      <alignment horizontal="center" vertical="center" wrapText="1"/>
    </xf>
    <xf numFmtId="0" fontId="77" fillId="31" borderId="0" xfId="89" applyFont="1" applyFill="1" applyAlignment="1">
      <alignment horizontal="center"/>
    </xf>
    <xf numFmtId="0" fontId="71" fillId="32" borderId="0" xfId="89" applyFont="1" applyFill="1" applyAlignment="1">
      <alignment horizontal="center" vertical="center"/>
    </xf>
    <xf numFmtId="0" fontId="76" fillId="32" borderId="11" xfId="89" applyFont="1" applyFill="1" applyBorder="1" applyAlignment="1">
      <alignment horizontal="left" vertical="center" wrapText="1"/>
    </xf>
    <xf numFmtId="173" fontId="76" fillId="32" borderId="96" xfId="89" applyNumberFormat="1" applyFont="1" applyFill="1" applyBorder="1" applyAlignment="1">
      <alignment horizontal="center" vertical="center"/>
    </xf>
    <xf numFmtId="174" fontId="78" fillId="32" borderId="96" xfId="89" applyNumberFormat="1" applyFont="1" applyFill="1" applyBorder="1" applyAlignment="1">
      <alignment horizontal="center" vertical="center"/>
    </xf>
    <xf numFmtId="173" fontId="77" fillId="32" borderId="11" xfId="89" applyNumberFormat="1" applyFont="1" applyFill="1" applyBorder="1" applyAlignment="1">
      <alignment horizontal="center" vertical="center"/>
    </xf>
    <xf numFmtId="174" fontId="78" fillId="32" borderId="11" xfId="89" applyNumberFormat="1" applyFont="1" applyFill="1" applyBorder="1" applyAlignment="1">
      <alignment horizontal="center" vertical="center"/>
    </xf>
    <xf numFmtId="173" fontId="77" fillId="32" borderId="11" xfId="89" applyNumberFormat="1" applyFont="1" applyFill="1" applyBorder="1" applyAlignment="1">
      <alignment horizontal="center"/>
    </xf>
    <xf numFmtId="2" fontId="78" fillId="32" borderId="11" xfId="89" applyNumberFormat="1" applyFont="1" applyFill="1" applyBorder="1" applyAlignment="1">
      <alignment horizontal="center"/>
    </xf>
    <xf numFmtId="0" fontId="76" fillId="0" borderId="11" xfId="89" applyFont="1" applyBorder="1" applyAlignment="1">
      <alignment horizontal="left" vertical="center" wrapText="1"/>
    </xf>
    <xf numFmtId="173" fontId="76" fillId="0" borderId="96" xfId="89" applyNumberFormat="1" applyFont="1" applyBorder="1" applyAlignment="1">
      <alignment horizontal="center" vertical="center"/>
    </xf>
    <xf numFmtId="174" fontId="78" fillId="0" borderId="96" xfId="89" applyNumberFormat="1" applyFont="1" applyBorder="1" applyAlignment="1">
      <alignment horizontal="center" vertical="center"/>
    </xf>
    <xf numFmtId="173" fontId="77" fillId="0" borderId="11" xfId="89" applyNumberFormat="1" applyFont="1" applyBorder="1" applyAlignment="1">
      <alignment horizontal="center" vertical="center"/>
    </xf>
    <xf numFmtId="174" fontId="78" fillId="0" borderId="11" xfId="89" applyNumberFormat="1" applyFont="1" applyBorder="1" applyAlignment="1">
      <alignment horizontal="center" vertical="center"/>
    </xf>
    <xf numFmtId="173" fontId="77" fillId="0" borderId="11" xfId="89" applyNumberFormat="1" applyFont="1" applyBorder="1" applyAlignment="1">
      <alignment horizontal="center"/>
    </xf>
    <xf numFmtId="2" fontId="78" fillId="0" borderId="11" xfId="89" applyNumberFormat="1" applyFont="1" applyBorder="1" applyAlignment="1">
      <alignment horizontal="center"/>
    </xf>
    <xf numFmtId="0" fontId="71" fillId="32" borderId="0" xfId="89" applyFont="1" applyFill="1" applyAlignment="1">
      <alignment vertical="center"/>
    </xf>
    <xf numFmtId="173" fontId="76" fillId="30" borderId="96" xfId="89" applyNumberFormat="1" applyFont="1" applyFill="1" applyBorder="1" applyAlignment="1">
      <alignment horizontal="center" vertical="center"/>
    </xf>
    <xf numFmtId="0" fontId="76" fillId="32" borderId="96" xfId="89" applyFont="1" applyFill="1" applyBorder="1" applyAlignment="1">
      <alignment horizontal="left" wrapText="1"/>
    </xf>
    <xf numFmtId="173" fontId="76" fillId="32" borderId="11" xfId="100" applyNumberFormat="1" applyFont="1" applyFill="1" applyBorder="1" applyAlignment="1" applyProtection="1">
      <alignment horizontal="center" vertical="center"/>
    </xf>
    <xf numFmtId="0" fontId="71" fillId="30" borderId="0" xfId="89" applyFont="1" applyFill="1" applyAlignment="1">
      <alignment vertical="center"/>
    </xf>
    <xf numFmtId="0" fontId="76" fillId="30" borderId="11" xfId="89" applyFont="1" applyFill="1" applyBorder="1" applyAlignment="1">
      <alignment horizontal="left" vertical="center" wrapText="1"/>
    </xf>
    <xf numFmtId="173" fontId="76" fillId="30" borderId="11" xfId="100" applyNumberFormat="1" applyFont="1" applyFill="1" applyBorder="1" applyAlignment="1" applyProtection="1">
      <alignment horizontal="center" vertical="center"/>
    </xf>
    <xf numFmtId="0" fontId="71" fillId="32" borderId="96" xfId="89" applyFont="1" applyFill="1" applyBorder="1" applyAlignment="1">
      <alignment vertical="center"/>
    </xf>
    <xf numFmtId="0" fontId="76" fillId="32" borderId="96" xfId="89" applyFont="1" applyFill="1" applyBorder="1" applyAlignment="1">
      <alignment horizontal="left" vertical="center" wrapText="1"/>
    </xf>
    <xf numFmtId="173" fontId="76" fillId="32" borderId="96" xfId="100" applyNumberFormat="1" applyFont="1" applyFill="1" applyBorder="1" applyAlignment="1" applyProtection="1">
      <alignment horizontal="center" vertical="center"/>
    </xf>
    <xf numFmtId="173" fontId="77" fillId="30" borderId="96" xfId="89" applyNumberFormat="1" applyFont="1" applyFill="1" applyBorder="1" applyAlignment="1">
      <alignment horizontal="center"/>
    </xf>
    <xf numFmtId="174" fontId="78" fillId="30" borderId="96" xfId="89" applyNumberFormat="1" applyFont="1" applyFill="1" applyBorder="1" applyAlignment="1">
      <alignment horizontal="center" vertical="center"/>
    </xf>
    <xf numFmtId="173" fontId="77" fillId="32" borderId="96" xfId="89" applyNumberFormat="1" applyFont="1" applyFill="1" applyBorder="1" applyAlignment="1">
      <alignment horizontal="center"/>
    </xf>
    <xf numFmtId="174" fontId="74" fillId="32" borderId="96" xfId="89" applyNumberFormat="1" applyFont="1" applyFill="1" applyBorder="1" applyAlignment="1">
      <alignment horizontal="center" vertical="center"/>
    </xf>
    <xf numFmtId="173" fontId="78" fillId="30" borderId="96" xfId="100" applyNumberFormat="1" applyFont="1" applyFill="1" applyBorder="1" applyAlignment="1" applyProtection="1">
      <alignment horizontal="center" vertical="center"/>
    </xf>
    <xf numFmtId="173" fontId="77" fillId="32" borderId="11" xfId="100" applyNumberFormat="1" applyFont="1" applyFill="1" applyBorder="1" applyAlignment="1" applyProtection="1">
      <alignment horizontal="center" vertical="center"/>
    </xf>
    <xf numFmtId="173" fontId="77" fillId="30" borderId="96" xfId="100" applyNumberFormat="1" applyFont="1" applyFill="1" applyBorder="1" applyAlignment="1" applyProtection="1">
      <alignment horizontal="center" vertical="center"/>
    </xf>
    <xf numFmtId="173" fontId="77" fillId="30" borderId="11" xfId="100" applyNumberFormat="1" applyFont="1" applyFill="1" applyBorder="1" applyAlignment="1" applyProtection="1">
      <alignment horizontal="center" vertical="center"/>
    </xf>
    <xf numFmtId="173" fontId="77" fillId="32" borderId="96" xfId="100" applyNumberFormat="1" applyFont="1" applyFill="1" applyBorder="1" applyAlignment="1" applyProtection="1">
      <alignment horizontal="center" vertical="center"/>
    </xf>
    <xf numFmtId="173" fontId="78" fillId="32" borderId="96" xfId="100" applyNumberFormat="1" applyFont="1" applyFill="1" applyBorder="1" applyAlignment="1" applyProtection="1">
      <alignment horizontal="center" vertical="center"/>
    </xf>
    <xf numFmtId="0" fontId="79" fillId="30" borderId="0" xfId="89" applyFont="1" applyFill="1" applyAlignment="1">
      <alignment vertical="center"/>
    </xf>
    <xf numFmtId="0" fontId="77" fillId="30" borderId="11" xfId="89" applyFont="1" applyFill="1" applyBorder="1" applyAlignment="1">
      <alignment horizontal="left" vertical="center" wrapText="1"/>
    </xf>
    <xf numFmtId="173" fontId="77" fillId="30" borderId="96" xfId="89" applyNumberFormat="1" applyFont="1" applyFill="1" applyBorder="1" applyAlignment="1">
      <alignment horizontal="center" vertical="center"/>
    </xf>
    <xf numFmtId="173" fontId="76" fillId="32" borderId="11" xfId="89" applyNumberFormat="1" applyFont="1" applyFill="1" applyBorder="1" applyAlignment="1">
      <alignment horizontal="center" vertical="center"/>
    </xf>
    <xf numFmtId="173" fontId="76" fillId="30" borderId="11" xfId="89" applyNumberFormat="1" applyFont="1" applyFill="1" applyBorder="1" applyAlignment="1">
      <alignment horizontal="center" vertical="center"/>
    </xf>
    <xf numFmtId="173" fontId="77" fillId="32" borderId="96" xfId="89" applyNumberFormat="1" applyFont="1" applyFill="1" applyBorder="1" applyAlignment="1">
      <alignment horizontal="center" vertical="center"/>
    </xf>
    <xf numFmtId="0" fontId="76" fillId="0" borderId="0" xfId="89" applyFont="1" applyBorder="1" applyAlignment="1">
      <alignment horizontal="center" vertical="center" wrapText="1"/>
    </xf>
    <xf numFmtId="0" fontId="76" fillId="30" borderId="96" xfId="89" applyFont="1" applyFill="1" applyBorder="1" applyAlignment="1">
      <alignment horizontal="center" vertical="center"/>
    </xf>
    <xf numFmtId="0" fontId="74" fillId="30" borderId="96" xfId="89" applyFont="1" applyFill="1" applyBorder="1" applyAlignment="1">
      <alignment horizontal="center" vertical="center"/>
    </xf>
    <xf numFmtId="0" fontId="76" fillId="0" borderId="0" xfId="89" applyFont="1" applyBorder="1" applyAlignment="1">
      <alignment horizontal="center" vertical="center"/>
    </xf>
    <xf numFmtId="0" fontId="74" fillId="0" borderId="0" xfId="89" applyFont="1" applyBorder="1" applyAlignment="1">
      <alignment horizontal="center" vertical="center"/>
    </xf>
    <xf numFmtId="0" fontId="76" fillId="30" borderId="0" xfId="89" applyFont="1" applyFill="1" applyBorder="1" applyAlignment="1">
      <alignment horizontal="center" vertical="center"/>
    </xf>
    <xf numFmtId="0" fontId="74" fillId="30" borderId="0" xfId="89" applyFont="1" applyFill="1" applyBorder="1" applyAlignment="1">
      <alignment horizontal="center" vertical="center"/>
    </xf>
    <xf numFmtId="0" fontId="78" fillId="0" borderId="0" xfId="89" applyFont="1" applyAlignment="1">
      <alignment horizontal="center"/>
    </xf>
    <xf numFmtId="0" fontId="78" fillId="31" borderId="0" xfId="89" applyFont="1" applyFill="1" applyBorder="1" applyAlignment="1">
      <alignment horizontal="center" vertical="center" wrapText="1"/>
    </xf>
    <xf numFmtId="0" fontId="78" fillId="31" borderId="96" xfId="89" applyFont="1" applyFill="1" applyBorder="1" applyAlignment="1">
      <alignment horizontal="center" vertical="center" wrapText="1"/>
    </xf>
    <xf numFmtId="0" fontId="78" fillId="31" borderId="0" xfId="89" applyFont="1" applyFill="1" applyAlignment="1">
      <alignment horizontal="center"/>
    </xf>
    <xf numFmtId="173" fontId="77" fillId="32" borderId="96" xfId="89" applyNumberFormat="1" applyFont="1" applyFill="1" applyBorder="1" applyAlignment="1">
      <alignment horizontal="center" wrapText="1"/>
    </xf>
    <xf numFmtId="174" fontId="74" fillId="32" borderId="11" xfId="89" applyNumberFormat="1" applyFont="1" applyFill="1" applyBorder="1" applyAlignment="1">
      <alignment horizontal="center" vertical="center"/>
    </xf>
    <xf numFmtId="173" fontId="77" fillId="30" borderId="96" xfId="89" applyNumberFormat="1" applyFont="1" applyFill="1" applyBorder="1" applyAlignment="1">
      <alignment horizontal="center" wrapText="1"/>
    </xf>
    <xf numFmtId="173" fontId="77" fillId="0" borderId="11" xfId="100" applyNumberFormat="1" applyFont="1" applyBorder="1" applyAlignment="1" applyProtection="1">
      <alignment horizontal="center" vertical="center"/>
    </xf>
    <xf numFmtId="174" fontId="74" fillId="0" borderId="11" xfId="89" applyNumberFormat="1" applyFont="1" applyBorder="1" applyAlignment="1">
      <alignment horizontal="center" vertical="center"/>
    </xf>
    <xf numFmtId="173" fontId="76" fillId="0" borderId="11" xfId="100" applyNumberFormat="1" applyFont="1" applyBorder="1" applyAlignment="1" applyProtection="1">
      <alignment horizontal="center" vertical="center"/>
    </xf>
    <xf numFmtId="173" fontId="76" fillId="32" borderId="96" xfId="89" applyNumberFormat="1" applyFont="1" applyFill="1" applyBorder="1" applyAlignment="1">
      <alignment horizontal="center" wrapText="1"/>
    </xf>
    <xf numFmtId="0" fontId="54" fillId="32" borderId="0" xfId="89" applyFill="1"/>
    <xf numFmtId="0" fontId="76" fillId="30" borderId="96" xfId="100" applyNumberFormat="1" applyFont="1" applyFill="1" applyBorder="1" applyAlignment="1" applyProtection="1">
      <alignment horizontal="center" vertical="center"/>
    </xf>
    <xf numFmtId="0" fontId="74" fillId="30" borderId="96" xfId="100" applyNumberFormat="1" applyFont="1" applyFill="1" applyBorder="1" applyAlignment="1" applyProtection="1">
      <alignment horizontal="center" vertical="center"/>
    </xf>
    <xf numFmtId="0" fontId="76" fillId="0" borderId="0" xfId="100" applyNumberFormat="1" applyFont="1" applyBorder="1" applyAlignment="1" applyProtection="1">
      <alignment horizontal="center" vertical="center"/>
    </xf>
    <xf numFmtId="0" fontId="74" fillId="0" borderId="0" xfId="100" applyNumberFormat="1" applyFont="1" applyBorder="1" applyAlignment="1" applyProtection="1">
      <alignment horizontal="center" vertical="center"/>
    </xf>
    <xf numFmtId="0" fontId="76" fillId="30" borderId="0" xfId="100" applyNumberFormat="1" applyFont="1" applyFill="1" applyBorder="1" applyAlignment="1" applyProtection="1">
      <alignment horizontal="center" vertical="center"/>
    </xf>
    <xf numFmtId="0" fontId="74" fillId="30" borderId="0" xfId="100" applyNumberFormat="1" applyFont="1" applyFill="1" applyBorder="1" applyAlignment="1" applyProtection="1">
      <alignment horizontal="center" vertical="center"/>
    </xf>
    <xf numFmtId="0" fontId="71" fillId="31" borderId="0" xfId="89" applyFont="1" applyFill="1" applyAlignment="1">
      <alignment vertical="center"/>
    </xf>
    <xf numFmtId="0" fontId="77" fillId="30" borderId="96" xfId="100" applyNumberFormat="1" applyFont="1" applyFill="1" applyBorder="1" applyAlignment="1" applyProtection="1">
      <alignment horizontal="center" vertical="center"/>
    </xf>
    <xf numFmtId="0" fontId="78" fillId="30" borderId="96" xfId="100" applyNumberFormat="1" applyFont="1" applyFill="1" applyBorder="1" applyAlignment="1" applyProtection="1">
      <alignment horizontal="center" vertical="center"/>
    </xf>
    <xf numFmtId="0" fontId="77" fillId="0" borderId="0" xfId="100" applyNumberFormat="1" applyFont="1" applyBorder="1" applyAlignment="1" applyProtection="1">
      <alignment horizontal="center" vertical="center"/>
    </xf>
    <xf numFmtId="0" fontId="78" fillId="0" borderId="0" xfId="100" applyNumberFormat="1" applyFont="1" applyBorder="1" applyAlignment="1" applyProtection="1">
      <alignment horizontal="center" vertical="center"/>
    </xf>
    <xf numFmtId="0" fontId="77" fillId="30" borderId="0" xfId="100" applyNumberFormat="1" applyFont="1" applyFill="1" applyBorder="1" applyAlignment="1" applyProtection="1">
      <alignment horizontal="center" vertical="center"/>
    </xf>
    <xf numFmtId="0" fontId="78" fillId="30" borderId="0" xfId="100" applyNumberFormat="1" applyFont="1" applyFill="1" applyBorder="1" applyAlignment="1" applyProtection="1">
      <alignment horizontal="center" vertical="center"/>
    </xf>
    <xf numFmtId="0" fontId="76" fillId="0" borderId="0" xfId="89" applyFont="1" applyAlignment="1">
      <alignment vertical="center"/>
    </xf>
    <xf numFmtId="0" fontId="76" fillId="30" borderId="96" xfId="89" applyFont="1" applyFill="1" applyBorder="1" applyAlignment="1">
      <alignment vertical="center"/>
    </xf>
    <xf numFmtId="0" fontId="74" fillId="30" borderId="96" xfId="89" applyFont="1" applyFill="1" applyBorder="1" applyAlignment="1">
      <alignment vertical="center"/>
    </xf>
    <xf numFmtId="0" fontId="74" fillId="0" borderId="0" xfId="89" applyFont="1" applyAlignment="1">
      <alignment vertical="center"/>
    </xf>
    <xf numFmtId="0" fontId="76" fillId="30" borderId="0" xfId="89" applyFont="1" applyFill="1" applyAlignment="1">
      <alignment vertical="center"/>
    </xf>
    <xf numFmtId="0" fontId="74" fillId="30" borderId="0" xfId="89" applyFont="1" applyFill="1" applyAlignment="1">
      <alignment vertical="center"/>
    </xf>
    <xf numFmtId="0" fontId="74" fillId="0" borderId="0" xfId="89" applyFont="1" applyAlignment="1">
      <alignment horizontal="center" vertical="center"/>
    </xf>
    <xf numFmtId="0" fontId="74" fillId="31" borderId="0" xfId="89" applyFont="1" applyFill="1" applyBorder="1" applyAlignment="1">
      <alignment horizontal="center" vertical="center" wrapText="1"/>
    </xf>
    <xf numFmtId="0" fontId="74" fillId="31" borderId="96" xfId="89" applyFont="1" applyFill="1" applyBorder="1" applyAlignment="1">
      <alignment horizontal="center" vertical="center"/>
    </xf>
    <xf numFmtId="0" fontId="80" fillId="31" borderId="96" xfId="100" applyNumberFormat="1" applyFont="1" applyFill="1" applyBorder="1" applyAlignment="1" applyProtection="1">
      <alignment horizontal="center" vertical="center"/>
    </xf>
    <xf numFmtId="0" fontId="80" fillId="31" borderId="0" xfId="100" applyNumberFormat="1" applyFont="1" applyFill="1" applyBorder="1" applyAlignment="1" applyProtection="1">
      <alignment horizontal="center" vertical="center"/>
    </xf>
    <xf numFmtId="0" fontId="76" fillId="0" borderId="0" xfId="89" applyFont="1" applyAlignment="1">
      <alignment horizontal="center" vertical="center" wrapText="1"/>
    </xf>
    <xf numFmtId="173" fontId="54" fillId="0" borderId="96" xfId="89" applyNumberFormat="1" applyBorder="1"/>
    <xf numFmtId="173" fontId="54" fillId="0" borderId="0" xfId="89" applyNumberFormat="1"/>
    <xf numFmtId="0" fontId="77" fillId="0" borderId="11" xfId="89" applyFont="1" applyBorder="1" applyAlignment="1">
      <alignment horizontal="left" vertical="center" wrapText="1"/>
    </xf>
    <xf numFmtId="0" fontId="76" fillId="31" borderId="96" xfId="100" applyNumberFormat="1" applyFont="1" applyFill="1" applyBorder="1" applyAlignment="1" applyProtection="1">
      <alignment horizontal="center" vertical="center"/>
    </xf>
    <xf numFmtId="0" fontId="74" fillId="31" borderId="96" xfId="100" applyNumberFormat="1" applyFont="1" applyFill="1" applyBorder="1" applyAlignment="1" applyProtection="1">
      <alignment horizontal="center" vertical="center"/>
    </xf>
    <xf numFmtId="0" fontId="76" fillId="31" borderId="0" xfId="100" applyNumberFormat="1" applyFont="1" applyFill="1" applyBorder="1" applyAlignment="1" applyProtection="1">
      <alignment horizontal="center" vertical="center"/>
    </xf>
    <xf numFmtId="0" fontId="74" fillId="31" borderId="0" xfId="100" applyNumberFormat="1" applyFont="1" applyFill="1" applyBorder="1" applyAlignment="1" applyProtection="1">
      <alignment horizontal="center" vertical="center"/>
    </xf>
    <xf numFmtId="0" fontId="71" fillId="32" borderId="0" xfId="89" applyFont="1" applyFill="1" applyBorder="1" applyAlignment="1">
      <alignment vertical="center"/>
    </xf>
    <xf numFmtId="0" fontId="71" fillId="30" borderId="0" xfId="89" applyFont="1" applyFill="1" applyBorder="1" applyAlignment="1">
      <alignment vertical="center"/>
    </xf>
    <xf numFmtId="174" fontId="78" fillId="30" borderId="11" xfId="89" applyNumberFormat="1" applyFont="1" applyFill="1" applyBorder="1" applyAlignment="1">
      <alignment horizontal="center" vertical="center"/>
    </xf>
    <xf numFmtId="0" fontId="76" fillId="30" borderId="11" xfId="100" applyNumberFormat="1" applyFont="1" applyFill="1" applyBorder="1" applyAlignment="1" applyProtection="1">
      <alignment horizontal="center" vertical="center"/>
    </xf>
    <xf numFmtId="1" fontId="78" fillId="30" borderId="11" xfId="89" applyNumberFormat="1" applyFont="1" applyFill="1" applyBorder="1" applyAlignment="1">
      <alignment horizontal="center"/>
    </xf>
    <xf numFmtId="0" fontId="76" fillId="30" borderId="0" xfId="89" applyFont="1" applyFill="1" applyBorder="1" applyAlignment="1">
      <alignment horizontal="center" vertical="center" wrapText="1"/>
    </xf>
    <xf numFmtId="0" fontId="74" fillId="31" borderId="0" xfId="89" applyFont="1" applyFill="1" applyAlignment="1">
      <alignment horizontal="center"/>
    </xf>
    <xf numFmtId="173" fontId="78" fillId="32" borderId="96" xfId="89" applyNumberFormat="1" applyFont="1" applyFill="1" applyBorder="1" applyAlignment="1">
      <alignment horizontal="center"/>
    </xf>
    <xf numFmtId="0" fontId="76" fillId="30" borderId="11" xfId="89" applyFont="1" applyFill="1" applyBorder="1" applyAlignment="1">
      <alignment horizontal="center" vertical="center"/>
    </xf>
    <xf numFmtId="173" fontId="74" fillId="30" borderId="96" xfId="89" applyNumberFormat="1" applyFont="1" applyFill="1" applyBorder="1" applyAlignment="1">
      <alignment horizontal="center" vertical="center"/>
    </xf>
    <xf numFmtId="173" fontId="74" fillId="0" borderId="0" xfId="89" applyNumberFormat="1" applyFont="1" applyAlignment="1">
      <alignment horizontal="center" vertical="center"/>
    </xf>
    <xf numFmtId="173" fontId="74" fillId="30" borderId="0" xfId="89" applyNumberFormat="1" applyFont="1" applyFill="1" applyAlignment="1">
      <alignment horizontal="center" vertical="center"/>
    </xf>
    <xf numFmtId="0" fontId="71" fillId="31" borderId="0" xfId="89" applyFont="1" applyFill="1" applyBorder="1" applyAlignment="1">
      <alignment vertical="center"/>
    </xf>
    <xf numFmtId="0" fontId="77" fillId="0" borderId="0" xfId="89" applyFont="1" applyAlignment="1">
      <alignment wrapText="1"/>
    </xf>
    <xf numFmtId="0" fontId="77" fillId="30" borderId="96" xfId="89" applyFont="1" applyFill="1" applyBorder="1" applyAlignment="1">
      <alignment horizontal="center"/>
    </xf>
    <xf numFmtId="0" fontId="77" fillId="30" borderId="96" xfId="89" applyFont="1" applyFill="1" applyBorder="1"/>
    <xf numFmtId="0" fontId="78" fillId="30" borderId="96" xfId="89" applyFont="1" applyFill="1" applyBorder="1"/>
    <xf numFmtId="0" fontId="77" fillId="0" borderId="0" xfId="89" applyFont="1"/>
    <xf numFmtId="0" fontId="78" fillId="0" borderId="0" xfId="89" applyFont="1"/>
    <xf numFmtId="0" fontId="77" fillId="30" borderId="0" xfId="89" applyFont="1" applyFill="1"/>
    <xf numFmtId="0" fontId="78" fillId="30" borderId="0" xfId="89" applyFont="1" applyFill="1"/>
    <xf numFmtId="173" fontId="76" fillId="32" borderId="96" xfId="89" applyNumberFormat="1" applyFont="1" applyFill="1" applyBorder="1"/>
    <xf numFmtId="173" fontId="76" fillId="32" borderId="11" xfId="89" applyNumberFormat="1" applyFont="1" applyFill="1" applyBorder="1" applyAlignment="1">
      <alignment horizontal="center" vertical="center" wrapText="1" shrinkToFit="1"/>
    </xf>
    <xf numFmtId="0" fontId="81" fillId="0" borderId="0" xfId="89" applyFont="1" applyBorder="1" applyAlignment="1">
      <alignment horizontal="left" vertical="center"/>
    </xf>
    <xf numFmtId="0" fontId="81" fillId="0" borderId="0" xfId="89" applyFont="1" applyBorder="1" applyAlignment="1">
      <alignment horizontal="left" vertical="center" wrapText="1" shrinkToFit="1"/>
    </xf>
    <xf numFmtId="0" fontId="54" fillId="0" borderId="0" xfId="89" applyAlignment="1">
      <alignment wrapText="1" shrinkToFit="1"/>
    </xf>
    <xf numFmtId="0" fontId="54" fillId="0" borderId="0" xfId="89" applyFont="1" applyAlignment="1">
      <alignment wrapText="1" shrinkToFit="1"/>
    </xf>
    <xf numFmtId="0" fontId="54" fillId="0" borderId="0" xfId="89" applyFont="1" applyAlignment="1">
      <alignment horizontal="center" wrapText="1" shrinkToFit="1"/>
    </xf>
  </cellXfs>
  <cellStyles count="114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 [0] 2" xfId="47"/>
    <cellStyle name="Millares [0] 2 2" xfId="55"/>
    <cellStyle name="Millares 2" xfId="44"/>
    <cellStyle name="Millares 2 2" xfId="54"/>
    <cellStyle name="Moneda 2" xfId="74"/>
    <cellStyle name="Moneda 3" xfId="77"/>
    <cellStyle name="Moneda 4" xfId="79"/>
    <cellStyle name="Moneda 5" xfId="83"/>
    <cellStyle name="Moneda 6" xfId="84"/>
    <cellStyle name="Moneda 7" xfId="93"/>
    <cellStyle name="Moneda 8" xfId="112"/>
    <cellStyle name="Neutral" xfId="33" builtinId="28" customBuiltin="1"/>
    <cellStyle name="Normal" xfId="0" builtinId="0"/>
    <cellStyle name="Normal 10" xfId="63"/>
    <cellStyle name="Normal 11" xfId="65"/>
    <cellStyle name="Normal 12" xfId="67"/>
    <cellStyle name="Normal 13" xfId="68"/>
    <cellStyle name="Normal 14" xfId="70"/>
    <cellStyle name="Normal 15" xfId="71"/>
    <cellStyle name="Normal 16" xfId="73"/>
    <cellStyle name="Normal 17" xfId="76"/>
    <cellStyle name="Normal 18" xfId="78"/>
    <cellStyle name="Normal 19" xfId="81"/>
    <cellStyle name="Normal 2" xfId="43"/>
    <cellStyle name="Normal 2 2" xfId="53"/>
    <cellStyle name="Normal 20" xfId="85"/>
    <cellStyle name="Normal 21" xfId="87"/>
    <cellStyle name="Normal 22" xfId="89"/>
    <cellStyle name="Normal 23" xfId="92"/>
    <cellStyle name="Normal 24" xfId="94"/>
    <cellStyle name="Normal 25" xfId="96"/>
    <cellStyle name="Normal 26" xfId="98"/>
    <cellStyle name="Normal 27" xfId="101"/>
    <cellStyle name="Normal 28" xfId="103"/>
    <cellStyle name="Normal 29" xfId="105"/>
    <cellStyle name="Normal 3" xfId="45"/>
    <cellStyle name="Normal 3 2" xfId="58"/>
    <cellStyle name="Normal 30" xfId="107"/>
    <cellStyle name="Normal 31" xfId="109"/>
    <cellStyle name="Normal 32" xfId="111"/>
    <cellStyle name="Normal 4" xfId="48"/>
    <cellStyle name="Normal 5" xfId="50"/>
    <cellStyle name="Normal 6" xfId="52"/>
    <cellStyle name="Normal 7" xfId="56"/>
    <cellStyle name="Normal 8" xfId="60"/>
    <cellStyle name="Normal 9" xfId="62"/>
    <cellStyle name="Notas" xfId="34" builtinId="10" customBuiltin="1"/>
    <cellStyle name="Porcentaje 10" xfId="69"/>
    <cellStyle name="Porcentaje 11" xfId="72"/>
    <cellStyle name="Porcentaje 12" xfId="75"/>
    <cellStyle name="Porcentaje 13" xfId="80"/>
    <cellStyle name="Porcentaje 14" xfId="82"/>
    <cellStyle name="Porcentaje 15" xfId="86"/>
    <cellStyle name="Porcentaje 16" xfId="88"/>
    <cellStyle name="Porcentaje 17" xfId="91"/>
    <cellStyle name="Porcentaje 18" xfId="95"/>
    <cellStyle name="Porcentaje 19" xfId="97"/>
    <cellStyle name="Porcentaje 2" xfId="46"/>
    <cellStyle name="Porcentaje 20" xfId="99"/>
    <cellStyle name="Porcentaje 21" xfId="100"/>
    <cellStyle name="Porcentaje 22" xfId="102"/>
    <cellStyle name="Porcentaje 23" xfId="104"/>
    <cellStyle name="Porcentaje 24" xfId="106"/>
    <cellStyle name="Porcentaje 25" xfId="108"/>
    <cellStyle name="Porcentaje 26" xfId="110"/>
    <cellStyle name="Porcentaje 27" xfId="113"/>
    <cellStyle name="Porcentaje 3" xfId="49"/>
    <cellStyle name="Porcentaje 4" xfId="51"/>
    <cellStyle name="Porcentaje 5" xfId="57"/>
    <cellStyle name="Porcentaje 6" xfId="59"/>
    <cellStyle name="Porcentaje 7" xfId="61"/>
    <cellStyle name="Porcentaje 8" xfId="64"/>
    <cellStyle name="Porcentaje 9" xfId="66"/>
    <cellStyle name="Salida" xfId="35" builtinId="21" customBuiltin="1"/>
    <cellStyle name="Texto de advertencia" xfId="36" builtinId="11" customBuiltin="1"/>
    <cellStyle name="Texto explicativo" xfId="37" builtinId="53" customBuiltin="1"/>
    <cellStyle name="Texto explicativo 2" xfId="90"/>
    <cellStyle name="Título" xfId="38" builtinId="15" customBuiltin="1"/>
    <cellStyle name="Título 1" xfId="39" builtinId="16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316080</xdr:colOff>
      <xdr:row>0</xdr:row>
      <xdr:rowOff>5400</xdr:rowOff>
    </xdr:from>
    <xdr:to>
      <xdr:col>2</xdr:col>
      <xdr:colOff>165600</xdr:colOff>
      <xdr:row>4</xdr:row>
      <xdr:rowOff>143280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/>
        <a:stretch/>
      </xdr:blipFill>
      <xdr:spPr>
        <a:xfrm>
          <a:off x="706605" y="5400"/>
          <a:ext cx="2687970" cy="804630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ndri07\Downloads\PLANILLA%20ENERO.od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30 general 4º trimestre 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Q116"/>
  <sheetViews>
    <sheetView tabSelected="1" topLeftCell="A5" zoomScale="90" zoomScaleNormal="90" zoomScaleSheetLayoutView="100" workbookViewId="0">
      <selection activeCell="I22" sqref="I22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6" s="1" customFormat="1" ht="16.5" thickBot="1" x14ac:dyDescent="0.25">
      <c r="A1" s="141" t="s">
        <v>27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3"/>
    </row>
    <row r="2" spans="1:16" s="1" customFormat="1" ht="15" customHeight="1" x14ac:dyDescent="0.25">
      <c r="A2" s="146" t="s">
        <v>34</v>
      </c>
      <c r="B2" s="147"/>
      <c r="C2" s="147"/>
      <c r="D2" s="27"/>
      <c r="E2" s="27"/>
      <c r="F2" s="7"/>
      <c r="G2" s="7"/>
      <c r="H2" s="7"/>
      <c r="I2" s="7"/>
      <c r="J2" s="7"/>
      <c r="K2" s="26"/>
      <c r="L2" s="7"/>
      <c r="M2" s="7"/>
      <c r="N2" s="7"/>
    </row>
    <row r="3" spans="1:16" s="1" customFormat="1" ht="15" customHeight="1" x14ac:dyDescent="0.25">
      <c r="A3" s="28" t="s">
        <v>35</v>
      </c>
      <c r="B3" s="64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6" s="1" customFormat="1" ht="15" customHeight="1" x14ac:dyDescent="0.25">
      <c r="A4" s="28" t="s">
        <v>24</v>
      </c>
      <c r="B4" s="64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6" s="1" customFormat="1" ht="14.25" customHeight="1" thickBot="1" x14ac:dyDescent="0.3">
      <c r="A5" s="28" t="s">
        <v>49</v>
      </c>
      <c r="B5" s="64"/>
      <c r="C5" s="25"/>
      <c r="D5" s="7"/>
      <c r="E5" s="7"/>
      <c r="F5" s="7"/>
      <c r="G5" s="7"/>
      <c r="H5" s="7"/>
      <c r="I5" s="7"/>
      <c r="J5" s="7"/>
      <c r="K5" s="26"/>
      <c r="L5" s="7"/>
      <c r="M5" s="7"/>
      <c r="N5" s="7"/>
    </row>
    <row r="6" spans="1:16" ht="13.5" hidden="1" thickBot="1" x14ac:dyDescent="0.25">
      <c r="A6" s="59"/>
      <c r="B6" s="60"/>
      <c r="C6" s="60"/>
      <c r="D6" s="61"/>
      <c r="E6" s="61"/>
      <c r="F6" s="61"/>
      <c r="G6" s="61"/>
      <c r="H6" s="61"/>
      <c r="I6" s="61"/>
      <c r="J6" s="61"/>
      <c r="K6" s="63"/>
      <c r="L6" s="61"/>
      <c r="M6" s="61"/>
      <c r="N6" s="62"/>
    </row>
    <row r="7" spans="1:16" x14ac:dyDescent="0.2">
      <c r="A7" s="148" t="s">
        <v>3</v>
      </c>
      <c r="B7" s="151" t="s">
        <v>0</v>
      </c>
      <c r="C7" s="151" t="s">
        <v>1</v>
      </c>
      <c r="D7" s="65"/>
      <c r="E7" s="65"/>
      <c r="F7" s="144"/>
      <c r="G7" s="144"/>
      <c r="H7" s="144"/>
      <c r="I7" s="144"/>
      <c r="J7" s="144"/>
      <c r="K7" s="145"/>
      <c r="L7" s="69"/>
      <c r="M7" s="4"/>
      <c r="N7" s="4"/>
    </row>
    <row r="8" spans="1:16" x14ac:dyDescent="0.2">
      <c r="A8" s="149"/>
      <c r="B8" s="152"/>
      <c r="C8" s="152"/>
      <c r="D8" s="66"/>
      <c r="E8" s="66">
        <v>2006</v>
      </c>
      <c r="F8" s="3">
        <v>2021</v>
      </c>
      <c r="G8" s="3">
        <v>2022</v>
      </c>
      <c r="H8" s="154">
        <v>2022</v>
      </c>
      <c r="I8" s="155"/>
      <c r="J8" s="155"/>
      <c r="K8" s="156"/>
      <c r="L8" s="68">
        <v>2015</v>
      </c>
      <c r="M8" s="5">
        <v>2016</v>
      </c>
      <c r="N8" s="5"/>
    </row>
    <row r="9" spans="1:16" ht="33.75" customHeight="1" thickBot="1" x14ac:dyDescent="0.25">
      <c r="A9" s="150"/>
      <c r="B9" s="153"/>
      <c r="C9" s="153"/>
      <c r="D9" s="67"/>
      <c r="E9" s="67" t="s">
        <v>22</v>
      </c>
      <c r="F9" s="67" t="s">
        <v>22</v>
      </c>
      <c r="G9" s="67" t="s">
        <v>2</v>
      </c>
      <c r="H9" s="67" t="s">
        <v>23</v>
      </c>
      <c r="I9" s="67" t="s">
        <v>25</v>
      </c>
      <c r="J9" s="67" t="s">
        <v>26</v>
      </c>
      <c r="K9" s="6" t="s">
        <v>28</v>
      </c>
      <c r="L9" s="58" t="s">
        <v>2</v>
      </c>
      <c r="M9" s="6" t="s">
        <v>2</v>
      </c>
      <c r="N9" s="6"/>
    </row>
    <row r="10" spans="1:16" ht="13.5" thickBot="1" x14ac:dyDescent="0.25">
      <c r="A10" s="41" t="s">
        <v>5</v>
      </c>
      <c r="B10" s="42"/>
      <c r="C10" s="42"/>
      <c r="D10" s="42"/>
      <c r="E10" s="42"/>
      <c r="F10" s="42"/>
      <c r="G10" s="42"/>
      <c r="H10" s="42"/>
      <c r="I10" s="42"/>
      <c r="J10" s="42"/>
      <c r="K10" s="81"/>
      <c r="L10" s="34"/>
      <c r="M10" s="35"/>
      <c r="N10" s="35"/>
    </row>
    <row r="11" spans="1:16" s="10" customFormat="1" ht="12" x14ac:dyDescent="0.2">
      <c r="A11" s="30" t="s">
        <v>6</v>
      </c>
      <c r="B11" s="31" t="s">
        <v>4</v>
      </c>
      <c r="C11" s="31" t="s">
        <v>7</v>
      </c>
      <c r="D11" s="31"/>
      <c r="E11" s="32"/>
      <c r="F11" s="53">
        <v>0</v>
      </c>
      <c r="G11" s="85">
        <v>0</v>
      </c>
      <c r="H11" s="85">
        <v>0</v>
      </c>
      <c r="I11" s="53">
        <v>0</v>
      </c>
      <c r="J11" s="54"/>
      <c r="K11" s="83"/>
      <c r="L11" s="70"/>
      <c r="M11" s="33"/>
      <c r="N11" s="109"/>
      <c r="O11" s="120"/>
      <c r="P11" s="120"/>
    </row>
    <row r="12" spans="1:16" s="10" customFormat="1" ht="12" x14ac:dyDescent="0.2">
      <c r="A12" s="8" t="s">
        <v>47</v>
      </c>
      <c r="B12" s="31" t="s">
        <v>4</v>
      </c>
      <c r="C12" s="31" t="s">
        <v>7</v>
      </c>
      <c r="D12" s="31"/>
      <c r="E12" s="32"/>
      <c r="F12" s="53">
        <v>93</v>
      </c>
      <c r="G12" s="85">
        <v>100</v>
      </c>
      <c r="H12" s="85">
        <v>34</v>
      </c>
      <c r="I12" s="53">
        <f>53-34</f>
        <v>19</v>
      </c>
      <c r="J12" s="54"/>
      <c r="K12" s="83"/>
      <c r="L12" s="70"/>
      <c r="M12" s="33"/>
      <c r="N12" s="109"/>
      <c r="O12" s="120"/>
      <c r="P12" s="120"/>
    </row>
    <row r="13" spans="1:16" s="10" customFormat="1" ht="12" x14ac:dyDescent="0.2">
      <c r="A13" s="8" t="s">
        <v>32</v>
      </c>
      <c r="B13" s="9" t="s">
        <v>4</v>
      </c>
      <c r="C13" s="9" t="s">
        <v>7</v>
      </c>
      <c r="D13" s="9"/>
      <c r="E13" s="23"/>
      <c r="F13" s="121">
        <v>0</v>
      </c>
      <c r="G13" s="85">
        <v>0</v>
      </c>
      <c r="H13" s="122">
        <v>0</v>
      </c>
      <c r="I13" s="123">
        <v>0</v>
      </c>
      <c r="J13" s="124"/>
      <c r="K13" s="125"/>
      <c r="L13" s="71"/>
      <c r="M13" s="16"/>
      <c r="N13" s="110"/>
      <c r="O13" s="120"/>
      <c r="P13" s="120"/>
    </row>
    <row r="14" spans="1:16" s="10" customFormat="1" ht="12" x14ac:dyDescent="0.2">
      <c r="A14" s="8" t="s">
        <v>33</v>
      </c>
      <c r="B14" s="9" t="s">
        <v>4</v>
      </c>
      <c r="C14" s="9" t="s">
        <v>7</v>
      </c>
      <c r="D14" s="9"/>
      <c r="E14" s="23"/>
      <c r="F14" s="53">
        <v>193</v>
      </c>
      <c r="G14" s="85">
        <v>150</v>
      </c>
      <c r="H14" s="87">
        <v>37</v>
      </c>
      <c r="I14" s="86">
        <f>89-37</f>
        <v>52</v>
      </c>
      <c r="J14" s="88"/>
      <c r="K14" s="82"/>
      <c r="L14" s="71"/>
      <c r="M14" s="16"/>
      <c r="N14" s="110"/>
      <c r="O14" s="120"/>
      <c r="P14" s="120"/>
    </row>
    <row r="15" spans="1:16" s="10" customFormat="1" ht="12" x14ac:dyDescent="0.2">
      <c r="A15" s="11" t="s">
        <v>8</v>
      </c>
      <c r="B15" s="9" t="s">
        <v>4</v>
      </c>
      <c r="C15" s="9" t="s">
        <v>7</v>
      </c>
      <c r="D15" s="9"/>
      <c r="E15" s="23"/>
      <c r="F15" s="53">
        <v>8</v>
      </c>
      <c r="G15" s="85">
        <v>40</v>
      </c>
      <c r="H15" s="87">
        <v>3</v>
      </c>
      <c r="I15" s="86">
        <f>11-3</f>
        <v>8</v>
      </c>
      <c r="J15" s="88"/>
      <c r="K15" s="82"/>
      <c r="L15" s="72"/>
      <c r="M15" s="15"/>
      <c r="N15" s="111"/>
      <c r="O15" s="120"/>
      <c r="P15" s="120"/>
    </row>
    <row r="16" spans="1:16" s="10" customFormat="1" ht="12" x14ac:dyDescent="0.2">
      <c r="A16" s="11" t="s">
        <v>9</v>
      </c>
      <c r="B16" s="9" t="s">
        <v>4</v>
      </c>
      <c r="C16" s="9" t="s">
        <v>7</v>
      </c>
      <c r="D16" s="9"/>
      <c r="E16" s="23"/>
      <c r="F16" s="53">
        <v>60</v>
      </c>
      <c r="G16" s="85">
        <f>15*4</f>
        <v>60</v>
      </c>
      <c r="H16" s="87">
        <v>15</v>
      </c>
      <c r="I16" s="86">
        <f>45-15</f>
        <v>30</v>
      </c>
      <c r="J16" s="88"/>
      <c r="K16" s="82"/>
      <c r="L16" s="72"/>
      <c r="M16" s="15"/>
      <c r="N16" s="111"/>
      <c r="O16" s="120"/>
      <c r="P16" s="120"/>
    </row>
    <row r="17" spans="1:16" s="10" customFormat="1" ht="12" x14ac:dyDescent="0.2">
      <c r="A17" s="8" t="s">
        <v>10</v>
      </c>
      <c r="B17" s="9" t="s">
        <v>4</v>
      </c>
      <c r="C17" s="9" t="s">
        <v>7</v>
      </c>
      <c r="D17" s="9">
        <v>642</v>
      </c>
      <c r="E17" s="23"/>
      <c r="F17" s="53">
        <v>810</v>
      </c>
      <c r="G17" s="85">
        <v>850</v>
      </c>
      <c r="H17" s="87">
        <v>168</v>
      </c>
      <c r="I17" s="86">
        <f>392-168</f>
        <v>224</v>
      </c>
      <c r="J17" s="88"/>
      <c r="K17" s="82"/>
      <c r="L17" s="71"/>
      <c r="M17" s="15"/>
      <c r="N17" s="111"/>
      <c r="O17" s="120"/>
      <c r="P17" s="120"/>
    </row>
    <row r="18" spans="1:16" s="10" customFormat="1" ht="12" x14ac:dyDescent="0.2">
      <c r="A18" s="8" t="s">
        <v>11</v>
      </c>
      <c r="B18" s="9" t="s">
        <v>4</v>
      </c>
      <c r="C18" s="9" t="s">
        <v>7</v>
      </c>
      <c r="D18" s="9">
        <v>44</v>
      </c>
      <c r="E18" s="23"/>
      <c r="F18" s="53">
        <v>71</v>
      </c>
      <c r="G18" s="85">
        <f>20*4</f>
        <v>80</v>
      </c>
      <c r="H18" s="87">
        <v>20</v>
      </c>
      <c r="I18" s="86">
        <f>44-20</f>
        <v>24</v>
      </c>
      <c r="J18" s="88"/>
      <c r="K18" s="82"/>
      <c r="L18" s="72"/>
      <c r="M18" s="15"/>
      <c r="N18" s="111"/>
      <c r="O18" s="120"/>
      <c r="P18" s="120"/>
    </row>
    <row r="19" spans="1:16" s="12" customFormat="1" ht="12" x14ac:dyDescent="0.2">
      <c r="A19" s="19" t="s">
        <v>12</v>
      </c>
      <c r="B19" s="20" t="s">
        <v>4</v>
      </c>
      <c r="C19" s="20" t="s">
        <v>7</v>
      </c>
      <c r="D19" s="20"/>
      <c r="E19" s="24"/>
      <c r="F19" s="53">
        <v>45</v>
      </c>
      <c r="G19" s="85">
        <v>45</v>
      </c>
      <c r="H19" s="89">
        <v>12</v>
      </c>
      <c r="I19" s="55">
        <v>15</v>
      </c>
      <c r="J19" s="56"/>
      <c r="K19" s="84"/>
      <c r="L19" s="73"/>
      <c r="M19" s="21"/>
      <c r="N19" s="112"/>
      <c r="O19" s="120"/>
      <c r="P19" s="120"/>
    </row>
    <row r="20" spans="1:16" s="12" customFormat="1" ht="12" x14ac:dyDescent="0.2">
      <c r="A20" s="29" t="s">
        <v>29</v>
      </c>
      <c r="B20" s="9" t="s">
        <v>4</v>
      </c>
      <c r="C20" s="9" t="s">
        <v>7</v>
      </c>
      <c r="D20" s="9"/>
      <c r="E20" s="23"/>
      <c r="F20" s="53">
        <v>26</v>
      </c>
      <c r="G20" s="85">
        <f>5*4</f>
        <v>20</v>
      </c>
      <c r="H20" s="87">
        <v>5</v>
      </c>
      <c r="I20" s="86">
        <v>0</v>
      </c>
      <c r="J20" s="88"/>
      <c r="K20" s="82"/>
      <c r="L20" s="72"/>
      <c r="M20" s="15"/>
      <c r="N20" s="111"/>
      <c r="O20" s="120"/>
      <c r="P20" s="120"/>
    </row>
    <row r="21" spans="1:16" s="12" customFormat="1" ht="12" x14ac:dyDescent="0.2">
      <c r="A21" s="29" t="s">
        <v>30</v>
      </c>
      <c r="B21" s="9" t="s">
        <v>4</v>
      </c>
      <c r="C21" s="9" t="s">
        <v>7</v>
      </c>
      <c r="D21" s="9"/>
      <c r="E21" s="23"/>
      <c r="F21" s="53">
        <v>300</v>
      </c>
      <c r="G21" s="85">
        <f>139+60+70+70</f>
        <v>339</v>
      </c>
      <c r="H21" s="87">
        <v>139</v>
      </c>
      <c r="I21" s="86">
        <f>222-139</f>
        <v>83</v>
      </c>
      <c r="J21" s="88"/>
      <c r="K21" s="82"/>
      <c r="L21" s="72"/>
      <c r="M21" s="15"/>
      <c r="N21" s="111"/>
      <c r="O21" s="120"/>
      <c r="P21" s="120"/>
    </row>
    <row r="22" spans="1:16" s="12" customFormat="1" thickBot="1" x14ac:dyDescent="0.25">
      <c r="A22" s="19" t="s">
        <v>31</v>
      </c>
      <c r="B22" s="20" t="s">
        <v>4</v>
      </c>
      <c r="C22" s="20" t="s">
        <v>7</v>
      </c>
      <c r="D22" s="20"/>
      <c r="E22" s="24"/>
      <c r="F22" s="53">
        <v>66</v>
      </c>
      <c r="G22" s="85">
        <v>70</v>
      </c>
      <c r="H22" s="89">
        <f>4+14</f>
        <v>18</v>
      </c>
      <c r="I22" s="55">
        <v>5</v>
      </c>
      <c r="J22" s="56"/>
      <c r="K22" s="84"/>
      <c r="L22" s="73"/>
      <c r="M22" s="21"/>
      <c r="N22" s="112"/>
      <c r="O22" s="120"/>
      <c r="P22" s="120"/>
    </row>
    <row r="23" spans="1:16" ht="13.5" customHeight="1" thickBot="1" x14ac:dyDescent="0.25">
      <c r="A23" s="43" t="s">
        <v>13</v>
      </c>
      <c r="B23" s="44"/>
      <c r="C23" s="44"/>
      <c r="D23" s="44"/>
      <c r="E23" s="45"/>
      <c r="F23" s="90"/>
      <c r="G23" s="91"/>
      <c r="H23" s="92"/>
      <c r="I23" s="93"/>
      <c r="J23" s="93"/>
      <c r="K23" s="94"/>
      <c r="L23" s="34"/>
      <c r="M23" s="36"/>
      <c r="N23" s="113"/>
      <c r="P23" s="120"/>
    </row>
    <row r="24" spans="1:16" hidden="1" x14ac:dyDescent="0.2">
      <c r="A24" s="46"/>
      <c r="B24" s="31"/>
      <c r="C24" s="31"/>
      <c r="D24" s="31">
        <v>7.3</v>
      </c>
      <c r="E24" s="32"/>
      <c r="F24" s="53"/>
      <c r="G24" s="95"/>
      <c r="H24" s="96"/>
      <c r="I24" s="97"/>
      <c r="J24" s="97"/>
      <c r="K24" s="98"/>
      <c r="L24" s="74"/>
      <c r="M24" s="13"/>
      <c r="N24" s="114"/>
      <c r="P24" s="120"/>
    </row>
    <row r="25" spans="1:16" hidden="1" x14ac:dyDescent="0.2">
      <c r="A25" s="29"/>
      <c r="B25" s="9"/>
      <c r="C25" s="9"/>
      <c r="D25" s="9">
        <v>642</v>
      </c>
      <c r="E25" s="23"/>
      <c r="F25" s="86"/>
      <c r="G25" s="99"/>
      <c r="H25" s="100"/>
      <c r="I25" s="101"/>
      <c r="J25" s="101"/>
      <c r="K25" s="102"/>
      <c r="L25" s="75"/>
      <c r="M25" s="14"/>
      <c r="N25" s="115"/>
      <c r="P25" s="120"/>
    </row>
    <row r="26" spans="1:16" hidden="1" x14ac:dyDescent="0.2">
      <c r="A26" s="29"/>
      <c r="B26" s="9"/>
      <c r="C26" s="9"/>
      <c r="D26" s="9">
        <f>+D25/6</f>
        <v>107</v>
      </c>
      <c r="E26" s="23"/>
      <c r="F26" s="86"/>
      <c r="G26" s="99"/>
      <c r="H26" s="100"/>
      <c r="I26" s="101"/>
      <c r="J26" s="101"/>
      <c r="K26" s="102"/>
      <c r="L26" s="75"/>
      <c r="M26" s="14"/>
      <c r="N26" s="115"/>
      <c r="P26" s="120"/>
    </row>
    <row r="27" spans="1:16" hidden="1" x14ac:dyDescent="0.2">
      <c r="A27" s="29"/>
      <c r="B27" s="9"/>
      <c r="C27" s="9"/>
      <c r="D27" s="9" t="e">
        <f>+#REF!/D26</f>
        <v>#REF!</v>
      </c>
      <c r="E27" s="23"/>
      <c r="F27" s="86"/>
      <c r="G27" s="99"/>
      <c r="H27" s="100"/>
      <c r="I27" s="101"/>
      <c r="J27" s="101"/>
      <c r="K27" s="102"/>
      <c r="L27" s="75"/>
      <c r="M27" s="14"/>
      <c r="N27" s="115"/>
      <c r="P27" s="120"/>
    </row>
    <row r="28" spans="1:16" hidden="1" x14ac:dyDescent="0.2">
      <c r="A28" s="29"/>
      <c r="B28" s="9"/>
      <c r="C28" s="9"/>
      <c r="D28" s="9">
        <f>+D26*6</f>
        <v>642</v>
      </c>
      <c r="E28" s="23"/>
      <c r="F28" s="86"/>
      <c r="G28" s="99"/>
      <c r="H28" s="100"/>
      <c r="I28" s="101"/>
      <c r="J28" s="101"/>
      <c r="K28" s="102"/>
      <c r="L28" s="75"/>
      <c r="M28" s="14"/>
      <c r="N28" s="115"/>
      <c r="P28" s="120"/>
    </row>
    <row r="29" spans="1:16" hidden="1" x14ac:dyDescent="0.2">
      <c r="A29" s="29"/>
      <c r="B29" s="9"/>
      <c r="C29" s="9"/>
      <c r="D29" s="9"/>
      <c r="E29" s="23"/>
      <c r="F29" s="86"/>
      <c r="G29" s="99"/>
      <c r="H29" s="100"/>
      <c r="I29" s="101"/>
      <c r="J29" s="101"/>
      <c r="K29" s="102"/>
      <c r="L29" s="75"/>
      <c r="M29" s="14"/>
      <c r="N29" s="115"/>
      <c r="P29" s="120"/>
    </row>
    <row r="30" spans="1:16" hidden="1" x14ac:dyDescent="0.2">
      <c r="A30" s="29"/>
      <c r="B30" s="9"/>
      <c r="C30" s="9"/>
      <c r="D30" s="9"/>
      <c r="E30" s="23"/>
      <c r="F30" s="86"/>
      <c r="G30" s="99"/>
      <c r="H30" s="100"/>
      <c r="I30" s="101"/>
      <c r="J30" s="101"/>
      <c r="K30" s="102"/>
      <c r="L30" s="75"/>
      <c r="M30" s="14"/>
      <c r="N30" s="115"/>
      <c r="P30" s="120"/>
    </row>
    <row r="31" spans="1:16" hidden="1" x14ac:dyDescent="0.2">
      <c r="A31" s="29"/>
      <c r="B31" s="9" t="e">
        <f>+#REF!/#REF!</f>
        <v>#REF!</v>
      </c>
      <c r="C31" s="9"/>
      <c r="D31" s="9"/>
      <c r="E31" s="23"/>
      <c r="F31" s="86"/>
      <c r="G31" s="99"/>
      <c r="H31" s="100"/>
      <c r="I31" s="101"/>
      <c r="J31" s="101"/>
      <c r="K31" s="102"/>
      <c r="L31" s="75"/>
      <c r="M31" s="14"/>
      <c r="N31" s="115"/>
      <c r="P31" s="120"/>
    </row>
    <row r="32" spans="1:16" hidden="1" x14ac:dyDescent="0.2">
      <c r="A32" s="29"/>
      <c r="B32" s="9" t="e">
        <f>+#REF!/#REF!</f>
        <v>#REF!</v>
      </c>
      <c r="C32" s="9"/>
      <c r="D32" s="9"/>
      <c r="E32" s="23"/>
      <c r="F32" s="86"/>
      <c r="G32" s="99"/>
      <c r="H32" s="100"/>
      <c r="I32" s="101"/>
      <c r="J32" s="101"/>
      <c r="K32" s="102"/>
      <c r="L32" s="75"/>
      <c r="M32" s="14"/>
      <c r="N32" s="115"/>
      <c r="P32" s="120"/>
    </row>
    <row r="33" spans="1:17" hidden="1" x14ac:dyDescent="0.2">
      <c r="A33" s="29"/>
      <c r="B33" s="9"/>
      <c r="C33" s="9"/>
      <c r="D33" s="9"/>
      <c r="E33" s="23"/>
      <c r="F33" s="86"/>
      <c r="G33" s="99"/>
      <c r="H33" s="100"/>
      <c r="I33" s="101"/>
      <c r="J33" s="101"/>
      <c r="K33" s="102"/>
      <c r="L33" s="75"/>
      <c r="M33" s="14"/>
      <c r="N33" s="115"/>
      <c r="P33" s="120"/>
    </row>
    <row r="34" spans="1:17" s="2" customFormat="1" x14ac:dyDescent="0.2">
      <c r="A34" s="29" t="s">
        <v>14</v>
      </c>
      <c r="B34" s="22" t="s">
        <v>4</v>
      </c>
      <c r="C34" s="22" t="s">
        <v>15</v>
      </c>
      <c r="D34" s="9"/>
      <c r="E34" s="23"/>
      <c r="F34" s="53">
        <v>845</v>
      </c>
      <c r="G34" s="85">
        <v>780</v>
      </c>
      <c r="H34" s="86">
        <v>170</v>
      </c>
      <c r="I34" s="86">
        <v>190</v>
      </c>
      <c r="J34" s="88"/>
      <c r="K34" s="82"/>
      <c r="L34" s="76"/>
      <c r="M34" s="17"/>
      <c r="N34" s="116"/>
      <c r="O34" s="120"/>
      <c r="P34" s="120"/>
    </row>
    <row r="35" spans="1:17" s="2" customFormat="1" x14ac:dyDescent="0.2">
      <c r="A35" s="29" t="s">
        <v>16</v>
      </c>
      <c r="B35" s="22" t="s">
        <v>4</v>
      </c>
      <c r="C35" s="22" t="s">
        <v>15</v>
      </c>
      <c r="D35" s="9"/>
      <c r="E35" s="23"/>
      <c r="F35" s="53">
        <v>839</v>
      </c>
      <c r="G35" s="85">
        <v>650</v>
      </c>
      <c r="H35" s="86">
        <v>125</v>
      </c>
      <c r="I35" s="86">
        <v>100</v>
      </c>
      <c r="J35" s="88"/>
      <c r="K35" s="82"/>
      <c r="L35" s="77"/>
      <c r="M35" s="17"/>
      <c r="N35" s="116"/>
      <c r="O35" s="120"/>
      <c r="P35" s="120"/>
      <c r="Q35" s="57"/>
    </row>
    <row r="36" spans="1:17" s="2" customFormat="1" x14ac:dyDescent="0.2">
      <c r="A36" s="29" t="s">
        <v>17</v>
      </c>
      <c r="B36" s="22" t="s">
        <v>4</v>
      </c>
      <c r="C36" s="22" t="s">
        <v>15</v>
      </c>
      <c r="D36" s="9"/>
      <c r="E36" s="23"/>
      <c r="F36" s="53">
        <v>339</v>
      </c>
      <c r="G36" s="85">
        <v>270</v>
      </c>
      <c r="H36" s="86">
        <v>70</v>
      </c>
      <c r="I36" s="86">
        <v>90</v>
      </c>
      <c r="J36" s="88"/>
      <c r="K36" s="82"/>
      <c r="L36" s="76"/>
      <c r="M36" s="17"/>
      <c r="N36" s="116"/>
      <c r="O36" s="120"/>
      <c r="P36" s="120"/>
    </row>
    <row r="37" spans="1:17" s="2" customFormat="1" x14ac:dyDescent="0.2">
      <c r="A37" s="29" t="s">
        <v>18</v>
      </c>
      <c r="B37" s="22" t="s">
        <v>4</v>
      </c>
      <c r="C37" s="22" t="s">
        <v>15</v>
      </c>
      <c r="D37" s="9"/>
      <c r="E37" s="23"/>
      <c r="F37" s="53">
        <v>723</v>
      </c>
      <c r="G37" s="85">
        <v>650</v>
      </c>
      <c r="H37" s="86">
        <v>160</v>
      </c>
      <c r="I37" s="86">
        <v>160</v>
      </c>
      <c r="J37" s="88"/>
      <c r="K37" s="82"/>
      <c r="L37" s="76"/>
      <c r="M37" s="17"/>
      <c r="N37" s="116"/>
      <c r="O37" s="120"/>
      <c r="P37" s="120"/>
    </row>
    <row r="38" spans="1:17" s="2" customFormat="1" ht="13.5" thickBot="1" x14ac:dyDescent="0.25">
      <c r="A38" s="47" t="s">
        <v>19</v>
      </c>
      <c r="B38" s="48" t="s">
        <v>4</v>
      </c>
      <c r="C38" s="48" t="s">
        <v>15</v>
      </c>
      <c r="D38" s="49"/>
      <c r="E38" s="50"/>
      <c r="F38" s="53">
        <v>105</v>
      </c>
      <c r="G38" s="85">
        <v>60</v>
      </c>
      <c r="H38" s="86">
        <v>15</v>
      </c>
      <c r="I38" s="103">
        <v>25</v>
      </c>
      <c r="J38" s="104"/>
      <c r="K38" s="105"/>
      <c r="L38" s="78"/>
      <c r="M38" s="18"/>
      <c r="N38" s="117"/>
      <c r="O38" s="120"/>
      <c r="P38" s="120"/>
    </row>
    <row r="39" spans="1:17" ht="13.5" thickBot="1" x14ac:dyDescent="0.25">
      <c r="A39" s="51" t="s">
        <v>20</v>
      </c>
      <c r="B39" s="42"/>
      <c r="C39" s="42"/>
      <c r="D39" s="42"/>
      <c r="E39" s="42"/>
      <c r="F39" s="106"/>
      <c r="G39" s="92"/>
      <c r="H39" s="107"/>
      <c r="I39" s="107"/>
      <c r="J39" s="107"/>
      <c r="K39" s="108"/>
      <c r="L39" s="38"/>
      <c r="M39" s="39"/>
      <c r="N39" s="38"/>
      <c r="O39" s="120"/>
      <c r="P39" s="120"/>
    </row>
    <row r="40" spans="1:17" s="2" customFormat="1" x14ac:dyDescent="0.2">
      <c r="A40" s="52" t="s">
        <v>37</v>
      </c>
      <c r="B40" s="31" t="s">
        <v>4</v>
      </c>
      <c r="C40" s="31" t="s">
        <v>21</v>
      </c>
      <c r="D40" s="31"/>
      <c r="E40" s="32"/>
      <c r="F40" s="53">
        <v>3382</v>
      </c>
      <c r="G40" s="85">
        <v>3889</v>
      </c>
      <c r="H40" s="86">
        <v>281</v>
      </c>
      <c r="I40" s="129">
        <v>155</v>
      </c>
      <c r="J40" s="54"/>
      <c r="K40" s="83"/>
      <c r="L40" s="79"/>
      <c r="M40" s="37"/>
      <c r="N40" s="118"/>
      <c r="O40" s="120"/>
      <c r="P40" s="120"/>
    </row>
    <row r="41" spans="1:17" s="2" customFormat="1" x14ac:dyDescent="0.2">
      <c r="A41" s="22" t="s">
        <v>38</v>
      </c>
      <c r="B41" s="9" t="s">
        <v>4</v>
      </c>
      <c r="C41" s="9" t="s">
        <v>21</v>
      </c>
      <c r="D41" s="9"/>
      <c r="E41" s="9"/>
      <c r="F41" s="86">
        <v>4140</v>
      </c>
      <c r="G41" s="85">
        <v>4761</v>
      </c>
      <c r="H41" s="86">
        <v>823</v>
      </c>
      <c r="I41" s="130">
        <v>476</v>
      </c>
      <c r="J41" s="88"/>
      <c r="K41" s="88"/>
      <c r="L41" s="80"/>
      <c r="M41" s="40"/>
      <c r="N41" s="119"/>
      <c r="O41" s="120"/>
      <c r="P41" s="120"/>
    </row>
    <row r="42" spans="1:17" s="2" customFormat="1" x14ac:dyDescent="0.2">
      <c r="A42" s="22" t="s">
        <v>39</v>
      </c>
      <c r="B42" s="9" t="s">
        <v>4</v>
      </c>
      <c r="C42" s="9" t="s">
        <v>21</v>
      </c>
      <c r="D42" s="9"/>
      <c r="E42" s="9"/>
      <c r="F42" s="86">
        <v>400</v>
      </c>
      <c r="G42" s="85">
        <v>440</v>
      </c>
      <c r="H42" s="86">
        <v>130</v>
      </c>
      <c r="I42" s="130">
        <v>93</v>
      </c>
      <c r="J42" s="88"/>
      <c r="K42" s="88"/>
      <c r="L42" s="127"/>
      <c r="M42" s="128"/>
      <c r="N42" s="126"/>
      <c r="O42" s="120"/>
      <c r="P42" s="120"/>
    </row>
    <row r="43" spans="1:17" s="2" customFormat="1" x14ac:dyDescent="0.2">
      <c r="A43" s="22" t="s">
        <v>40</v>
      </c>
      <c r="B43" s="9" t="s">
        <v>4</v>
      </c>
      <c r="C43" s="9" t="s">
        <v>21</v>
      </c>
      <c r="D43" s="9"/>
      <c r="E43" s="9"/>
      <c r="F43" s="86">
        <v>303</v>
      </c>
      <c r="G43" s="85">
        <v>333</v>
      </c>
      <c r="H43" s="86">
        <v>79</v>
      </c>
      <c r="I43" s="130">
        <v>110</v>
      </c>
      <c r="J43" s="88"/>
      <c r="K43" s="88"/>
      <c r="L43" s="127"/>
      <c r="M43" s="128"/>
      <c r="N43" s="126"/>
      <c r="O43" s="120"/>
      <c r="P43" s="120"/>
    </row>
    <row r="44" spans="1:17" s="2" customFormat="1" x14ac:dyDescent="0.2">
      <c r="A44" s="22" t="s">
        <v>41</v>
      </c>
      <c r="B44" s="9" t="s">
        <v>4</v>
      </c>
      <c r="C44" s="9" t="s">
        <v>21</v>
      </c>
      <c r="D44" s="9"/>
      <c r="E44" s="9"/>
      <c r="F44" s="86">
        <v>652</v>
      </c>
      <c r="G44" s="85">
        <v>717</v>
      </c>
      <c r="H44" s="86">
        <v>162</v>
      </c>
      <c r="I44" s="130">
        <v>172</v>
      </c>
      <c r="J44" s="88"/>
      <c r="K44" s="88"/>
      <c r="L44" s="127"/>
      <c r="M44" s="128"/>
      <c r="N44" s="126"/>
      <c r="O44" s="120"/>
      <c r="P44" s="120"/>
    </row>
    <row r="45" spans="1:17" s="2" customFormat="1" x14ac:dyDescent="0.2">
      <c r="A45" s="22" t="s">
        <v>42</v>
      </c>
      <c r="B45" s="9" t="s">
        <v>4</v>
      </c>
      <c r="C45" s="9" t="s">
        <v>21</v>
      </c>
      <c r="D45" s="9"/>
      <c r="E45" s="9"/>
      <c r="F45" s="86">
        <v>232</v>
      </c>
      <c r="G45" s="85">
        <v>255</v>
      </c>
      <c r="H45" s="86">
        <v>75</v>
      </c>
      <c r="I45" s="130">
        <v>53</v>
      </c>
      <c r="J45" s="88"/>
      <c r="K45" s="88"/>
      <c r="L45" s="127"/>
      <c r="M45" s="128"/>
      <c r="N45" s="126"/>
      <c r="O45" s="120"/>
      <c r="P45" s="120"/>
    </row>
    <row r="46" spans="1:17" s="2" customFormat="1" x14ac:dyDescent="0.2">
      <c r="A46" s="22" t="s">
        <v>43</v>
      </c>
      <c r="B46" s="9" t="s">
        <v>4</v>
      </c>
      <c r="C46" s="9" t="s">
        <v>21</v>
      </c>
      <c r="D46" s="9"/>
      <c r="E46" s="9"/>
      <c r="F46" s="86">
        <v>8</v>
      </c>
      <c r="G46" s="85">
        <v>9</v>
      </c>
      <c r="H46" s="86">
        <v>2</v>
      </c>
      <c r="I46" s="130">
        <v>4</v>
      </c>
      <c r="J46" s="88"/>
      <c r="K46" s="88"/>
      <c r="L46" s="127"/>
      <c r="M46" s="128"/>
      <c r="N46" s="126"/>
      <c r="O46" s="120"/>
      <c r="P46" s="120"/>
    </row>
    <row r="47" spans="1:17" s="2" customFormat="1" x14ac:dyDescent="0.2">
      <c r="A47" s="22" t="s">
        <v>48</v>
      </c>
      <c r="B47" s="9" t="s">
        <v>4</v>
      </c>
      <c r="C47" s="9" t="s">
        <v>21</v>
      </c>
      <c r="D47" s="9"/>
      <c r="E47" s="9"/>
      <c r="F47" s="86">
        <v>446</v>
      </c>
      <c r="G47" s="85">
        <v>408</v>
      </c>
      <c r="H47" s="131">
        <v>115</v>
      </c>
      <c r="I47" s="132">
        <v>114</v>
      </c>
      <c r="J47" s="88"/>
      <c r="K47" s="88"/>
      <c r="L47" s="127"/>
      <c r="M47" s="128"/>
      <c r="N47" s="126"/>
      <c r="O47" s="120"/>
      <c r="P47" s="120"/>
    </row>
    <row r="48" spans="1:17" s="2" customFormat="1" x14ac:dyDescent="0.2">
      <c r="A48" s="22" t="s">
        <v>44</v>
      </c>
      <c r="B48" s="9" t="s">
        <v>4</v>
      </c>
      <c r="C48" s="9" t="s">
        <v>21</v>
      </c>
      <c r="D48" s="9"/>
      <c r="E48" s="9"/>
      <c r="F48" s="86">
        <v>243</v>
      </c>
      <c r="G48" s="85">
        <v>267</v>
      </c>
      <c r="H48" s="86">
        <v>94</v>
      </c>
      <c r="I48" s="130">
        <v>47</v>
      </c>
      <c r="J48" s="88"/>
      <c r="K48" s="88"/>
      <c r="L48" s="127"/>
      <c r="M48" s="128"/>
      <c r="N48" s="126"/>
      <c r="O48" s="120"/>
      <c r="P48" s="120"/>
    </row>
    <row r="49" spans="1:16" s="2" customFormat="1" x14ac:dyDescent="0.2">
      <c r="A49" s="22" t="s">
        <v>45</v>
      </c>
      <c r="B49" s="9" t="s">
        <v>4</v>
      </c>
      <c r="C49" s="9" t="s">
        <v>21</v>
      </c>
      <c r="D49" s="9"/>
      <c r="E49" s="9"/>
      <c r="F49" s="86">
        <v>16</v>
      </c>
      <c r="G49" s="85">
        <v>18</v>
      </c>
      <c r="H49" s="86">
        <v>1</v>
      </c>
      <c r="I49" s="130">
        <v>8</v>
      </c>
      <c r="J49" s="88"/>
      <c r="K49" s="88"/>
      <c r="L49" s="127"/>
      <c r="M49" s="128"/>
      <c r="N49" s="126"/>
      <c r="O49" s="120"/>
      <c r="P49" s="120"/>
    </row>
    <row r="50" spans="1:16" s="2" customFormat="1" x14ac:dyDescent="0.2">
      <c r="A50" s="22" t="s">
        <v>46</v>
      </c>
      <c r="B50" s="9" t="s">
        <v>4</v>
      </c>
      <c r="C50" s="9" t="s">
        <v>21</v>
      </c>
      <c r="D50" s="9"/>
      <c r="E50" s="9"/>
      <c r="F50" s="86">
        <v>0</v>
      </c>
      <c r="G50" s="85">
        <v>0</v>
      </c>
      <c r="H50" s="86">
        <v>0</v>
      </c>
      <c r="I50" s="130">
        <v>0</v>
      </c>
      <c r="J50" s="88"/>
      <c r="K50" s="88"/>
      <c r="L50" s="127"/>
      <c r="M50" s="128"/>
      <c r="N50" s="126"/>
      <c r="O50" s="120"/>
      <c r="P50" s="120"/>
    </row>
    <row r="51" spans="1:16" ht="27" customHeight="1" thickBot="1" x14ac:dyDescent="0.25">
      <c r="A51" s="138" t="s">
        <v>36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40"/>
    </row>
    <row r="52" spans="1:16" ht="13.5" thickBot="1" x14ac:dyDescent="0.25">
      <c r="A52" s="138"/>
      <c r="B52" s="139"/>
      <c r="C52" s="139"/>
      <c r="D52" s="139"/>
      <c r="E52" s="139"/>
      <c r="F52" s="139"/>
      <c r="G52" s="139"/>
      <c r="H52" s="139"/>
      <c r="I52" s="139"/>
      <c r="J52" s="139"/>
      <c r="K52" s="140"/>
    </row>
    <row r="54" spans="1:16" ht="31.5" customHeight="1" x14ac:dyDescent="0.2"/>
    <row r="68" ht="24" customHeight="1" x14ac:dyDescent="0.2"/>
    <row r="73" ht="24.75" customHeight="1" x14ac:dyDescent="0.2"/>
    <row r="81" ht="31.5" customHeight="1" x14ac:dyDescent="0.2"/>
    <row r="83" ht="24" customHeight="1" x14ac:dyDescent="0.2"/>
    <row r="90" ht="35.25" customHeight="1" x14ac:dyDescent="0.2"/>
    <row r="92" ht="22.5" customHeight="1" x14ac:dyDescent="0.2"/>
    <row r="95" ht="18" customHeight="1" x14ac:dyDescent="0.2"/>
    <row r="97" ht="33.75" customHeight="1" x14ac:dyDescent="0.2"/>
    <row r="99" ht="21" customHeight="1" x14ac:dyDescent="0.2"/>
    <row r="100" ht="26.25" customHeight="1" x14ac:dyDescent="0.2"/>
    <row r="101" ht="22.5" customHeight="1" x14ac:dyDescent="0.2"/>
    <row r="103" ht="35.25" customHeight="1" x14ac:dyDescent="0.2"/>
    <row r="107" ht="22.5" customHeight="1" x14ac:dyDescent="0.2"/>
    <row r="109" ht="25.5" customHeight="1" x14ac:dyDescent="0.2"/>
    <row r="116" ht="24.75" customHeight="1" x14ac:dyDescent="0.2"/>
  </sheetData>
  <mergeCells count="9">
    <mergeCell ref="A52:K52"/>
    <mergeCell ref="A51:K51"/>
    <mergeCell ref="A1:N1"/>
    <mergeCell ref="F7:K7"/>
    <mergeCell ref="A2:C2"/>
    <mergeCell ref="A7:A9"/>
    <mergeCell ref="B7:B9"/>
    <mergeCell ref="C7:C9"/>
    <mergeCell ref="H8:K8"/>
  </mergeCells>
  <phoneticPr fontId="30" type="noConversion"/>
  <printOptions horizontalCentered="1"/>
  <pageMargins left="3.937007874015748E-2" right="0.19685039370078741" top="0.43307086614173229" bottom="0" header="0" footer="0"/>
  <pageSetup paperSize="9" scale="95" orientation="landscape" horizontalDpi="300" verticalDpi="300" r:id="rId1"/>
  <headerFooter alignWithMargins="0"/>
  <rowBreaks count="2" manualBreakCount="2">
    <brk id="79" max="16383" man="1"/>
    <brk id="10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zoomScale="75" zoomScaleNormal="75" zoomScaleSheetLayoutView="85" workbookViewId="0">
      <selection activeCell="A19" sqref="A19"/>
    </sheetView>
  </sheetViews>
  <sheetFormatPr baseColWidth="10" defaultColWidth="11.42578125" defaultRowHeight="12.75" x14ac:dyDescent="0.2"/>
  <cols>
    <col min="1" max="1" width="76.7109375" style="165" bestFit="1" customWidth="1"/>
    <col min="2" max="2" width="17" style="165" customWidth="1"/>
    <col min="3" max="3" width="13.5703125" style="165" customWidth="1"/>
    <col min="4" max="4" width="14.7109375" style="165" hidden="1" customWidth="1"/>
    <col min="5" max="5" width="13.5703125" style="165" customWidth="1"/>
    <col min="6" max="6" width="13.140625" style="165" customWidth="1"/>
    <col min="7" max="7" width="14" style="165" customWidth="1"/>
    <col min="8" max="8" width="14.28515625" style="165" customWidth="1"/>
    <col min="9" max="16384" width="11.42578125" style="165"/>
  </cols>
  <sheetData>
    <row r="1" spans="1:8" s="158" customFormat="1" ht="24.75" x14ac:dyDescent="0.25">
      <c r="A1" s="157" t="s">
        <v>27</v>
      </c>
      <c r="B1" s="157"/>
      <c r="C1" s="157"/>
      <c r="D1" s="157"/>
      <c r="E1" s="157"/>
      <c r="F1" s="157"/>
      <c r="G1" s="157"/>
    </row>
    <row r="2" spans="1:8" s="158" customFormat="1" ht="15" customHeight="1" x14ac:dyDescent="0.25">
      <c r="A2" s="159"/>
      <c r="B2" s="159"/>
      <c r="C2" s="160"/>
    </row>
    <row r="3" spans="1:8" s="158" customFormat="1" ht="15" customHeight="1" x14ac:dyDescent="0.25">
      <c r="A3" s="161" t="s">
        <v>50</v>
      </c>
      <c r="B3" s="161"/>
      <c r="C3" s="161"/>
    </row>
    <row r="4" spans="1:8" s="158" customFormat="1" ht="15" customHeight="1" x14ac:dyDescent="0.25">
      <c r="A4" s="162" t="s">
        <v>51</v>
      </c>
      <c r="B4" s="159"/>
      <c r="C4" s="160"/>
    </row>
    <row r="5" spans="1:8" s="158" customFormat="1" ht="15" customHeight="1" x14ac:dyDescent="0.25">
      <c r="A5" s="162" t="s">
        <v>52</v>
      </c>
      <c r="B5" s="159"/>
      <c r="C5" s="160"/>
    </row>
    <row r="6" spans="1:8" s="158" customFormat="1" ht="15" customHeight="1" x14ac:dyDescent="0.25">
      <c r="A6" s="162"/>
      <c r="B6" s="159"/>
      <c r="C6" s="160"/>
    </row>
    <row r="7" spans="1:8" s="158" customFormat="1" ht="15" customHeight="1" x14ac:dyDescent="0.25">
      <c r="A7" s="162" t="s">
        <v>53</v>
      </c>
      <c r="B7" s="159"/>
      <c r="C7" s="160"/>
    </row>
    <row r="8" spans="1:8" ht="15" customHeight="1" thickBot="1" x14ac:dyDescent="0.25">
      <c r="A8" s="162"/>
      <c r="B8" s="163"/>
      <c r="C8" s="164"/>
    </row>
    <row r="9" spans="1:8" ht="15.75" x14ac:dyDescent="0.2">
      <c r="A9" s="166" t="s">
        <v>3</v>
      </c>
      <c r="B9" s="167" t="s">
        <v>0</v>
      </c>
      <c r="C9" s="168" t="s">
        <v>1</v>
      </c>
      <c r="D9" s="169" t="s">
        <v>54</v>
      </c>
      <c r="E9" s="170"/>
      <c r="F9" s="170"/>
      <c r="G9" s="170"/>
      <c r="H9" s="171"/>
    </row>
    <row r="10" spans="1:8" ht="16.5" thickBot="1" x14ac:dyDescent="0.25">
      <c r="A10" s="172"/>
      <c r="B10" s="173"/>
      <c r="C10" s="174"/>
      <c r="D10" s="175" t="s">
        <v>55</v>
      </c>
      <c r="E10" s="176"/>
      <c r="F10" s="176"/>
      <c r="G10" s="176"/>
      <c r="H10" s="177"/>
    </row>
    <row r="11" spans="1:8" ht="26.25" thickBot="1" x14ac:dyDescent="0.25">
      <c r="A11" s="178"/>
      <c r="B11" s="179"/>
      <c r="C11" s="180"/>
      <c r="D11" s="181" t="s">
        <v>2</v>
      </c>
      <c r="E11" s="182" t="s">
        <v>23</v>
      </c>
      <c r="F11" s="182" t="s">
        <v>25</v>
      </c>
      <c r="G11" s="182" t="s">
        <v>26</v>
      </c>
      <c r="H11" s="183" t="s">
        <v>56</v>
      </c>
    </row>
    <row r="12" spans="1:8" s="189" customFormat="1" ht="24.95" customHeight="1" x14ac:dyDescent="0.2">
      <c r="A12" s="184" t="s">
        <v>57</v>
      </c>
      <c r="B12" s="185" t="s">
        <v>4</v>
      </c>
      <c r="C12" s="185" t="s">
        <v>58</v>
      </c>
      <c r="D12" s="186">
        <v>1770</v>
      </c>
      <c r="E12" s="186">
        <v>225</v>
      </c>
      <c r="F12" s="186">
        <v>209</v>
      </c>
      <c r="G12" s="187">
        <v>0</v>
      </c>
      <c r="H12" s="188">
        <v>0</v>
      </c>
    </row>
    <row r="13" spans="1:8" s="189" customFormat="1" ht="24.95" customHeight="1" x14ac:dyDescent="0.2">
      <c r="A13" s="190" t="s">
        <v>59</v>
      </c>
      <c r="B13" s="191" t="s">
        <v>4</v>
      </c>
      <c r="C13" s="191" t="s">
        <v>58</v>
      </c>
      <c r="D13" s="186">
        <v>1300</v>
      </c>
      <c r="E13" s="192">
        <v>282</v>
      </c>
      <c r="F13" s="192">
        <v>364</v>
      </c>
      <c r="G13" s="193">
        <v>0</v>
      </c>
      <c r="H13" s="194">
        <v>0</v>
      </c>
    </row>
    <row r="14" spans="1:8" s="189" customFormat="1" ht="24.95" customHeight="1" x14ac:dyDescent="0.2">
      <c r="A14" s="190" t="s">
        <v>60</v>
      </c>
      <c r="B14" s="191" t="s">
        <v>4</v>
      </c>
      <c r="C14" s="191" t="s">
        <v>58</v>
      </c>
      <c r="D14" s="186">
        <v>160</v>
      </c>
      <c r="E14" s="192">
        <v>10</v>
      </c>
      <c r="F14" s="192">
        <v>7</v>
      </c>
      <c r="G14" s="193">
        <v>0</v>
      </c>
      <c r="H14" s="194">
        <v>0</v>
      </c>
    </row>
    <row r="15" spans="1:8" ht="24.95" customHeight="1" x14ac:dyDescent="0.2">
      <c r="A15" s="195" t="s">
        <v>61</v>
      </c>
      <c r="B15" s="191" t="s">
        <v>4</v>
      </c>
      <c r="C15" s="191" t="s">
        <v>58</v>
      </c>
      <c r="D15" s="196">
        <f>SUM(D12:D14)</f>
        <v>3230</v>
      </c>
      <c r="E15" s="197">
        <f>SUM(E12:E14)</f>
        <v>517</v>
      </c>
      <c r="F15" s="197">
        <f>SUM(F12:F14)</f>
        <v>580</v>
      </c>
      <c r="G15" s="197">
        <f>SUM(G12:G14)</f>
        <v>0</v>
      </c>
      <c r="H15" s="198">
        <f>SUM(H12:H14)</f>
        <v>0</v>
      </c>
    </row>
    <row r="17" spans="6:7" x14ac:dyDescent="0.2">
      <c r="G17" s="165" t="s">
        <v>54</v>
      </c>
    </row>
    <row r="18" spans="6:7" x14ac:dyDescent="0.2">
      <c r="F18" s="165" t="s">
        <v>54</v>
      </c>
    </row>
  </sheetData>
  <mergeCells count="6">
    <mergeCell ref="A3:C3"/>
    <mergeCell ref="A9:A11"/>
    <mergeCell ref="B9:B11"/>
    <mergeCell ref="C9:C11"/>
    <mergeCell ref="D9:H9"/>
    <mergeCell ref="D10:H10"/>
  </mergeCells>
  <printOptions horizontalCentered="1"/>
  <pageMargins left="0.25" right="0.25" top="0.75" bottom="0.75" header="0.3" footer="0.3"/>
  <pageSetup paperSize="9" scale="98" orientation="landscape" horizontalDpi="4294967295" verticalDpi="4294967295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"/>
  <sheetViews>
    <sheetView topLeftCell="A43" workbookViewId="0">
      <selection activeCell="D55" sqref="D55"/>
    </sheetView>
  </sheetViews>
  <sheetFormatPr baseColWidth="10" defaultRowHeight="15" x14ac:dyDescent="0.25"/>
  <cols>
    <col min="1" max="1" width="43" style="217" bestFit="1" customWidth="1"/>
    <col min="2" max="4" width="11.42578125" style="217"/>
    <col min="5" max="12" width="0" style="217" hidden="1" customWidth="1"/>
    <col min="13" max="13" width="15.85546875" style="217" customWidth="1"/>
    <col min="14" max="14" width="15.28515625" style="217" customWidth="1"/>
    <col min="15" max="15" width="17.7109375" style="217" customWidth="1"/>
    <col min="16" max="17" width="14.5703125" style="217" bestFit="1" customWidth="1"/>
    <col min="18" max="16384" width="11.42578125" style="217"/>
  </cols>
  <sheetData>
    <row r="1" spans="1:19" ht="15.75" x14ac:dyDescent="0.25">
      <c r="A1" s="216" t="s">
        <v>27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</row>
    <row r="2" spans="1:19" ht="23.25" x14ac:dyDescent="0.25">
      <c r="A2" s="218"/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20"/>
    </row>
    <row r="3" spans="1:19" ht="15.75" x14ac:dyDescent="0.25">
      <c r="A3" s="221" t="s">
        <v>69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3"/>
    </row>
    <row r="4" spans="1:19" ht="15.75" x14ac:dyDescent="0.25">
      <c r="A4" s="221" t="s">
        <v>70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3"/>
    </row>
    <row r="5" spans="1:19" ht="15.75" x14ac:dyDescent="0.25">
      <c r="A5" s="221" t="s">
        <v>71</v>
      </c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3"/>
    </row>
    <row r="6" spans="1:19" x14ac:dyDescent="0.25">
      <c r="A6" s="219"/>
      <c r="B6" s="219"/>
      <c r="C6" s="219"/>
      <c r="D6" s="219"/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219"/>
      <c r="R6" s="219"/>
      <c r="S6" s="220"/>
    </row>
    <row r="7" spans="1:19" ht="16.5" thickBot="1" x14ac:dyDescent="0.3">
      <c r="A7" s="221" t="s">
        <v>53</v>
      </c>
      <c r="B7" s="221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221"/>
      <c r="R7" s="221"/>
      <c r="S7" s="221"/>
    </row>
    <row r="8" spans="1:19" ht="15.75" thickBot="1" x14ac:dyDescent="0.3">
      <c r="A8" s="224" t="s">
        <v>72</v>
      </c>
      <c r="B8" s="225" t="s">
        <v>73</v>
      </c>
      <c r="C8" s="225" t="s">
        <v>74</v>
      </c>
      <c r="D8" s="225" t="s">
        <v>75</v>
      </c>
      <c r="E8" s="226" t="s">
        <v>76</v>
      </c>
      <c r="F8" s="226"/>
      <c r="G8" s="226"/>
      <c r="H8" s="226"/>
      <c r="I8" s="226"/>
      <c r="J8" s="227"/>
      <c r="K8" s="227"/>
      <c r="L8" s="227"/>
      <c r="M8" s="228"/>
      <c r="N8" s="228"/>
      <c r="O8" s="228"/>
      <c r="P8" s="228"/>
      <c r="Q8" s="228"/>
      <c r="R8" s="228"/>
      <c r="S8" s="229"/>
    </row>
    <row r="9" spans="1:19" ht="15.75" thickBot="1" x14ac:dyDescent="0.3">
      <c r="A9" s="230"/>
      <c r="B9" s="231"/>
      <c r="C9" s="231"/>
      <c r="D9" s="231"/>
      <c r="E9" s="232">
        <v>2002</v>
      </c>
      <c r="F9" s="232">
        <v>2003</v>
      </c>
      <c r="G9" s="232">
        <v>2004</v>
      </c>
      <c r="H9" s="232">
        <v>2005</v>
      </c>
      <c r="I9" s="233">
        <v>2006</v>
      </c>
      <c r="J9" s="234">
        <v>2016</v>
      </c>
      <c r="K9" s="234">
        <v>2017</v>
      </c>
      <c r="L9" s="235">
        <v>2018</v>
      </c>
      <c r="M9" s="235">
        <v>2019</v>
      </c>
      <c r="N9" s="235">
        <v>2020</v>
      </c>
      <c r="O9" s="235">
        <v>2021</v>
      </c>
      <c r="P9" s="236">
        <v>2022</v>
      </c>
      <c r="Q9" s="237"/>
      <c r="R9" s="237"/>
      <c r="S9" s="238"/>
    </row>
    <row r="10" spans="1:19" ht="36.75" thickBot="1" x14ac:dyDescent="0.3">
      <c r="A10" s="239"/>
      <c r="B10" s="240"/>
      <c r="C10" s="240"/>
      <c r="D10" s="240"/>
      <c r="E10" s="241" t="s">
        <v>77</v>
      </c>
      <c r="F10" s="241" t="s">
        <v>77</v>
      </c>
      <c r="G10" s="241" t="s">
        <v>77</v>
      </c>
      <c r="H10" s="241" t="s">
        <v>78</v>
      </c>
      <c r="I10" s="242" t="s">
        <v>22</v>
      </c>
      <c r="J10" s="243" t="s">
        <v>22</v>
      </c>
      <c r="K10" s="243" t="s">
        <v>22</v>
      </c>
      <c r="L10" s="244" t="s">
        <v>22</v>
      </c>
      <c r="M10" s="244" t="s">
        <v>22</v>
      </c>
      <c r="N10" s="244" t="s">
        <v>22</v>
      </c>
      <c r="O10" s="244" t="s">
        <v>22</v>
      </c>
      <c r="P10" s="243" t="s">
        <v>23</v>
      </c>
      <c r="Q10" s="243" t="s">
        <v>25</v>
      </c>
      <c r="R10" s="243" t="s">
        <v>26</v>
      </c>
      <c r="S10" s="243" t="s">
        <v>28</v>
      </c>
    </row>
    <row r="11" spans="1:19" x14ac:dyDescent="0.25">
      <c r="A11" s="245" t="s">
        <v>79</v>
      </c>
      <c r="B11" s="246" t="s">
        <v>4</v>
      </c>
      <c r="C11" s="246" t="s">
        <v>80</v>
      </c>
      <c r="D11" s="246" t="s">
        <v>81</v>
      </c>
      <c r="E11" s="247" t="s">
        <v>82</v>
      </c>
      <c r="F11" s="247" t="s">
        <v>82</v>
      </c>
      <c r="G11" s="247" t="s">
        <v>82</v>
      </c>
      <c r="H11" s="248">
        <v>150</v>
      </c>
      <c r="I11" s="249">
        <v>100</v>
      </c>
      <c r="J11" s="250">
        <v>75</v>
      </c>
      <c r="K11" s="250">
        <v>75</v>
      </c>
      <c r="L11" s="251">
        <v>69</v>
      </c>
      <c r="M11" s="251">
        <v>65</v>
      </c>
      <c r="N11" s="252">
        <v>56</v>
      </c>
      <c r="O11" s="252">
        <v>56</v>
      </c>
      <c r="P11" s="253">
        <v>56</v>
      </c>
      <c r="Q11" s="253">
        <v>56</v>
      </c>
      <c r="R11" s="254"/>
      <c r="S11" s="253"/>
    </row>
    <row r="12" spans="1:19" x14ac:dyDescent="0.25">
      <c r="A12" s="245" t="s">
        <v>83</v>
      </c>
      <c r="B12" s="246" t="s">
        <v>4</v>
      </c>
      <c r="C12" s="246" t="s">
        <v>80</v>
      </c>
      <c r="D12" s="246" t="s">
        <v>81</v>
      </c>
      <c r="E12" s="247" t="s">
        <v>82</v>
      </c>
      <c r="F12" s="247" t="s">
        <v>82</v>
      </c>
      <c r="G12" s="247" t="s">
        <v>82</v>
      </c>
      <c r="H12" s="246">
        <v>130</v>
      </c>
      <c r="I12" s="255">
        <v>122</v>
      </c>
      <c r="J12" s="256">
        <v>405</v>
      </c>
      <c r="K12" s="256">
        <v>405</v>
      </c>
      <c r="L12" s="257">
        <v>405</v>
      </c>
      <c r="M12" s="257">
        <v>405</v>
      </c>
      <c r="N12" s="257">
        <v>417</v>
      </c>
      <c r="O12" s="257">
        <v>417</v>
      </c>
      <c r="P12" s="258">
        <v>417</v>
      </c>
      <c r="Q12" s="258">
        <v>417</v>
      </c>
      <c r="R12" s="259"/>
      <c r="S12" s="258"/>
    </row>
    <row r="13" spans="1:19" x14ac:dyDescent="0.25">
      <c r="A13" s="245" t="s">
        <v>84</v>
      </c>
      <c r="B13" s="246" t="s">
        <v>4</v>
      </c>
      <c r="C13" s="246" t="s">
        <v>85</v>
      </c>
      <c r="D13" s="246" t="s">
        <v>81</v>
      </c>
      <c r="E13" s="247" t="s">
        <v>82</v>
      </c>
      <c r="F13" s="247" t="s">
        <v>82</v>
      </c>
      <c r="G13" s="247" t="s">
        <v>82</v>
      </c>
      <c r="H13" s="247" t="s">
        <v>82</v>
      </c>
      <c r="I13" s="260" t="s">
        <v>86</v>
      </c>
      <c r="J13" s="261">
        <v>0</v>
      </c>
      <c r="K13" s="261">
        <v>0</v>
      </c>
      <c r="L13" s="262">
        <v>0</v>
      </c>
      <c r="M13" s="262">
        <v>0</v>
      </c>
      <c r="N13" s="262">
        <v>0</v>
      </c>
      <c r="O13" s="262">
        <v>0</v>
      </c>
      <c r="P13" s="263">
        <v>0</v>
      </c>
      <c r="Q13" s="264">
        <v>0</v>
      </c>
      <c r="R13" s="264"/>
      <c r="S13" s="263"/>
    </row>
    <row r="14" spans="1:19" x14ac:dyDescent="0.25">
      <c r="A14" s="245" t="s">
        <v>87</v>
      </c>
      <c r="B14" s="246" t="s">
        <v>4</v>
      </c>
      <c r="C14" s="246" t="s">
        <v>85</v>
      </c>
      <c r="D14" s="246" t="s">
        <v>81</v>
      </c>
      <c r="E14" s="247" t="s">
        <v>82</v>
      </c>
      <c r="F14" s="247" t="s">
        <v>82</v>
      </c>
      <c r="G14" s="247" t="s">
        <v>82</v>
      </c>
      <c r="H14" s="247" t="s">
        <v>82</v>
      </c>
      <c r="I14" s="260" t="s">
        <v>86</v>
      </c>
      <c r="J14" s="261">
        <v>0</v>
      </c>
      <c r="K14" s="261">
        <v>0</v>
      </c>
      <c r="L14" s="262">
        <v>0</v>
      </c>
      <c r="M14" s="262">
        <v>0</v>
      </c>
      <c r="N14" s="262">
        <v>0</v>
      </c>
      <c r="O14" s="262">
        <v>0</v>
      </c>
      <c r="P14" s="265">
        <v>0</v>
      </c>
      <c r="Q14" s="264">
        <v>0</v>
      </c>
      <c r="R14" s="266"/>
      <c r="S14" s="265"/>
    </row>
    <row r="15" spans="1:19" x14ac:dyDescent="0.25">
      <c r="A15" s="245" t="s">
        <v>87</v>
      </c>
      <c r="B15" s="246" t="s">
        <v>88</v>
      </c>
      <c r="C15" s="246" t="s">
        <v>85</v>
      </c>
      <c r="D15" s="246" t="s">
        <v>81</v>
      </c>
      <c r="E15" s="247" t="s">
        <v>82</v>
      </c>
      <c r="F15" s="247" t="s">
        <v>82</v>
      </c>
      <c r="G15" s="247" t="s">
        <v>82</v>
      </c>
      <c r="H15" s="247" t="s">
        <v>82</v>
      </c>
      <c r="I15" s="260" t="s">
        <v>86</v>
      </c>
      <c r="J15" s="261">
        <v>0</v>
      </c>
      <c r="K15" s="261">
        <v>0</v>
      </c>
      <c r="L15" s="262">
        <v>0</v>
      </c>
      <c r="M15" s="262">
        <v>0</v>
      </c>
      <c r="N15" s="262">
        <v>0</v>
      </c>
      <c r="O15" s="262">
        <v>0</v>
      </c>
      <c r="P15" s="267">
        <v>0</v>
      </c>
      <c r="Q15" s="268">
        <v>0</v>
      </c>
      <c r="R15" s="264"/>
      <c r="S15" s="263"/>
    </row>
    <row r="16" spans="1:19" x14ac:dyDescent="0.25">
      <c r="A16" s="245" t="s">
        <v>89</v>
      </c>
      <c r="B16" s="246" t="s">
        <v>88</v>
      </c>
      <c r="C16" s="246" t="s">
        <v>90</v>
      </c>
      <c r="D16" s="246" t="s">
        <v>81</v>
      </c>
      <c r="E16" s="269">
        <v>6026929</v>
      </c>
      <c r="F16" s="269">
        <v>4858726</v>
      </c>
      <c r="G16" s="269">
        <v>4801465</v>
      </c>
      <c r="H16" s="270">
        <v>5760000</v>
      </c>
      <c r="I16" s="271">
        <v>9200000</v>
      </c>
      <c r="J16" s="272">
        <v>3369154.7</v>
      </c>
      <c r="K16" s="273">
        <v>4261945.1900000004</v>
      </c>
      <c r="L16" s="274">
        <v>1374927.11</v>
      </c>
      <c r="M16" s="274">
        <v>5065811.18</v>
      </c>
      <c r="N16" s="274">
        <v>3183798.46</v>
      </c>
      <c r="O16" s="274">
        <v>25661980.829999998</v>
      </c>
      <c r="P16" s="275">
        <v>19522.53</v>
      </c>
      <c r="Q16" s="275">
        <v>3006471.62</v>
      </c>
      <c r="R16" s="276"/>
      <c r="S16" s="276"/>
    </row>
    <row r="17" spans="1:19" x14ac:dyDescent="0.25">
      <c r="A17" s="245" t="s">
        <v>91</v>
      </c>
      <c r="B17" s="246" t="s">
        <v>88</v>
      </c>
      <c r="C17" s="246" t="s">
        <v>80</v>
      </c>
      <c r="D17" s="246" t="s">
        <v>81</v>
      </c>
      <c r="E17" s="277">
        <v>14280</v>
      </c>
      <c r="F17" s="277">
        <v>14280</v>
      </c>
      <c r="G17" s="277">
        <v>14280</v>
      </c>
      <c r="H17" s="278">
        <v>14280</v>
      </c>
      <c r="I17" s="279">
        <v>14280</v>
      </c>
      <c r="J17" s="280">
        <v>0</v>
      </c>
      <c r="K17" s="280">
        <v>0</v>
      </c>
      <c r="L17" s="281">
        <v>0</v>
      </c>
      <c r="M17" s="281">
        <v>0</v>
      </c>
      <c r="N17" s="281">
        <v>0</v>
      </c>
      <c r="O17" s="281">
        <v>0</v>
      </c>
      <c r="P17" s="282">
        <v>0</v>
      </c>
      <c r="Q17" s="282"/>
      <c r="R17" s="283"/>
      <c r="S17" s="283"/>
    </row>
    <row r="18" spans="1:19" x14ac:dyDescent="0.25">
      <c r="A18" s="245" t="s">
        <v>92</v>
      </c>
      <c r="B18" s="246" t="s">
        <v>88</v>
      </c>
      <c r="C18" s="246" t="s">
        <v>85</v>
      </c>
      <c r="D18" s="246" t="s">
        <v>81</v>
      </c>
      <c r="E18" s="277">
        <v>20492</v>
      </c>
      <c r="F18" s="277">
        <v>971505</v>
      </c>
      <c r="G18" s="277">
        <v>3837</v>
      </c>
      <c r="H18" s="247" t="s">
        <v>82</v>
      </c>
      <c r="I18" s="284"/>
      <c r="J18" s="285">
        <v>137704</v>
      </c>
      <c r="K18" s="280">
        <v>1026762</v>
      </c>
      <c r="L18" s="281">
        <v>12573148</v>
      </c>
      <c r="M18" s="280">
        <v>27404862.989999998</v>
      </c>
      <c r="N18" s="280">
        <v>28451346.449999999</v>
      </c>
      <c r="O18" s="281">
        <v>12671497.84</v>
      </c>
      <c r="P18" s="286">
        <v>2689964.27</v>
      </c>
      <c r="Q18" s="286">
        <v>1422990.04</v>
      </c>
      <c r="R18" s="276"/>
      <c r="S18" s="276"/>
    </row>
    <row r="19" spans="1:19" ht="15.75" thickBot="1" x14ac:dyDescent="0.3">
      <c r="A19" s="245"/>
      <c r="B19" s="246"/>
      <c r="C19" s="246"/>
      <c r="D19" s="246"/>
      <c r="E19" s="246"/>
      <c r="F19" s="246"/>
      <c r="G19" s="246"/>
      <c r="H19" s="246"/>
      <c r="I19" s="255"/>
      <c r="J19" s="287"/>
      <c r="K19" s="287"/>
      <c r="L19" s="288"/>
      <c r="M19" s="289"/>
      <c r="N19" s="289"/>
      <c r="O19" s="289"/>
      <c r="P19" s="290"/>
      <c r="Q19" s="291"/>
      <c r="R19" s="292"/>
      <c r="S19" s="293" t="s">
        <v>54</v>
      </c>
    </row>
    <row r="20" spans="1:19" ht="15.75" thickBot="1" x14ac:dyDescent="0.3">
      <c r="A20" s="294"/>
      <c r="B20" s="295"/>
      <c r="C20" s="295"/>
      <c r="D20" s="295"/>
      <c r="E20" s="295"/>
      <c r="F20" s="295"/>
      <c r="G20" s="295"/>
      <c r="H20" s="295"/>
      <c r="I20" s="295"/>
      <c r="J20" s="295"/>
      <c r="K20" s="295"/>
      <c r="L20" s="295"/>
      <c r="M20" s="295"/>
      <c r="N20" s="295"/>
      <c r="O20" s="295"/>
      <c r="P20" s="295"/>
      <c r="Q20" s="295"/>
      <c r="R20" s="295"/>
      <c r="S20" s="295"/>
    </row>
    <row r="21" spans="1:19" ht="16.5" thickTop="1" thickBot="1" x14ac:dyDescent="0.3">
      <c r="A21" s="296" t="s">
        <v>93</v>
      </c>
      <c r="B21" s="297"/>
      <c r="C21" s="297"/>
      <c r="D21" s="297"/>
      <c r="E21" s="297"/>
      <c r="F21" s="297"/>
      <c r="G21" s="297"/>
      <c r="H21" s="297"/>
      <c r="I21" s="298"/>
      <c r="J21" s="299"/>
      <c r="K21" s="299"/>
      <c r="L21" s="300"/>
      <c r="M21" s="300"/>
      <c r="N21" s="301"/>
      <c r="O21" s="301"/>
      <c r="P21" s="302"/>
      <c r="Q21" s="302"/>
      <c r="R21" s="302"/>
      <c r="S21" s="302"/>
    </row>
    <row r="22" spans="1:19" ht="15.75" thickTop="1" x14ac:dyDescent="0.25">
      <c r="A22" s="303" t="s">
        <v>94</v>
      </c>
      <c r="B22" s="246" t="s">
        <v>4</v>
      </c>
      <c r="C22" s="246" t="s">
        <v>95</v>
      </c>
      <c r="D22" s="246" t="s">
        <v>96</v>
      </c>
      <c r="E22" s="246">
        <v>33</v>
      </c>
      <c r="F22" s="246">
        <v>33</v>
      </c>
      <c r="G22" s="246">
        <v>48</v>
      </c>
      <c r="H22" s="246">
        <v>48</v>
      </c>
      <c r="I22" s="255">
        <v>47</v>
      </c>
      <c r="J22" s="256">
        <v>34</v>
      </c>
      <c r="K22" s="304">
        <f>+K23+K27+K28+K30+K34</f>
        <v>33</v>
      </c>
      <c r="L22" s="305">
        <v>28</v>
      </c>
      <c r="M22" s="305">
        <v>24</v>
      </c>
      <c r="N22" s="306">
        <v>22</v>
      </c>
      <c r="O22" s="307">
        <v>2</v>
      </c>
      <c r="P22" s="308">
        <v>22</v>
      </c>
      <c r="Q22" s="309">
        <v>21</v>
      </c>
      <c r="R22" s="309"/>
      <c r="S22" s="310"/>
    </row>
    <row r="23" spans="1:19" x14ac:dyDescent="0.25">
      <c r="A23" s="303" t="s">
        <v>97</v>
      </c>
      <c r="B23" s="246" t="s">
        <v>4</v>
      </c>
      <c r="C23" s="246" t="s">
        <v>95</v>
      </c>
      <c r="D23" s="246" t="s">
        <v>96</v>
      </c>
      <c r="E23" s="246">
        <v>16</v>
      </c>
      <c r="F23" s="246">
        <v>16</v>
      </c>
      <c r="G23" s="246">
        <v>22</v>
      </c>
      <c r="H23" s="246">
        <v>22</v>
      </c>
      <c r="I23" s="255">
        <v>19</v>
      </c>
      <c r="J23" s="256">
        <v>17</v>
      </c>
      <c r="K23" s="311">
        <f>SUM(K24:K26)</f>
        <v>16</v>
      </c>
      <c r="L23" s="312">
        <v>17</v>
      </c>
      <c r="M23" s="312">
        <v>15</v>
      </c>
      <c r="N23" s="313">
        <v>15</v>
      </c>
      <c r="O23" s="307">
        <v>15</v>
      </c>
      <c r="P23" s="314">
        <v>15</v>
      </c>
      <c r="Q23" s="315">
        <v>14</v>
      </c>
      <c r="R23" s="315"/>
      <c r="S23" s="316"/>
    </row>
    <row r="24" spans="1:19" x14ac:dyDescent="0.25">
      <c r="A24" s="245" t="s">
        <v>98</v>
      </c>
      <c r="B24" s="246" t="s">
        <v>4</v>
      </c>
      <c r="C24" s="246" t="s">
        <v>95</v>
      </c>
      <c r="D24" s="246" t="s">
        <v>96</v>
      </c>
      <c r="E24" s="246">
        <v>1</v>
      </c>
      <c r="F24" s="246">
        <v>1</v>
      </c>
      <c r="G24" s="246">
        <v>1</v>
      </c>
      <c r="H24" s="246">
        <v>1</v>
      </c>
      <c r="I24" s="255">
        <v>1</v>
      </c>
      <c r="J24" s="256">
        <v>2</v>
      </c>
      <c r="K24" s="311">
        <v>2</v>
      </c>
      <c r="L24" s="317">
        <v>2</v>
      </c>
      <c r="M24" s="317">
        <v>3</v>
      </c>
      <c r="N24" s="313">
        <v>3</v>
      </c>
      <c r="O24" s="307">
        <v>3</v>
      </c>
      <c r="P24" s="314">
        <v>3</v>
      </c>
      <c r="Q24" s="315">
        <v>3</v>
      </c>
      <c r="R24" s="315"/>
      <c r="S24" s="316"/>
    </row>
    <row r="25" spans="1:19" x14ac:dyDescent="0.25">
      <c r="A25" s="245" t="s">
        <v>99</v>
      </c>
      <c r="B25" s="246" t="s">
        <v>4</v>
      </c>
      <c r="C25" s="246" t="s">
        <v>95</v>
      </c>
      <c r="D25" s="246" t="s">
        <v>96</v>
      </c>
      <c r="E25" s="246">
        <v>5</v>
      </c>
      <c r="F25" s="246">
        <v>5</v>
      </c>
      <c r="G25" s="246">
        <v>6</v>
      </c>
      <c r="H25" s="246">
        <v>6</v>
      </c>
      <c r="I25" s="255">
        <v>5</v>
      </c>
      <c r="J25" s="256">
        <v>2</v>
      </c>
      <c r="K25" s="311">
        <v>2</v>
      </c>
      <c r="L25" s="317">
        <v>2</v>
      </c>
      <c r="M25" s="317">
        <v>1</v>
      </c>
      <c r="N25" s="313">
        <v>1</v>
      </c>
      <c r="O25" s="307">
        <v>1</v>
      </c>
      <c r="P25" s="314">
        <v>1</v>
      </c>
      <c r="Q25" s="315">
        <v>1</v>
      </c>
      <c r="R25" s="315"/>
      <c r="S25" s="316"/>
    </row>
    <row r="26" spans="1:19" x14ac:dyDescent="0.25">
      <c r="A26" s="245" t="s">
        <v>100</v>
      </c>
      <c r="B26" s="246" t="s">
        <v>4</v>
      </c>
      <c r="C26" s="246" t="s">
        <v>95</v>
      </c>
      <c r="D26" s="246" t="s">
        <v>96</v>
      </c>
      <c r="E26" s="246">
        <v>10</v>
      </c>
      <c r="F26" s="246">
        <v>10</v>
      </c>
      <c r="G26" s="246">
        <v>15</v>
      </c>
      <c r="H26" s="246">
        <v>15</v>
      </c>
      <c r="I26" s="255">
        <v>13</v>
      </c>
      <c r="J26" s="256">
        <v>13</v>
      </c>
      <c r="K26" s="311">
        <v>12</v>
      </c>
      <c r="L26" s="312">
        <v>13</v>
      </c>
      <c r="M26" s="312">
        <v>13</v>
      </c>
      <c r="N26" s="313">
        <v>13</v>
      </c>
      <c r="O26" s="307">
        <v>13</v>
      </c>
      <c r="P26" s="314">
        <v>13</v>
      </c>
      <c r="Q26" s="315">
        <v>12</v>
      </c>
      <c r="R26" s="315"/>
      <c r="S26" s="316"/>
    </row>
    <row r="27" spans="1:19" x14ac:dyDescent="0.25">
      <c r="A27" s="303" t="s">
        <v>101</v>
      </c>
      <c r="B27" s="246" t="s">
        <v>4</v>
      </c>
      <c r="C27" s="246" t="s">
        <v>95</v>
      </c>
      <c r="D27" s="246" t="s">
        <v>96</v>
      </c>
      <c r="E27" s="246">
        <v>15</v>
      </c>
      <c r="F27" s="246">
        <v>15</v>
      </c>
      <c r="G27" s="246">
        <v>24</v>
      </c>
      <c r="H27" s="246">
        <v>24</v>
      </c>
      <c r="I27" s="255">
        <v>26</v>
      </c>
      <c r="J27" s="256">
        <v>15</v>
      </c>
      <c r="K27" s="311">
        <v>14</v>
      </c>
      <c r="L27" s="312">
        <v>9</v>
      </c>
      <c r="M27" s="312">
        <v>7</v>
      </c>
      <c r="N27" s="313">
        <v>5</v>
      </c>
      <c r="O27" s="307">
        <v>5</v>
      </c>
      <c r="P27" s="314">
        <v>5</v>
      </c>
      <c r="Q27" s="315">
        <v>5</v>
      </c>
      <c r="R27" s="315"/>
      <c r="S27" s="316"/>
    </row>
    <row r="28" spans="1:19" x14ac:dyDescent="0.25">
      <c r="A28" s="245" t="s">
        <v>102</v>
      </c>
      <c r="B28" s="246" t="s">
        <v>4</v>
      </c>
      <c r="C28" s="246" t="s">
        <v>95</v>
      </c>
      <c r="D28" s="246" t="s">
        <v>96</v>
      </c>
      <c r="E28" s="246">
        <v>2</v>
      </c>
      <c r="F28" s="246">
        <v>2</v>
      </c>
      <c r="G28" s="246">
        <v>2</v>
      </c>
      <c r="H28" s="246">
        <v>2</v>
      </c>
      <c r="I28" s="255">
        <v>2</v>
      </c>
      <c r="J28" s="256">
        <v>1</v>
      </c>
      <c r="K28" s="311">
        <v>1</v>
      </c>
      <c r="L28" s="312">
        <v>0</v>
      </c>
      <c r="M28" s="312">
        <v>0</v>
      </c>
      <c r="N28" s="313">
        <v>0</v>
      </c>
      <c r="O28" s="307">
        <v>0</v>
      </c>
      <c r="P28" s="314">
        <v>0</v>
      </c>
      <c r="Q28" s="315">
        <v>0</v>
      </c>
      <c r="R28" s="315"/>
      <c r="S28" s="316"/>
    </row>
    <row r="29" spans="1:19" x14ac:dyDescent="0.25">
      <c r="A29" s="245" t="s">
        <v>103</v>
      </c>
      <c r="B29" s="246" t="s">
        <v>4</v>
      </c>
      <c r="C29" s="246" t="s">
        <v>95</v>
      </c>
      <c r="D29" s="246" t="s">
        <v>96</v>
      </c>
      <c r="E29" s="246">
        <v>35</v>
      </c>
      <c r="F29" s="246">
        <v>33</v>
      </c>
      <c r="G29" s="246">
        <v>48</v>
      </c>
      <c r="H29" s="246">
        <v>48</v>
      </c>
      <c r="I29" s="255">
        <v>47</v>
      </c>
      <c r="J29" s="256">
        <v>34</v>
      </c>
      <c r="K29" s="311">
        <f>SUM(K24:K28)</f>
        <v>31</v>
      </c>
      <c r="L29" s="312">
        <v>28</v>
      </c>
      <c r="M29" s="312">
        <v>24</v>
      </c>
      <c r="N29" s="313">
        <v>22</v>
      </c>
      <c r="O29" s="307">
        <v>22</v>
      </c>
      <c r="P29" s="314">
        <v>22</v>
      </c>
      <c r="Q29" s="315">
        <v>21</v>
      </c>
      <c r="R29" s="315"/>
      <c r="S29" s="316"/>
    </row>
    <row r="30" spans="1:19" x14ac:dyDescent="0.25">
      <c r="A30" s="245" t="s">
        <v>104</v>
      </c>
      <c r="B30" s="246" t="s">
        <v>4</v>
      </c>
      <c r="C30" s="246" t="s">
        <v>95</v>
      </c>
      <c r="D30" s="246" t="s">
        <v>96</v>
      </c>
      <c r="E30" s="246">
        <v>1</v>
      </c>
      <c r="F30" s="246">
        <v>1</v>
      </c>
      <c r="G30" s="246">
        <v>1</v>
      </c>
      <c r="H30" s="246">
        <v>1</v>
      </c>
      <c r="I30" s="255">
        <v>1</v>
      </c>
      <c r="J30" s="256">
        <v>1</v>
      </c>
      <c r="K30" s="311">
        <v>1</v>
      </c>
      <c r="L30" s="312">
        <v>1</v>
      </c>
      <c r="M30" s="312">
        <v>1</v>
      </c>
      <c r="N30" s="313">
        <v>1</v>
      </c>
      <c r="O30" s="307">
        <v>1</v>
      </c>
      <c r="P30" s="314">
        <v>1</v>
      </c>
      <c r="Q30" s="315">
        <v>1</v>
      </c>
      <c r="R30" s="315"/>
      <c r="S30" s="316"/>
    </row>
    <row r="31" spans="1:19" x14ac:dyDescent="0.25">
      <c r="A31" s="245" t="s">
        <v>105</v>
      </c>
      <c r="B31" s="246" t="s">
        <v>4</v>
      </c>
      <c r="C31" s="246" t="s">
        <v>95</v>
      </c>
      <c r="D31" s="246" t="s">
        <v>96</v>
      </c>
      <c r="E31" s="246">
        <v>6</v>
      </c>
      <c r="F31" s="246">
        <v>6</v>
      </c>
      <c r="G31" s="246">
        <v>28</v>
      </c>
      <c r="H31" s="246">
        <v>30</v>
      </c>
      <c r="I31" s="255">
        <v>30</v>
      </c>
      <c r="J31" s="256">
        <v>24</v>
      </c>
      <c r="K31" s="318">
        <v>23</v>
      </c>
      <c r="L31" s="319">
        <v>24</v>
      </c>
      <c r="M31" s="319">
        <v>20</v>
      </c>
      <c r="N31" s="313">
        <v>18</v>
      </c>
      <c r="O31" s="307">
        <v>18</v>
      </c>
      <c r="P31" s="314">
        <v>18</v>
      </c>
      <c r="Q31" s="315">
        <v>18</v>
      </c>
      <c r="R31" s="315"/>
      <c r="S31" s="316"/>
    </row>
    <row r="32" spans="1:19" x14ac:dyDescent="0.25">
      <c r="A32" s="245" t="s">
        <v>106</v>
      </c>
      <c r="B32" s="246" t="s">
        <v>4</v>
      </c>
      <c r="C32" s="246" t="s">
        <v>95</v>
      </c>
      <c r="D32" s="246" t="s">
        <v>96</v>
      </c>
      <c r="E32" s="246">
        <v>22</v>
      </c>
      <c r="F32" s="246">
        <v>22</v>
      </c>
      <c r="G32" s="246">
        <v>2</v>
      </c>
      <c r="H32" s="246">
        <v>2</v>
      </c>
      <c r="I32" s="255">
        <v>3</v>
      </c>
      <c r="J32" s="256">
        <v>2</v>
      </c>
      <c r="K32" s="311">
        <v>2</v>
      </c>
      <c r="L32" s="312">
        <v>0</v>
      </c>
      <c r="M32" s="312">
        <v>0</v>
      </c>
      <c r="N32" s="313">
        <v>0</v>
      </c>
      <c r="O32" s="307">
        <v>0</v>
      </c>
      <c r="P32" s="314">
        <v>0</v>
      </c>
      <c r="Q32" s="315">
        <v>0</v>
      </c>
      <c r="R32" s="315"/>
      <c r="S32" s="316"/>
    </row>
    <row r="33" spans="1:19" x14ac:dyDescent="0.25">
      <c r="A33" s="245" t="s">
        <v>107</v>
      </c>
      <c r="B33" s="246" t="s">
        <v>4</v>
      </c>
      <c r="C33" s="246" t="s">
        <v>95</v>
      </c>
      <c r="D33" s="246" t="s">
        <v>96</v>
      </c>
      <c r="E33" s="246">
        <v>2</v>
      </c>
      <c r="F33" s="246">
        <v>2</v>
      </c>
      <c r="G33" s="246">
        <v>4</v>
      </c>
      <c r="H33" s="246">
        <v>2</v>
      </c>
      <c r="I33" s="255">
        <v>3</v>
      </c>
      <c r="J33" s="256">
        <v>2</v>
      </c>
      <c r="K33" s="311">
        <v>3</v>
      </c>
      <c r="L33" s="312">
        <v>3</v>
      </c>
      <c r="M33" s="312">
        <v>3</v>
      </c>
      <c r="N33" s="313">
        <v>3</v>
      </c>
      <c r="O33" s="307">
        <v>3</v>
      </c>
      <c r="P33" s="314">
        <v>3</v>
      </c>
      <c r="Q33" s="315">
        <v>3</v>
      </c>
      <c r="R33" s="315"/>
      <c r="S33" s="316"/>
    </row>
    <row r="34" spans="1:19" x14ac:dyDescent="0.25">
      <c r="A34" s="245" t="s">
        <v>108</v>
      </c>
      <c r="B34" s="246" t="s">
        <v>4</v>
      </c>
      <c r="C34" s="246" t="s">
        <v>95</v>
      </c>
      <c r="D34" s="246" t="s">
        <v>96</v>
      </c>
      <c r="E34" s="246">
        <v>2</v>
      </c>
      <c r="F34" s="246">
        <v>2</v>
      </c>
      <c r="G34" s="246">
        <v>13</v>
      </c>
      <c r="H34" s="246">
        <v>13</v>
      </c>
      <c r="I34" s="255">
        <v>13</v>
      </c>
      <c r="J34" s="256">
        <v>1</v>
      </c>
      <c r="K34" s="311">
        <v>1</v>
      </c>
      <c r="L34" s="312">
        <v>2</v>
      </c>
      <c r="M34" s="312">
        <v>3</v>
      </c>
      <c r="N34" s="313">
        <v>3</v>
      </c>
      <c r="O34" s="307">
        <v>3</v>
      </c>
      <c r="P34" s="314">
        <v>3</v>
      </c>
      <c r="Q34" s="315">
        <v>2</v>
      </c>
      <c r="R34" s="315"/>
      <c r="S34" s="316"/>
    </row>
    <row r="35" spans="1:19" x14ac:dyDescent="0.25">
      <c r="A35" s="245" t="s">
        <v>109</v>
      </c>
      <c r="B35" s="246" t="s">
        <v>4</v>
      </c>
      <c r="C35" s="246" t="s">
        <v>95</v>
      </c>
      <c r="D35" s="246" t="s">
        <v>96</v>
      </c>
      <c r="E35" s="246">
        <v>0</v>
      </c>
      <c r="F35" s="246">
        <v>0</v>
      </c>
      <c r="G35" s="246">
        <v>0</v>
      </c>
      <c r="H35" s="246">
        <v>0</v>
      </c>
      <c r="I35" s="255">
        <v>0</v>
      </c>
      <c r="J35" s="256">
        <v>0</v>
      </c>
      <c r="K35" s="311">
        <v>0</v>
      </c>
      <c r="L35" s="312">
        <v>0</v>
      </c>
      <c r="M35" s="312">
        <v>0</v>
      </c>
      <c r="N35" s="313">
        <v>0</v>
      </c>
      <c r="O35" s="307">
        <v>0</v>
      </c>
      <c r="P35" s="314">
        <v>0</v>
      </c>
      <c r="Q35" s="315">
        <v>0</v>
      </c>
      <c r="R35" s="315"/>
      <c r="S35" s="316"/>
    </row>
    <row r="36" spans="1:19" x14ac:dyDescent="0.25">
      <c r="A36" s="245" t="s">
        <v>110</v>
      </c>
      <c r="B36" s="246" t="s">
        <v>4</v>
      </c>
      <c r="C36" s="246"/>
      <c r="D36" s="246" t="s">
        <v>96</v>
      </c>
      <c r="E36" s="246">
        <v>2</v>
      </c>
      <c r="F36" s="246">
        <v>2</v>
      </c>
      <c r="G36" s="246">
        <v>2</v>
      </c>
      <c r="H36" s="246">
        <v>2</v>
      </c>
      <c r="I36" s="255">
        <v>0</v>
      </c>
      <c r="J36" s="256">
        <v>0</v>
      </c>
      <c r="K36" s="311">
        <v>0</v>
      </c>
      <c r="L36" s="312">
        <v>0</v>
      </c>
      <c r="M36" s="312">
        <v>0</v>
      </c>
      <c r="N36" s="313">
        <v>0</v>
      </c>
      <c r="O36" s="307">
        <v>0</v>
      </c>
      <c r="P36" s="314">
        <v>0</v>
      </c>
      <c r="Q36" s="315">
        <v>0</v>
      </c>
      <c r="R36" s="315"/>
      <c r="S36" s="316"/>
    </row>
    <row r="37" spans="1:19" x14ac:dyDescent="0.25">
      <c r="A37" s="296" t="s">
        <v>111</v>
      </c>
      <c r="B37" s="297"/>
      <c r="C37" s="297"/>
      <c r="D37" s="297"/>
      <c r="E37" s="297"/>
      <c r="F37" s="297"/>
      <c r="G37" s="297"/>
      <c r="H37" s="297"/>
      <c r="I37" s="298"/>
      <c r="J37" s="320"/>
      <c r="K37" s="321"/>
      <c r="L37" s="320"/>
      <c r="M37" s="320"/>
      <c r="N37" s="321"/>
      <c r="O37" s="322"/>
      <c r="P37" s="323"/>
      <c r="Q37" s="324"/>
      <c r="R37" s="324"/>
      <c r="S37" s="325"/>
    </row>
    <row r="38" spans="1:19" x14ac:dyDescent="0.25">
      <c r="A38" s="303" t="s">
        <v>112</v>
      </c>
      <c r="B38" s="246" t="s">
        <v>4</v>
      </c>
      <c r="C38" s="246" t="s">
        <v>95</v>
      </c>
      <c r="D38" s="246" t="s">
        <v>81</v>
      </c>
      <c r="E38" s="246">
        <v>0</v>
      </c>
      <c r="F38" s="246">
        <v>0</v>
      </c>
      <c r="G38" s="246">
        <v>0</v>
      </c>
      <c r="H38" s="246">
        <v>0</v>
      </c>
      <c r="I38" s="255">
        <v>0</v>
      </c>
      <c r="J38" s="256">
        <v>0</v>
      </c>
      <c r="K38" s="311">
        <v>0</v>
      </c>
      <c r="L38" s="317">
        <v>0</v>
      </c>
      <c r="M38" s="317">
        <v>0</v>
      </c>
      <c r="N38" s="311">
        <v>0</v>
      </c>
      <c r="O38" s="326">
        <v>0</v>
      </c>
      <c r="P38" s="327">
        <v>0</v>
      </c>
      <c r="Q38" s="315">
        <v>0</v>
      </c>
      <c r="R38" s="315"/>
      <c r="S38" s="316"/>
    </row>
    <row r="39" spans="1:19" x14ac:dyDescent="0.25">
      <c r="A39" s="303" t="s">
        <v>113</v>
      </c>
      <c r="B39" s="246" t="s">
        <v>4</v>
      </c>
      <c r="C39" s="246" t="s">
        <v>95</v>
      </c>
      <c r="D39" s="246" t="s">
        <v>96</v>
      </c>
      <c r="E39" s="246">
        <v>77</v>
      </c>
      <c r="F39" s="246">
        <v>77</v>
      </c>
      <c r="G39" s="246">
        <v>83</v>
      </c>
      <c r="H39" s="246">
        <v>111</v>
      </c>
      <c r="I39" s="255">
        <v>99</v>
      </c>
      <c r="J39" s="256">
        <v>109</v>
      </c>
      <c r="K39" s="327">
        <f>118+35</f>
        <v>153</v>
      </c>
      <c r="L39" s="317">
        <f>118+35</f>
        <v>153</v>
      </c>
      <c r="M39" s="317">
        <f>118+35</f>
        <v>153</v>
      </c>
      <c r="N39" s="311">
        <v>59</v>
      </c>
      <c r="O39" s="326">
        <v>59</v>
      </c>
      <c r="P39" s="327">
        <v>59</v>
      </c>
      <c r="Q39" s="315">
        <v>59</v>
      </c>
      <c r="R39" s="315"/>
      <c r="S39" s="316"/>
    </row>
    <row r="40" spans="1:19" x14ac:dyDescent="0.25">
      <c r="A40" s="245" t="s">
        <v>114</v>
      </c>
      <c r="B40" s="246" t="s">
        <v>4</v>
      </c>
      <c r="C40" s="246" t="s">
        <v>95</v>
      </c>
      <c r="D40" s="246" t="s">
        <v>96</v>
      </c>
      <c r="E40" s="246">
        <v>58</v>
      </c>
      <c r="F40" s="246">
        <v>58</v>
      </c>
      <c r="G40" s="246">
        <v>64</v>
      </c>
      <c r="H40" s="246">
        <v>87</v>
      </c>
      <c r="I40" s="255">
        <v>80</v>
      </c>
      <c r="J40" s="256">
        <v>78</v>
      </c>
      <c r="K40" s="311">
        <f>78+14+26</f>
        <v>118</v>
      </c>
      <c r="L40" s="317">
        <v>118</v>
      </c>
      <c r="M40" s="317">
        <v>118</v>
      </c>
      <c r="N40" s="311">
        <v>51</v>
      </c>
      <c r="O40" s="326">
        <v>51</v>
      </c>
      <c r="P40" s="327">
        <v>51</v>
      </c>
      <c r="Q40" s="315">
        <v>51</v>
      </c>
      <c r="R40" s="315"/>
      <c r="S40" s="316"/>
    </row>
    <row r="41" spans="1:19" ht="15.75" thickBot="1" x14ac:dyDescent="0.3">
      <c r="A41" s="328" t="s">
        <v>115</v>
      </c>
      <c r="B41" s="329" t="s">
        <v>4</v>
      </c>
      <c r="C41" s="329" t="s">
        <v>95</v>
      </c>
      <c r="D41" s="329" t="s">
        <v>96</v>
      </c>
      <c r="E41" s="329">
        <v>19</v>
      </c>
      <c r="F41" s="329">
        <v>19</v>
      </c>
      <c r="G41" s="329">
        <v>19</v>
      </c>
      <c r="H41" s="329">
        <v>24</v>
      </c>
      <c r="I41" s="330">
        <v>19</v>
      </c>
      <c r="J41" s="287">
        <v>31</v>
      </c>
      <c r="K41" s="331">
        <f>31+4</f>
        <v>35</v>
      </c>
      <c r="L41" s="293">
        <v>35</v>
      </c>
      <c r="M41" s="332">
        <v>35</v>
      </c>
      <c r="N41" s="331">
        <v>8</v>
      </c>
      <c r="O41" s="333">
        <v>8</v>
      </c>
      <c r="P41" s="334">
        <v>8</v>
      </c>
      <c r="Q41" s="335">
        <v>8</v>
      </c>
      <c r="R41" s="335"/>
      <c r="S41" s="336"/>
    </row>
  </sheetData>
  <mergeCells count="7">
    <mergeCell ref="A1:S1"/>
    <mergeCell ref="A8:A10"/>
    <mergeCell ref="B8:B10"/>
    <mergeCell ref="C8:C10"/>
    <mergeCell ref="D8:D10"/>
    <mergeCell ref="J8:S8"/>
    <mergeCell ref="P9:S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7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6"/>
  <sheetViews>
    <sheetView topLeftCell="A13" zoomScaleNormal="75" zoomScaleSheetLayoutView="100" workbookViewId="0">
      <selection activeCell="A13" sqref="A13:K13"/>
    </sheetView>
  </sheetViews>
  <sheetFormatPr baseColWidth="10" defaultRowHeight="12.75" x14ac:dyDescent="0.2"/>
  <cols>
    <col min="1" max="1" width="58.855468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5" s="1" customFormat="1" ht="16.5" thickBot="1" x14ac:dyDescent="0.25">
      <c r="A1" s="141" t="s">
        <v>27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3"/>
    </row>
    <row r="2" spans="1:15" s="1" customFormat="1" ht="15" customHeight="1" x14ac:dyDescent="0.25">
      <c r="A2" s="146" t="s">
        <v>62</v>
      </c>
      <c r="B2" s="147"/>
      <c r="C2" s="147"/>
      <c r="D2" s="27"/>
      <c r="E2" s="27"/>
      <c r="F2" s="7"/>
      <c r="G2" s="7"/>
      <c r="H2" s="7"/>
      <c r="I2" s="7"/>
      <c r="J2" s="7"/>
      <c r="K2" s="26"/>
      <c r="L2" s="7"/>
      <c r="M2" s="7"/>
      <c r="N2" s="7"/>
    </row>
    <row r="3" spans="1:15" s="1" customFormat="1" ht="15" customHeight="1" x14ac:dyDescent="0.25">
      <c r="A3" s="28" t="s">
        <v>35</v>
      </c>
      <c r="B3" s="133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5" s="1" customFormat="1" ht="15" customHeight="1" x14ac:dyDescent="0.25">
      <c r="A4" s="28" t="s">
        <v>63</v>
      </c>
      <c r="B4" s="133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5" s="1" customFormat="1" ht="15" customHeight="1" x14ac:dyDescent="0.25">
      <c r="A5" s="28" t="s">
        <v>64</v>
      </c>
      <c r="B5" s="133" t="s">
        <v>54</v>
      </c>
      <c r="C5" s="25"/>
      <c r="D5" s="7"/>
      <c r="E5" s="7"/>
      <c r="F5" s="7"/>
      <c r="G5" s="7"/>
      <c r="H5" s="7"/>
      <c r="I5" s="7"/>
      <c r="J5" s="7"/>
      <c r="K5" s="26"/>
      <c r="L5" s="7"/>
      <c r="M5" s="7"/>
      <c r="N5" s="7"/>
    </row>
    <row r="6" spans="1:15" ht="13.5" thickBot="1" x14ac:dyDescent="0.25">
      <c r="A6" s="59"/>
      <c r="B6" s="60"/>
      <c r="C6" s="60"/>
      <c r="D6" s="61"/>
      <c r="E6" s="61"/>
      <c r="F6" s="61"/>
      <c r="G6" s="61"/>
      <c r="H6" s="61"/>
      <c r="I6" s="61"/>
      <c r="J6" s="61"/>
      <c r="K6" s="63"/>
      <c r="L6" s="61"/>
      <c r="M6" s="61"/>
      <c r="N6" s="62"/>
    </row>
    <row r="7" spans="1:15" x14ac:dyDescent="0.2">
      <c r="A7" s="148" t="s">
        <v>3</v>
      </c>
      <c r="B7" s="151" t="s">
        <v>0</v>
      </c>
      <c r="C7" s="151" t="s">
        <v>1</v>
      </c>
      <c r="D7" s="134"/>
      <c r="E7" s="134"/>
      <c r="F7" s="144"/>
      <c r="G7" s="144"/>
      <c r="H7" s="144"/>
      <c r="I7" s="144"/>
      <c r="J7" s="144"/>
      <c r="K7" s="145"/>
      <c r="L7" s="69"/>
      <c r="M7" s="4"/>
      <c r="N7" s="4"/>
    </row>
    <row r="8" spans="1:15" x14ac:dyDescent="0.2">
      <c r="A8" s="149"/>
      <c r="B8" s="152"/>
      <c r="C8" s="152"/>
      <c r="D8" s="135"/>
      <c r="E8" s="135">
        <v>2006</v>
      </c>
      <c r="F8" s="3">
        <v>2021</v>
      </c>
      <c r="G8" s="3">
        <v>2022</v>
      </c>
      <c r="H8" s="154">
        <v>2022</v>
      </c>
      <c r="I8" s="155"/>
      <c r="J8" s="155"/>
      <c r="K8" s="156"/>
      <c r="L8" s="137">
        <v>2015</v>
      </c>
      <c r="M8" s="5">
        <v>2016</v>
      </c>
      <c r="N8" s="5"/>
    </row>
    <row r="9" spans="1:15" ht="33.75" customHeight="1" thickBot="1" x14ac:dyDescent="0.25">
      <c r="A9" s="150"/>
      <c r="B9" s="153"/>
      <c r="C9" s="153"/>
      <c r="D9" s="136"/>
      <c r="E9" s="136" t="s">
        <v>22</v>
      </c>
      <c r="F9" s="136" t="s">
        <v>22</v>
      </c>
      <c r="G9" s="136" t="s">
        <v>2</v>
      </c>
      <c r="H9" s="136" t="s">
        <v>23</v>
      </c>
      <c r="I9" s="136" t="s">
        <v>25</v>
      </c>
      <c r="J9" s="136" t="s">
        <v>26</v>
      </c>
      <c r="K9" s="6" t="s">
        <v>28</v>
      </c>
      <c r="L9" s="58" t="s">
        <v>2</v>
      </c>
      <c r="M9" s="6" t="s">
        <v>2</v>
      </c>
      <c r="N9" s="6"/>
    </row>
    <row r="10" spans="1:15" ht="13.5" thickBot="1" x14ac:dyDescent="0.25">
      <c r="A10" s="51" t="s">
        <v>65</v>
      </c>
      <c r="B10" s="42"/>
      <c r="C10" s="42"/>
      <c r="D10" s="42"/>
      <c r="E10" s="42"/>
      <c r="F10" s="106"/>
      <c r="G10" s="92"/>
      <c r="H10" s="107"/>
      <c r="I10" s="107"/>
      <c r="J10" s="107"/>
      <c r="K10" s="108"/>
      <c r="L10" s="38"/>
      <c r="M10" s="39"/>
      <c r="N10" s="38"/>
    </row>
    <row r="11" spans="1:15" s="202" customFormat="1" x14ac:dyDescent="0.2">
      <c r="A11" s="52" t="s">
        <v>66</v>
      </c>
      <c r="B11" s="31" t="s">
        <v>4</v>
      </c>
      <c r="C11" s="31" t="s">
        <v>67</v>
      </c>
      <c r="D11" s="31"/>
      <c r="E11" s="32"/>
      <c r="F11" s="53">
        <v>329</v>
      </c>
      <c r="G11" s="85">
        <v>330</v>
      </c>
      <c r="H11" s="85">
        <v>68</v>
      </c>
      <c r="I11" s="53">
        <f>200-68</f>
        <v>132</v>
      </c>
      <c r="J11" s="54"/>
      <c r="K11" s="83"/>
      <c r="L11" s="199"/>
      <c r="M11" s="200"/>
      <c r="N11" s="201"/>
      <c r="O11" s="120"/>
    </row>
    <row r="12" spans="1:15" s="202" customFormat="1" ht="13.5" thickBot="1" x14ac:dyDescent="0.25">
      <c r="A12" s="203" t="s">
        <v>68</v>
      </c>
      <c r="B12" s="204" t="s">
        <v>4</v>
      </c>
      <c r="C12" s="204" t="s">
        <v>67</v>
      </c>
      <c r="D12" s="204"/>
      <c r="E12" s="205"/>
      <c r="F12" s="206">
        <v>600</v>
      </c>
      <c r="G12" s="85">
        <v>600</v>
      </c>
      <c r="H12" s="207">
        <v>150</v>
      </c>
      <c r="I12" s="206">
        <v>154</v>
      </c>
      <c r="J12" s="208"/>
      <c r="K12" s="209"/>
      <c r="L12" s="210"/>
      <c r="M12" s="211"/>
      <c r="N12" s="212"/>
      <c r="O12" s="120"/>
    </row>
    <row r="13" spans="1:15" ht="27" customHeight="1" thickBot="1" x14ac:dyDescent="0.25">
      <c r="A13" s="213"/>
      <c r="B13" s="214"/>
      <c r="C13" s="214"/>
      <c r="D13" s="214"/>
      <c r="E13" s="214"/>
      <c r="F13" s="214"/>
      <c r="G13" s="214"/>
      <c r="H13" s="214"/>
      <c r="I13" s="214"/>
      <c r="J13" s="214"/>
      <c r="K13" s="215"/>
    </row>
    <row r="14" spans="1:15" ht="13.5" thickBot="1" x14ac:dyDescent="0.25">
      <c r="A14" s="138"/>
      <c r="B14" s="139"/>
      <c r="C14" s="139"/>
      <c r="D14" s="139"/>
      <c r="E14" s="139"/>
      <c r="F14" s="139"/>
      <c r="G14" s="139"/>
      <c r="H14" s="139"/>
      <c r="I14" s="139"/>
      <c r="J14" s="139"/>
      <c r="K14" s="140"/>
    </row>
    <row r="24" ht="24.75" customHeight="1" x14ac:dyDescent="0.2"/>
    <row r="54" ht="31.5" customHeight="1" x14ac:dyDescent="0.2"/>
    <row r="68" ht="24" customHeight="1" x14ac:dyDescent="0.2"/>
    <row r="73" ht="24.75" customHeight="1" x14ac:dyDescent="0.2"/>
    <row r="81" ht="31.5" customHeight="1" x14ac:dyDescent="0.2"/>
    <row r="83" ht="24" customHeight="1" x14ac:dyDescent="0.2"/>
    <row r="90" ht="35.25" customHeight="1" x14ac:dyDescent="0.2"/>
    <row r="92" ht="22.5" customHeight="1" x14ac:dyDescent="0.2"/>
    <row r="95" ht="18" customHeight="1" x14ac:dyDescent="0.2"/>
    <row r="97" ht="33.75" customHeight="1" x14ac:dyDescent="0.2"/>
    <row r="99" ht="21" customHeight="1" x14ac:dyDescent="0.2"/>
    <row r="100" ht="26.25" customHeight="1" x14ac:dyDescent="0.2"/>
    <row r="101" ht="22.5" customHeight="1" x14ac:dyDescent="0.2"/>
    <row r="103" ht="35.25" customHeight="1" x14ac:dyDescent="0.2"/>
    <row r="107" ht="22.5" customHeight="1" x14ac:dyDescent="0.2"/>
    <row r="109" ht="25.5" customHeight="1" x14ac:dyDescent="0.2"/>
    <row r="116" ht="24.75" customHeight="1" x14ac:dyDescent="0.2"/>
  </sheetData>
  <mergeCells count="9">
    <mergeCell ref="A13:K13"/>
    <mergeCell ref="A14:K14"/>
    <mergeCell ref="A1:N1"/>
    <mergeCell ref="A2:C2"/>
    <mergeCell ref="A7:A9"/>
    <mergeCell ref="B7:B9"/>
    <mergeCell ref="C7:C9"/>
    <mergeCell ref="F7:K7"/>
    <mergeCell ref="H8:K8"/>
  </mergeCells>
  <printOptions horizontalCentered="1"/>
  <pageMargins left="3.937007874015748E-2" right="0.19685039370078741" top="0.43307086614173229" bottom="0" header="0" footer="0"/>
  <pageSetup paperSize="9" orientation="landscape" r:id="rId1"/>
  <headerFooter alignWithMargins="0"/>
  <rowBreaks count="2" manualBreakCount="2">
    <brk id="79" max="16383" man="1"/>
    <brk id="10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"/>
  <sheetViews>
    <sheetView topLeftCell="C1" workbookViewId="0">
      <selection activeCell="F11" sqref="F11"/>
    </sheetView>
  </sheetViews>
  <sheetFormatPr baseColWidth="10" defaultRowHeight="15" x14ac:dyDescent="0.25"/>
  <cols>
    <col min="1" max="1" width="12.5703125" style="217" customWidth="1"/>
    <col min="2" max="2" width="51.28515625" style="217" customWidth="1"/>
    <col min="3" max="3" width="9.85546875" style="217" customWidth="1"/>
    <col min="4" max="4" width="11" style="217" customWidth="1"/>
    <col min="5" max="5" width="17.5703125" style="217" bestFit="1" customWidth="1"/>
    <col min="6" max="6" width="18.5703125" style="217" bestFit="1" customWidth="1"/>
    <col min="7" max="7" width="18.5703125" style="389" bestFit="1" customWidth="1"/>
    <col min="8" max="8" width="18.5703125" style="217" bestFit="1" customWidth="1"/>
    <col min="9" max="9" width="18.140625" style="217" customWidth="1"/>
    <col min="10" max="14" width="18.5703125" style="217" bestFit="1" customWidth="1"/>
    <col min="15" max="15" width="17.5703125" style="217" bestFit="1" customWidth="1"/>
    <col min="16" max="16384" width="11.42578125" style="217"/>
  </cols>
  <sheetData>
    <row r="1" spans="1:16" x14ac:dyDescent="0.25">
      <c r="A1" s="337" t="s">
        <v>116</v>
      </c>
      <c r="B1" s="338"/>
      <c r="C1" s="339" t="s">
        <v>53</v>
      </c>
      <c r="D1" s="340"/>
      <c r="E1" s="340"/>
      <c r="F1" s="340"/>
      <c r="G1" s="340"/>
      <c r="H1" s="340"/>
      <c r="I1" s="340"/>
      <c r="J1" s="340"/>
      <c r="K1" s="340"/>
      <c r="L1" s="340"/>
      <c r="M1" s="340"/>
      <c r="N1" s="341"/>
    </row>
    <row r="2" spans="1:16" x14ac:dyDescent="0.25">
      <c r="A2" s="337" t="s">
        <v>117</v>
      </c>
      <c r="B2" s="338"/>
      <c r="C2" s="342"/>
      <c r="D2" s="343"/>
      <c r="E2" s="343"/>
      <c r="F2" s="343"/>
      <c r="G2" s="343"/>
      <c r="H2" s="343"/>
      <c r="I2" s="343"/>
      <c r="J2" s="343"/>
      <c r="K2" s="343"/>
      <c r="L2" s="343"/>
      <c r="M2" s="343"/>
      <c r="N2" s="344"/>
    </row>
    <row r="3" spans="1:16" x14ac:dyDescent="0.25">
      <c r="A3" s="337" t="s">
        <v>118</v>
      </c>
      <c r="B3" s="338"/>
      <c r="C3" s="345" t="s">
        <v>119</v>
      </c>
      <c r="D3" s="346"/>
      <c r="E3" s="346"/>
      <c r="F3" s="346"/>
      <c r="G3" s="346"/>
      <c r="H3" s="346"/>
      <c r="I3" s="346"/>
      <c r="J3" s="346"/>
      <c r="K3" s="346"/>
      <c r="L3" s="346"/>
      <c r="M3" s="346"/>
      <c r="N3" s="347"/>
    </row>
    <row r="4" spans="1:16" x14ac:dyDescent="0.25">
      <c r="A4" s="348" t="s">
        <v>120</v>
      </c>
      <c r="B4" s="349"/>
      <c r="C4" s="350" t="s">
        <v>121</v>
      </c>
      <c r="D4" s="350" t="s">
        <v>122</v>
      </c>
      <c r="E4" s="351">
        <v>2020</v>
      </c>
      <c r="F4" s="351">
        <v>2021</v>
      </c>
      <c r="G4" s="351">
        <v>2022</v>
      </c>
      <c r="H4" s="339">
        <v>2022</v>
      </c>
      <c r="I4" s="340"/>
      <c r="J4" s="340"/>
      <c r="K4" s="340"/>
      <c r="L4" s="352">
        <v>2022</v>
      </c>
      <c r="M4" s="351">
        <v>2023</v>
      </c>
      <c r="N4" s="351">
        <v>2024</v>
      </c>
    </row>
    <row r="5" spans="1:16" x14ac:dyDescent="0.25">
      <c r="A5" s="353"/>
      <c r="B5" s="349"/>
      <c r="C5" s="354"/>
      <c r="D5" s="355"/>
      <c r="E5" s="356"/>
      <c r="F5" s="356"/>
      <c r="G5" s="356"/>
      <c r="H5" s="345"/>
      <c r="I5" s="346"/>
      <c r="J5" s="346"/>
      <c r="K5" s="346"/>
      <c r="L5" s="352"/>
      <c r="M5" s="356"/>
      <c r="N5" s="356"/>
    </row>
    <row r="6" spans="1:16" ht="25.5" x14ac:dyDescent="0.25">
      <c r="A6" s="353"/>
      <c r="B6" s="349"/>
      <c r="C6" s="354"/>
      <c r="D6" s="355"/>
      <c r="E6" s="357" t="s">
        <v>123</v>
      </c>
      <c r="F6" s="357" t="s">
        <v>123</v>
      </c>
      <c r="G6" s="357" t="s">
        <v>124</v>
      </c>
      <c r="H6" s="357" t="s">
        <v>125</v>
      </c>
      <c r="I6" s="357" t="s">
        <v>126</v>
      </c>
      <c r="J6" s="357" t="s">
        <v>127</v>
      </c>
      <c r="K6" s="357" t="s">
        <v>128</v>
      </c>
      <c r="L6" s="357" t="s">
        <v>123</v>
      </c>
      <c r="M6" s="357" t="s">
        <v>124</v>
      </c>
      <c r="N6" s="357" t="s">
        <v>124</v>
      </c>
    </row>
    <row r="7" spans="1:16" x14ac:dyDescent="0.25">
      <c r="A7" s="348" t="s">
        <v>129</v>
      </c>
      <c r="B7" s="358" t="s">
        <v>130</v>
      </c>
      <c r="C7" s="359" t="s">
        <v>4</v>
      </c>
      <c r="D7" s="359" t="s">
        <v>131</v>
      </c>
      <c r="E7" s="360">
        <v>22558218</v>
      </c>
      <c r="F7" s="360">
        <v>25856696</v>
      </c>
      <c r="G7" s="361">
        <v>28442365.600000001</v>
      </c>
      <c r="H7" s="362">
        <v>6462727</v>
      </c>
      <c r="I7" s="363">
        <v>6652325</v>
      </c>
      <c r="J7" s="363"/>
      <c r="K7" s="363"/>
      <c r="L7" s="360">
        <v>13115052</v>
      </c>
      <c r="M7" s="361">
        <v>34130838.719999999</v>
      </c>
      <c r="N7" s="361">
        <v>37543922.592</v>
      </c>
      <c r="O7" s="364"/>
      <c r="P7" s="365"/>
    </row>
    <row r="8" spans="1:16" x14ac:dyDescent="0.25">
      <c r="A8" s="348"/>
      <c r="B8" s="358" t="s">
        <v>132</v>
      </c>
      <c r="C8" s="359" t="s">
        <v>88</v>
      </c>
      <c r="D8" s="359" t="s">
        <v>131</v>
      </c>
      <c r="E8" s="366">
        <v>3127702346.7522068</v>
      </c>
      <c r="F8" s="366">
        <v>5620001855.3999996</v>
      </c>
      <c r="G8" s="366">
        <v>7868002597.5599985</v>
      </c>
      <c r="H8" s="366">
        <v>1657079066</v>
      </c>
      <c r="I8" s="366">
        <v>1989700386.2</v>
      </c>
      <c r="J8" s="366"/>
      <c r="K8" s="366"/>
      <c r="L8" s="360">
        <v>3646779452.1999998</v>
      </c>
      <c r="M8" s="366">
        <v>11015203636.583998</v>
      </c>
      <c r="N8" s="366">
        <v>14319764727.559198</v>
      </c>
      <c r="O8" s="364"/>
      <c r="P8" s="365"/>
    </row>
    <row r="9" spans="1:16" x14ac:dyDescent="0.25">
      <c r="A9" s="348"/>
      <c r="B9" s="358" t="s">
        <v>133</v>
      </c>
      <c r="C9" s="359" t="s">
        <v>88</v>
      </c>
      <c r="D9" s="359" t="s">
        <v>131</v>
      </c>
      <c r="E9" s="366">
        <v>42984695</v>
      </c>
      <c r="F9" s="366">
        <v>321100860</v>
      </c>
      <c r="G9" s="366">
        <v>449541204</v>
      </c>
      <c r="H9" s="367">
        <v>96649670</v>
      </c>
      <c r="I9" s="366">
        <v>163569760</v>
      </c>
      <c r="J9" s="368"/>
      <c r="K9" s="366"/>
      <c r="L9" s="360">
        <v>260219430</v>
      </c>
      <c r="M9" s="366">
        <v>629357685.5999999</v>
      </c>
      <c r="N9" s="366">
        <v>818164991.27999985</v>
      </c>
      <c r="O9" s="364"/>
      <c r="P9" s="365"/>
    </row>
    <row r="10" spans="1:16" x14ac:dyDescent="0.25">
      <c r="A10" s="348"/>
      <c r="B10" s="369" t="s">
        <v>134</v>
      </c>
      <c r="C10" s="370" t="s">
        <v>4</v>
      </c>
      <c r="D10" s="370" t="s">
        <v>131</v>
      </c>
      <c r="E10" s="371">
        <v>603</v>
      </c>
      <c r="F10" s="371">
        <v>603</v>
      </c>
      <c r="G10" s="371">
        <v>621</v>
      </c>
      <c r="H10" s="371">
        <v>621</v>
      </c>
      <c r="I10" s="371">
        <v>639</v>
      </c>
      <c r="J10" s="371"/>
      <c r="K10" s="371"/>
      <c r="L10" s="371">
        <v>639</v>
      </c>
      <c r="M10" s="371">
        <v>621</v>
      </c>
      <c r="N10" s="371">
        <v>621</v>
      </c>
      <c r="O10" s="364"/>
    </row>
    <row r="11" spans="1:16" x14ac:dyDescent="0.25">
      <c r="A11" s="348"/>
      <c r="B11" s="358" t="s">
        <v>135</v>
      </c>
      <c r="C11" s="359" t="s">
        <v>88</v>
      </c>
      <c r="D11" s="359" t="s">
        <v>131</v>
      </c>
      <c r="E11" s="366">
        <v>612422540</v>
      </c>
      <c r="F11" s="366">
        <v>2130841250</v>
      </c>
      <c r="G11" s="366">
        <v>2983177750</v>
      </c>
      <c r="H11" s="366">
        <v>765557240</v>
      </c>
      <c r="I11" s="366">
        <v>894622130</v>
      </c>
      <c r="J11" s="366"/>
      <c r="K11" s="372"/>
      <c r="L11" s="366">
        <v>1660179370</v>
      </c>
      <c r="M11" s="366">
        <v>4176448849.9999995</v>
      </c>
      <c r="N11" s="366">
        <v>5429383505</v>
      </c>
      <c r="O11" s="364"/>
    </row>
    <row r="12" spans="1:16" x14ac:dyDescent="0.25">
      <c r="A12" s="348"/>
      <c r="B12" s="358" t="s">
        <v>136</v>
      </c>
      <c r="C12" s="359" t="s">
        <v>137</v>
      </c>
      <c r="D12" s="359" t="s">
        <v>131</v>
      </c>
      <c r="E12" s="373">
        <v>1015626.1028192372</v>
      </c>
      <c r="F12" s="373">
        <v>3533733.4162520729</v>
      </c>
      <c r="G12" s="366">
        <v>4803828.904991948</v>
      </c>
      <c r="H12" s="366">
        <f t="shared" ref="H12" si="0">+H11/H10</f>
        <v>1232781.384863124</v>
      </c>
      <c r="I12" s="366">
        <v>1400034.6322378716</v>
      </c>
      <c r="J12" s="366"/>
      <c r="K12" s="366"/>
      <c r="L12" s="366">
        <v>2598089.7809076682</v>
      </c>
      <c r="M12" s="366">
        <v>6725360.4669887275</v>
      </c>
      <c r="N12" s="366">
        <v>8742968.6070853453</v>
      </c>
      <c r="O12" s="364"/>
    </row>
    <row r="13" spans="1:16" x14ac:dyDescent="0.25">
      <c r="A13" s="348"/>
      <c r="B13" s="369" t="s">
        <v>138</v>
      </c>
      <c r="C13" s="370" t="s">
        <v>4</v>
      </c>
      <c r="D13" s="370" t="s">
        <v>131</v>
      </c>
      <c r="E13" s="371">
        <v>1148</v>
      </c>
      <c r="F13" s="371">
        <v>1148</v>
      </c>
      <c r="G13" s="374">
        <v>800</v>
      </c>
      <c r="H13" s="374">
        <v>772</v>
      </c>
      <c r="I13" s="371">
        <v>772</v>
      </c>
      <c r="J13" s="371"/>
      <c r="K13" s="371"/>
      <c r="L13" s="371">
        <v>772</v>
      </c>
      <c r="M13" s="371">
        <v>800</v>
      </c>
      <c r="N13" s="371">
        <v>800</v>
      </c>
      <c r="O13" s="364"/>
    </row>
    <row r="14" spans="1:16" x14ac:dyDescent="0.25">
      <c r="A14" s="348"/>
      <c r="B14" s="358" t="s">
        <v>139</v>
      </c>
      <c r="C14" s="359" t="s">
        <v>88</v>
      </c>
      <c r="D14" s="359" t="s">
        <v>131</v>
      </c>
      <c r="E14" s="372">
        <v>1193498025</v>
      </c>
      <c r="F14" s="372">
        <v>4131198185</v>
      </c>
      <c r="G14" s="372">
        <v>6196797277.5</v>
      </c>
      <c r="H14" s="372">
        <v>1379807355</v>
      </c>
      <c r="I14" s="373">
        <v>1757387470</v>
      </c>
      <c r="J14" s="373"/>
      <c r="K14" s="372"/>
      <c r="L14" s="372">
        <v>3137194825</v>
      </c>
      <c r="M14" s="372">
        <v>8675516188.5</v>
      </c>
      <c r="N14" s="366">
        <v>11278171045.050001</v>
      </c>
      <c r="O14" s="364"/>
    </row>
    <row r="15" spans="1:16" x14ac:dyDescent="0.25">
      <c r="A15" s="348"/>
      <c r="B15" s="358" t="s">
        <v>140</v>
      </c>
      <c r="C15" s="359" t="s">
        <v>137</v>
      </c>
      <c r="D15" s="359" t="s">
        <v>141</v>
      </c>
      <c r="E15" s="372">
        <v>1039632.4259581881</v>
      </c>
      <c r="F15" s="372">
        <v>3598604.6907665506</v>
      </c>
      <c r="G15" s="372">
        <v>7745996.5968749998</v>
      </c>
      <c r="H15" s="372">
        <f t="shared" ref="H15" si="1">+H14/H13</f>
        <v>1787315.2266839377</v>
      </c>
      <c r="I15" s="372">
        <v>2276408.6398963733</v>
      </c>
      <c r="J15" s="372"/>
      <c r="K15" s="372"/>
      <c r="L15" s="372">
        <v>4063723.8665803107</v>
      </c>
      <c r="M15" s="372">
        <v>10844395.235625001</v>
      </c>
      <c r="N15" s="372">
        <v>14097713.806312501</v>
      </c>
      <c r="O15" s="364"/>
    </row>
    <row r="16" spans="1:16" x14ac:dyDescent="0.25">
      <c r="A16" s="348"/>
      <c r="B16" s="358" t="s">
        <v>142</v>
      </c>
      <c r="C16" s="359" t="s">
        <v>4</v>
      </c>
      <c r="D16" s="375" t="s">
        <v>131</v>
      </c>
      <c r="E16" s="375">
        <v>0</v>
      </c>
      <c r="F16" s="375">
        <v>0</v>
      </c>
      <c r="G16" s="361">
        <v>0</v>
      </c>
      <c r="H16" s="361">
        <v>0</v>
      </c>
      <c r="I16" s="361">
        <v>0</v>
      </c>
      <c r="J16" s="361"/>
      <c r="K16" s="375"/>
      <c r="L16" s="375">
        <v>0</v>
      </c>
      <c r="M16" s="375">
        <v>0</v>
      </c>
      <c r="N16" s="375">
        <v>0</v>
      </c>
      <c r="O16" s="364"/>
    </row>
    <row r="17" spans="1:16" x14ac:dyDescent="0.25">
      <c r="A17" s="348"/>
      <c r="B17" s="358" t="s">
        <v>143</v>
      </c>
      <c r="C17" s="359" t="s">
        <v>4</v>
      </c>
      <c r="D17" s="359" t="s">
        <v>131</v>
      </c>
      <c r="E17" s="361">
        <v>5</v>
      </c>
      <c r="F17" s="361">
        <v>18</v>
      </c>
      <c r="G17" s="361">
        <v>19</v>
      </c>
      <c r="H17" s="376">
        <v>1</v>
      </c>
      <c r="I17" s="361">
        <v>4</v>
      </c>
      <c r="J17" s="361"/>
      <c r="K17" s="361"/>
      <c r="L17" s="361">
        <v>5</v>
      </c>
      <c r="M17" s="361">
        <v>20</v>
      </c>
      <c r="N17" s="361">
        <v>20</v>
      </c>
      <c r="O17" s="364"/>
    </row>
    <row r="18" spans="1:16" x14ac:dyDescent="0.25">
      <c r="A18" s="348"/>
      <c r="B18" s="358" t="s">
        <v>144</v>
      </c>
      <c r="C18" s="377" t="s">
        <v>88</v>
      </c>
      <c r="D18" s="377" t="s">
        <v>131</v>
      </c>
      <c r="E18" s="378">
        <v>5895974.6299999999</v>
      </c>
      <c r="F18" s="378">
        <v>45563800.759999998</v>
      </c>
      <c r="G18" s="366">
        <v>54676560.911999993</v>
      </c>
      <c r="H18" s="366">
        <v>2181788.4900000002</v>
      </c>
      <c r="I18" s="366">
        <v>19706305.66</v>
      </c>
      <c r="J18" s="366"/>
      <c r="K18" s="366"/>
      <c r="L18" s="366">
        <v>21888094.149999999</v>
      </c>
      <c r="M18" s="379">
        <v>71079529.185599998</v>
      </c>
      <c r="N18" s="366">
        <v>92403387.941280007</v>
      </c>
      <c r="O18" s="364"/>
    </row>
    <row r="19" spans="1:16" x14ac:dyDescent="0.25">
      <c r="A19" s="348"/>
      <c r="B19" s="358" t="s">
        <v>145</v>
      </c>
      <c r="C19" s="359" t="s">
        <v>4</v>
      </c>
      <c r="D19" s="359" t="s">
        <v>131</v>
      </c>
      <c r="E19" s="361">
        <v>155</v>
      </c>
      <c r="F19" s="361">
        <v>295</v>
      </c>
      <c r="G19" s="380">
        <v>360</v>
      </c>
      <c r="H19" s="376">
        <v>95</v>
      </c>
      <c r="I19" s="361">
        <v>110</v>
      </c>
      <c r="J19" s="361"/>
      <c r="K19" s="361"/>
      <c r="L19" s="361">
        <v>205</v>
      </c>
      <c r="M19" s="361">
        <v>360</v>
      </c>
      <c r="N19" s="361">
        <v>370</v>
      </c>
      <c r="O19" s="364"/>
      <c r="P19" s="381"/>
    </row>
    <row r="20" spans="1:16" x14ac:dyDescent="0.25">
      <c r="A20" s="348"/>
      <c r="B20" s="358" t="s">
        <v>146</v>
      </c>
      <c r="C20" s="359" t="s">
        <v>4</v>
      </c>
      <c r="D20" s="359" t="s">
        <v>131</v>
      </c>
      <c r="E20" s="361">
        <v>180</v>
      </c>
      <c r="F20" s="361">
        <v>320</v>
      </c>
      <c r="G20" s="380">
        <v>380</v>
      </c>
      <c r="H20" s="376">
        <v>105</v>
      </c>
      <c r="I20" s="361">
        <v>105</v>
      </c>
      <c r="J20" s="361"/>
      <c r="K20" s="361"/>
      <c r="L20" s="361">
        <v>210</v>
      </c>
      <c r="M20" s="361">
        <v>380</v>
      </c>
      <c r="N20" s="361">
        <v>390</v>
      </c>
      <c r="O20" s="364"/>
    </row>
    <row r="21" spans="1:16" x14ac:dyDescent="0.25">
      <c r="A21" s="382" t="s">
        <v>147</v>
      </c>
      <c r="B21" s="369" t="s">
        <v>148</v>
      </c>
      <c r="C21" s="370"/>
      <c r="D21" s="383"/>
      <c r="E21" s="370"/>
      <c r="F21" s="370"/>
      <c r="G21" s="371"/>
      <c r="H21" s="384"/>
      <c r="I21" s="370"/>
      <c r="J21" s="370"/>
      <c r="K21" s="370"/>
      <c r="L21" s="370"/>
      <c r="M21" s="370"/>
      <c r="N21" s="370"/>
      <c r="O21" s="364"/>
    </row>
    <row r="22" spans="1:16" x14ac:dyDescent="0.25">
      <c r="A22" s="382"/>
      <c r="B22" s="358" t="s">
        <v>149</v>
      </c>
      <c r="C22" s="377" t="s">
        <v>4</v>
      </c>
      <c r="D22" s="377" t="s">
        <v>131</v>
      </c>
      <c r="E22" s="361">
        <v>565</v>
      </c>
      <c r="F22" s="361">
        <v>544</v>
      </c>
      <c r="G22" s="385">
        <v>540</v>
      </c>
      <c r="H22" s="385">
        <v>539</v>
      </c>
      <c r="I22" s="361">
        <v>517</v>
      </c>
      <c r="J22" s="361"/>
      <c r="K22" s="380"/>
      <c r="L22" s="361">
        <v>517</v>
      </c>
      <c r="M22" s="380">
        <v>544</v>
      </c>
      <c r="N22" s="380">
        <v>544</v>
      </c>
      <c r="O22" s="364"/>
    </row>
    <row r="23" spans="1:16" x14ac:dyDescent="0.25">
      <c r="A23" s="382"/>
      <c r="B23" s="358" t="s">
        <v>150</v>
      </c>
      <c r="C23" s="377" t="s">
        <v>4</v>
      </c>
      <c r="D23" s="377" t="s">
        <v>131</v>
      </c>
      <c r="E23" s="361">
        <v>121</v>
      </c>
      <c r="F23" s="361">
        <v>121</v>
      </c>
      <c r="G23" s="385">
        <v>121</v>
      </c>
      <c r="H23" s="385">
        <v>118</v>
      </c>
      <c r="I23" s="361">
        <v>118</v>
      </c>
      <c r="J23" s="361"/>
      <c r="K23" s="380"/>
      <c r="L23" s="361">
        <v>118</v>
      </c>
      <c r="M23" s="380">
        <v>121</v>
      </c>
      <c r="N23" s="380">
        <v>121</v>
      </c>
      <c r="O23" s="364"/>
    </row>
    <row r="24" spans="1:16" x14ac:dyDescent="0.25">
      <c r="A24" s="382"/>
      <c r="B24" s="358" t="s">
        <v>151</v>
      </c>
      <c r="C24" s="377" t="s">
        <v>4</v>
      </c>
      <c r="D24" s="377" t="s">
        <v>131</v>
      </c>
      <c r="E24" s="361">
        <v>102</v>
      </c>
      <c r="F24" s="361">
        <v>96</v>
      </c>
      <c r="G24" s="385">
        <v>96</v>
      </c>
      <c r="H24" s="385">
        <v>97</v>
      </c>
      <c r="I24" s="361">
        <v>95</v>
      </c>
      <c r="J24" s="361"/>
      <c r="K24" s="380"/>
      <c r="L24" s="361">
        <v>95</v>
      </c>
      <c r="M24" s="380">
        <v>96</v>
      </c>
      <c r="N24" s="380">
        <v>96</v>
      </c>
      <c r="O24" s="364"/>
    </row>
    <row r="25" spans="1:16" x14ac:dyDescent="0.25">
      <c r="A25" s="382"/>
      <c r="B25" s="358" t="s">
        <v>152</v>
      </c>
      <c r="C25" s="377" t="s">
        <v>4</v>
      </c>
      <c r="D25" s="377" t="s">
        <v>131</v>
      </c>
      <c r="E25" s="361">
        <v>463</v>
      </c>
      <c r="F25" s="361">
        <v>426</v>
      </c>
      <c r="G25" s="385">
        <v>422</v>
      </c>
      <c r="H25" s="385">
        <v>427</v>
      </c>
      <c r="I25" s="361">
        <v>304</v>
      </c>
      <c r="J25" s="361"/>
      <c r="K25" s="380"/>
      <c r="L25" s="361">
        <v>304</v>
      </c>
      <c r="M25" s="380">
        <v>426</v>
      </c>
      <c r="N25" s="380">
        <v>426</v>
      </c>
      <c r="O25" s="364"/>
    </row>
    <row r="26" spans="1:16" x14ac:dyDescent="0.25">
      <c r="A26" s="382"/>
      <c r="B26" s="358" t="s">
        <v>153</v>
      </c>
      <c r="C26" s="377" t="s">
        <v>4</v>
      </c>
      <c r="D26" s="377" t="s">
        <v>131</v>
      </c>
      <c r="E26" s="361">
        <v>565</v>
      </c>
      <c r="F26" s="361">
        <v>522</v>
      </c>
      <c r="G26" s="385">
        <v>522</v>
      </c>
      <c r="H26" s="385">
        <v>524</v>
      </c>
      <c r="I26" s="380">
        <v>537</v>
      </c>
      <c r="J26" s="380"/>
      <c r="K26" s="380"/>
      <c r="L26" s="361">
        <v>537</v>
      </c>
      <c r="M26" s="380">
        <v>522</v>
      </c>
      <c r="N26" s="380">
        <v>522</v>
      </c>
      <c r="O26" s="364"/>
    </row>
    <row r="27" spans="1:16" x14ac:dyDescent="0.25">
      <c r="A27" s="382"/>
      <c r="B27" s="358" t="s">
        <v>154</v>
      </c>
      <c r="C27" s="377" t="s">
        <v>4</v>
      </c>
      <c r="D27" s="377" t="s">
        <v>131</v>
      </c>
      <c r="E27" s="361">
        <v>5</v>
      </c>
      <c r="F27" s="361">
        <v>5</v>
      </c>
      <c r="G27" s="385">
        <v>5</v>
      </c>
      <c r="H27" s="385">
        <v>5</v>
      </c>
      <c r="I27" s="361">
        <v>5</v>
      </c>
      <c r="J27" s="361"/>
      <c r="K27" s="380"/>
      <c r="L27" s="361">
        <v>5</v>
      </c>
      <c r="M27" s="380">
        <v>5</v>
      </c>
      <c r="N27" s="380">
        <v>5</v>
      </c>
      <c r="O27" s="364"/>
    </row>
    <row r="28" spans="1:16" x14ac:dyDescent="0.25">
      <c r="A28" s="382"/>
      <c r="B28" s="358" t="s">
        <v>155</v>
      </c>
      <c r="C28" s="377" t="s">
        <v>4</v>
      </c>
      <c r="D28" s="377" t="s">
        <v>131</v>
      </c>
      <c r="E28" s="361">
        <v>530</v>
      </c>
      <c r="F28" s="361">
        <v>511</v>
      </c>
      <c r="G28" s="385">
        <v>507</v>
      </c>
      <c r="H28" s="385">
        <v>514</v>
      </c>
      <c r="I28" s="361">
        <v>505</v>
      </c>
      <c r="J28" s="361"/>
      <c r="K28" s="380"/>
      <c r="L28" s="361">
        <v>505</v>
      </c>
      <c r="M28" s="380">
        <v>511</v>
      </c>
      <c r="N28" s="380">
        <v>511</v>
      </c>
      <c r="O28" s="364"/>
    </row>
    <row r="29" spans="1:16" x14ac:dyDescent="0.25">
      <c r="A29" s="382"/>
      <c r="B29" s="358" t="s">
        <v>156</v>
      </c>
      <c r="C29" s="377" t="s">
        <v>4</v>
      </c>
      <c r="D29" s="377" t="s">
        <v>131</v>
      </c>
      <c r="E29" s="361">
        <v>10</v>
      </c>
      <c r="F29" s="361">
        <v>10</v>
      </c>
      <c r="G29" s="385">
        <v>10</v>
      </c>
      <c r="H29" s="385">
        <v>10</v>
      </c>
      <c r="I29" s="361">
        <v>10</v>
      </c>
      <c r="J29" s="361"/>
      <c r="K29" s="380"/>
      <c r="L29" s="361">
        <v>10</v>
      </c>
      <c r="M29" s="380">
        <v>10</v>
      </c>
      <c r="N29" s="380">
        <v>10</v>
      </c>
      <c r="O29" s="364"/>
    </row>
    <row r="30" spans="1:16" x14ac:dyDescent="0.25">
      <c r="A30" s="382"/>
      <c r="B30" s="358" t="s">
        <v>157</v>
      </c>
      <c r="C30" s="377" t="s">
        <v>4</v>
      </c>
      <c r="D30" s="377" t="s">
        <v>131</v>
      </c>
      <c r="E30" s="361">
        <v>2</v>
      </c>
      <c r="F30" s="361">
        <v>2</v>
      </c>
      <c r="G30" s="385">
        <v>2</v>
      </c>
      <c r="H30" s="385">
        <v>2</v>
      </c>
      <c r="I30" s="361">
        <v>2</v>
      </c>
      <c r="J30" s="361"/>
      <c r="K30" s="380"/>
      <c r="L30" s="361">
        <v>2</v>
      </c>
      <c r="M30" s="380">
        <v>2</v>
      </c>
      <c r="N30" s="380">
        <v>2</v>
      </c>
      <c r="O30" s="364"/>
    </row>
    <row r="31" spans="1:16" x14ac:dyDescent="0.25">
      <c r="A31" s="382"/>
      <c r="B31" s="358" t="s">
        <v>158</v>
      </c>
      <c r="C31" s="377" t="s">
        <v>4</v>
      </c>
      <c r="D31" s="377" t="s">
        <v>131</v>
      </c>
      <c r="E31" s="361">
        <v>18</v>
      </c>
      <c r="F31" s="361">
        <v>15</v>
      </c>
      <c r="G31" s="385">
        <v>15</v>
      </c>
      <c r="H31" s="385">
        <v>12</v>
      </c>
      <c r="I31" s="361">
        <v>12</v>
      </c>
      <c r="J31" s="361"/>
      <c r="K31" s="380"/>
      <c r="L31" s="361">
        <v>12</v>
      </c>
      <c r="M31" s="380">
        <v>15</v>
      </c>
      <c r="N31" s="380">
        <v>15</v>
      </c>
      <c r="O31" s="364"/>
    </row>
    <row r="32" spans="1:16" x14ac:dyDescent="0.25">
      <c r="A32" s="382"/>
      <c r="B32" s="358" t="s">
        <v>159</v>
      </c>
      <c r="C32" s="377" t="s">
        <v>4</v>
      </c>
      <c r="D32" s="377" t="s">
        <v>131</v>
      </c>
      <c r="E32" s="361">
        <v>2</v>
      </c>
      <c r="F32" s="361">
        <v>3</v>
      </c>
      <c r="G32" s="385">
        <v>3</v>
      </c>
      <c r="H32" s="385">
        <v>3</v>
      </c>
      <c r="I32" s="361">
        <v>3</v>
      </c>
      <c r="J32" s="361"/>
      <c r="K32" s="380"/>
      <c r="L32" s="361">
        <v>3</v>
      </c>
      <c r="M32" s="380">
        <v>3</v>
      </c>
      <c r="N32" s="380">
        <v>3</v>
      </c>
      <c r="O32" s="364"/>
    </row>
    <row r="33" spans="1:15" x14ac:dyDescent="0.25">
      <c r="A33" s="382"/>
      <c r="B33" s="369" t="s">
        <v>160</v>
      </c>
      <c r="C33" s="370"/>
      <c r="D33" s="383"/>
      <c r="E33" s="371"/>
      <c r="F33" s="371"/>
      <c r="G33" s="371"/>
      <c r="H33" s="384"/>
      <c r="I33" s="371"/>
      <c r="J33" s="371"/>
      <c r="K33" s="371"/>
      <c r="L33" s="371"/>
      <c r="M33" s="371"/>
      <c r="N33" s="371"/>
      <c r="O33" s="364"/>
    </row>
    <row r="34" spans="1:15" x14ac:dyDescent="0.25">
      <c r="A34" s="382"/>
      <c r="B34" s="358" t="s">
        <v>161</v>
      </c>
      <c r="C34" s="359" t="s">
        <v>4</v>
      </c>
      <c r="D34" s="359" t="s">
        <v>131</v>
      </c>
      <c r="E34" s="361">
        <v>8</v>
      </c>
      <c r="F34" s="361">
        <v>8</v>
      </c>
      <c r="G34" s="385">
        <v>8</v>
      </c>
      <c r="H34" s="385">
        <v>8</v>
      </c>
      <c r="I34" s="361">
        <v>8</v>
      </c>
      <c r="J34" s="361"/>
      <c r="K34" s="361"/>
      <c r="L34" s="361">
        <v>8</v>
      </c>
      <c r="M34" s="385">
        <v>8</v>
      </c>
      <c r="N34" s="385">
        <v>8</v>
      </c>
      <c r="O34" s="364"/>
    </row>
    <row r="35" spans="1:15" x14ac:dyDescent="0.25">
      <c r="A35" s="386"/>
      <c r="B35" s="358" t="s">
        <v>162</v>
      </c>
      <c r="C35" s="359" t="s">
        <v>4</v>
      </c>
      <c r="D35" s="359" t="s">
        <v>131</v>
      </c>
      <c r="E35" s="361">
        <v>1049</v>
      </c>
      <c r="F35" s="361">
        <v>655</v>
      </c>
      <c r="G35" s="361">
        <v>680</v>
      </c>
      <c r="H35" s="361">
        <f>+H36+H37</f>
        <v>661</v>
      </c>
      <c r="I35" s="361">
        <v>665</v>
      </c>
      <c r="J35" s="361"/>
      <c r="K35" s="361"/>
      <c r="L35" s="361">
        <v>665</v>
      </c>
      <c r="M35" s="361">
        <v>680</v>
      </c>
      <c r="N35" s="361">
        <v>680</v>
      </c>
      <c r="O35" s="364"/>
    </row>
    <row r="36" spans="1:15" x14ac:dyDescent="0.25">
      <c r="A36" s="386"/>
      <c r="B36" s="358" t="s">
        <v>163</v>
      </c>
      <c r="C36" s="359" t="s">
        <v>4</v>
      </c>
      <c r="D36" s="359" t="s">
        <v>131</v>
      </c>
      <c r="E36" s="361">
        <v>810</v>
      </c>
      <c r="F36" s="361">
        <v>548</v>
      </c>
      <c r="G36" s="361">
        <v>560</v>
      </c>
      <c r="H36" s="361">
        <v>549</v>
      </c>
      <c r="I36" s="361">
        <v>553</v>
      </c>
      <c r="J36" s="361"/>
      <c r="K36" s="361"/>
      <c r="L36" s="361">
        <v>553</v>
      </c>
      <c r="M36" s="361">
        <v>560</v>
      </c>
      <c r="N36" s="361">
        <v>560</v>
      </c>
      <c r="O36" s="364"/>
    </row>
    <row r="37" spans="1:15" x14ac:dyDescent="0.25">
      <c r="A37" s="386"/>
      <c r="B37" s="358" t="s">
        <v>164</v>
      </c>
      <c r="C37" s="359" t="s">
        <v>4</v>
      </c>
      <c r="D37" s="359" t="s">
        <v>131</v>
      </c>
      <c r="E37" s="361">
        <v>239</v>
      </c>
      <c r="F37" s="361">
        <v>107</v>
      </c>
      <c r="G37" s="361">
        <v>120</v>
      </c>
      <c r="H37" s="361">
        <v>112</v>
      </c>
      <c r="I37" s="361">
        <v>112</v>
      </c>
      <c r="J37" s="361"/>
      <c r="K37" s="361"/>
      <c r="L37" s="361">
        <v>112</v>
      </c>
      <c r="M37" s="361">
        <v>120</v>
      </c>
      <c r="N37" s="361">
        <v>120</v>
      </c>
      <c r="O37" s="364"/>
    </row>
    <row r="38" spans="1:15" x14ac:dyDescent="0.25">
      <c r="A38" s="386"/>
      <c r="B38" s="369" t="s">
        <v>165</v>
      </c>
      <c r="C38" s="370"/>
      <c r="D38" s="383"/>
      <c r="E38" s="371"/>
      <c r="F38" s="371"/>
      <c r="G38" s="371"/>
      <c r="H38" s="384"/>
      <c r="I38" s="371"/>
      <c r="J38" s="371"/>
      <c r="K38" s="371"/>
      <c r="L38" s="371"/>
      <c r="M38" s="371"/>
      <c r="N38" s="371"/>
      <c r="O38" s="364"/>
    </row>
    <row r="39" spans="1:15" x14ac:dyDescent="0.25">
      <c r="A39" s="386"/>
      <c r="B39" s="358" t="s">
        <v>166</v>
      </c>
      <c r="C39" s="359" t="s">
        <v>88</v>
      </c>
      <c r="D39" s="359" t="s">
        <v>131</v>
      </c>
      <c r="E39" s="366">
        <v>8902263230.1800003</v>
      </c>
      <c r="F39" s="366">
        <v>8022680986.1599998</v>
      </c>
      <c r="G39" s="366">
        <v>14173080241.450001</v>
      </c>
      <c r="H39" s="366">
        <v>14173080241.450001</v>
      </c>
      <c r="I39" s="366">
        <v>14173080241.450001</v>
      </c>
      <c r="J39" s="366"/>
      <c r="K39" s="366"/>
      <c r="L39" s="366">
        <v>14173080241.450001</v>
      </c>
      <c r="M39" s="366">
        <v>18425004313.885002</v>
      </c>
      <c r="N39" s="366">
        <v>23952505608.050503</v>
      </c>
      <c r="O39" s="364"/>
    </row>
    <row r="40" spans="1:15" x14ac:dyDescent="0.25">
      <c r="A40" s="386"/>
      <c r="B40" s="358" t="s">
        <v>167</v>
      </c>
      <c r="C40" s="359" t="s">
        <v>88</v>
      </c>
      <c r="D40" s="359" t="s">
        <v>131</v>
      </c>
      <c r="E40" s="366">
        <v>9053912631.1299992</v>
      </c>
      <c r="F40" s="366">
        <v>12491147643.43</v>
      </c>
      <c r="G40" s="366">
        <v>14173080241.450001</v>
      </c>
      <c r="H40" s="366">
        <f>+H39</f>
        <v>14173080241.450001</v>
      </c>
      <c r="I40" s="366">
        <v>14173080241.450001</v>
      </c>
      <c r="J40" s="366"/>
      <c r="K40" s="366"/>
      <c r="L40" s="366">
        <v>14173080241.450001</v>
      </c>
      <c r="M40" s="366">
        <v>18425004313.885002</v>
      </c>
      <c r="N40" s="366">
        <v>23952505608.050503</v>
      </c>
      <c r="O40" s="364"/>
    </row>
    <row r="41" spans="1:15" x14ac:dyDescent="0.25">
      <c r="A41" s="386"/>
      <c r="B41" s="358" t="s">
        <v>168</v>
      </c>
      <c r="C41" s="359" t="s">
        <v>88</v>
      </c>
      <c r="D41" s="359" t="s">
        <v>131</v>
      </c>
      <c r="E41" s="366">
        <v>4749776980.8000002</v>
      </c>
      <c r="F41" s="366">
        <v>11391456681.959999</v>
      </c>
      <c r="G41" s="366">
        <v>14173080241.450001</v>
      </c>
      <c r="H41" s="366">
        <v>3520987962.6500001</v>
      </c>
      <c r="I41" s="366">
        <v>8117850464.5500002</v>
      </c>
      <c r="J41" s="366"/>
      <c r="K41" s="366"/>
      <c r="L41" s="366">
        <v>8117850464.5500002</v>
      </c>
      <c r="M41" s="366">
        <v>18425004313.885002</v>
      </c>
      <c r="N41" s="366">
        <v>23952505608.050503</v>
      </c>
      <c r="O41" s="364"/>
    </row>
    <row r="42" spans="1:15" ht="15.75" thickBot="1" x14ac:dyDescent="0.3">
      <c r="A42" s="387"/>
      <c r="B42" s="358" t="s">
        <v>169</v>
      </c>
      <c r="C42" s="359" t="s">
        <v>170</v>
      </c>
      <c r="D42" s="359" t="s">
        <v>131</v>
      </c>
      <c r="E42" s="388">
        <v>0.52461042803404989</v>
      </c>
      <c r="F42" s="388">
        <v>0.91196237584715378</v>
      </c>
      <c r="G42" s="388">
        <v>0</v>
      </c>
      <c r="H42" s="388">
        <f>+H41/H40</f>
        <v>0.24842785778864535</v>
      </c>
      <c r="I42" s="388">
        <v>0.57276543463070739</v>
      </c>
      <c r="J42" s="388"/>
      <c r="K42" s="388"/>
      <c r="L42" s="388">
        <v>0.57276543463070739</v>
      </c>
      <c r="M42" s="366">
        <v>0</v>
      </c>
      <c r="N42" s="366">
        <v>0</v>
      </c>
      <c r="O42" s="364"/>
    </row>
    <row r="43" spans="1:15" x14ac:dyDescent="0.25">
      <c r="H43" s="390"/>
      <c r="I43" s="390"/>
      <c r="L43" s="390"/>
    </row>
    <row r="44" spans="1:15" x14ac:dyDescent="0.25">
      <c r="G44" s="391"/>
      <c r="L44" s="390"/>
    </row>
    <row r="45" spans="1:15" x14ac:dyDescent="0.25">
      <c r="G45" s="391"/>
    </row>
    <row r="46" spans="1:15" x14ac:dyDescent="0.25">
      <c r="H46" s="390"/>
    </row>
  </sheetData>
  <mergeCells count="17">
    <mergeCell ref="A21:A42"/>
    <mergeCell ref="G4:G5"/>
    <mergeCell ref="H4:K5"/>
    <mergeCell ref="L4:L5"/>
    <mergeCell ref="M4:M5"/>
    <mergeCell ref="N4:N5"/>
    <mergeCell ref="A7:A20"/>
    <mergeCell ref="A1:B1"/>
    <mergeCell ref="C1:N2"/>
    <mergeCell ref="A2:B2"/>
    <mergeCell ref="A3:B3"/>
    <mergeCell ref="C3:N3"/>
    <mergeCell ref="A4:B6"/>
    <mergeCell ref="C4:C6"/>
    <mergeCell ref="D4:D6"/>
    <mergeCell ref="E4:E5"/>
    <mergeCell ref="F4:F5"/>
  </mergeCells>
  <pageMargins left="0.24" right="0.18" top="0.41" bottom="0.37" header="0.18" footer="0.31496062992125984"/>
  <pageSetup paperSize="9" scale="3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7"/>
  <sheetViews>
    <sheetView topLeftCell="A103" zoomScale="110" zoomScaleNormal="110" workbookViewId="0">
      <selection activeCell="J57" sqref="J57"/>
    </sheetView>
  </sheetViews>
  <sheetFormatPr baseColWidth="10" defaultColWidth="11.7109375" defaultRowHeight="12.75" x14ac:dyDescent="0.2"/>
  <cols>
    <col min="1" max="1" width="5.85546875" style="392" customWidth="1"/>
    <col min="2" max="2" width="42.5703125" style="393" customWidth="1"/>
    <col min="3" max="4" width="10.7109375" style="394" customWidth="1"/>
    <col min="5" max="5" width="8.7109375" style="394" customWidth="1"/>
    <col min="6" max="6" width="10.5703125" style="394" customWidth="1"/>
    <col min="7" max="7" width="11.28515625" style="394" customWidth="1"/>
    <col min="8" max="8" width="8.5703125" style="394" customWidth="1"/>
    <col min="9" max="11" width="12.7109375" style="394" customWidth="1"/>
    <col min="12" max="12" width="23.42578125" style="394" customWidth="1"/>
    <col min="13" max="64" width="9" style="392" customWidth="1"/>
    <col min="65" max="16384" width="11.7109375" style="392"/>
  </cols>
  <sheetData>
    <row r="1" spans="1:12" ht="12.75" customHeight="1" x14ac:dyDescent="0.2"/>
    <row r="4" spans="1:12" ht="14.65" customHeight="1" x14ac:dyDescent="0.2">
      <c r="E4" s="395"/>
      <c r="F4" s="395"/>
    </row>
    <row r="6" spans="1:12" ht="14.65" customHeight="1" x14ac:dyDescent="0.2">
      <c r="A6" s="396"/>
      <c r="B6" s="397"/>
      <c r="C6" s="397"/>
      <c r="D6" s="398"/>
      <c r="E6" s="398"/>
      <c r="F6" s="398"/>
      <c r="G6" s="398"/>
      <c r="H6" s="398"/>
      <c r="I6" s="399"/>
      <c r="J6" s="399"/>
      <c r="K6" s="399"/>
    </row>
    <row r="7" spans="1:12" ht="48.2" customHeight="1" x14ac:dyDescent="0.2">
      <c r="A7" s="400"/>
      <c r="B7" s="401" t="s">
        <v>171</v>
      </c>
      <c r="C7" s="401"/>
      <c r="D7" s="401"/>
      <c r="E7" s="401"/>
      <c r="F7" s="401"/>
      <c r="G7" s="401"/>
      <c r="H7" s="401"/>
      <c r="I7" s="401"/>
      <c r="J7" s="401"/>
      <c r="K7" s="401"/>
      <c r="L7" s="401"/>
    </row>
    <row r="8" spans="1:12" ht="19.5" customHeight="1" x14ac:dyDescent="0.2">
      <c r="A8" s="400"/>
      <c r="B8" s="401" t="s">
        <v>172</v>
      </c>
      <c r="C8" s="401"/>
      <c r="D8" s="401"/>
      <c r="E8" s="401"/>
      <c r="F8" s="401"/>
      <c r="G8" s="401"/>
      <c r="H8" s="401"/>
      <c r="I8" s="401"/>
      <c r="J8" s="401"/>
      <c r="K8" s="401"/>
      <c r="L8" s="401"/>
    </row>
    <row r="9" spans="1:12" ht="21" customHeight="1" x14ac:dyDescent="0.2">
      <c r="A9" s="400"/>
      <c r="B9" s="401" t="s">
        <v>173</v>
      </c>
      <c r="C9" s="401"/>
      <c r="D9" s="401"/>
      <c r="E9" s="401"/>
      <c r="F9" s="401"/>
      <c r="G9" s="401"/>
      <c r="H9" s="401"/>
      <c r="I9" s="401"/>
      <c r="J9" s="401"/>
      <c r="K9" s="401"/>
      <c r="L9" s="401"/>
    </row>
    <row r="10" spans="1:12" ht="21" customHeight="1" x14ac:dyDescent="0.2">
      <c r="A10" s="400"/>
      <c r="B10" s="402"/>
      <c r="C10" s="402"/>
      <c r="D10" s="402"/>
      <c r="E10" s="403"/>
      <c r="F10" s="403"/>
      <c r="G10" s="402"/>
      <c r="H10" s="402"/>
      <c r="I10" s="404"/>
      <c r="J10" s="404"/>
      <c r="K10" s="405"/>
      <c r="L10" s="402"/>
    </row>
    <row r="11" spans="1:12" ht="19.5" customHeight="1" x14ac:dyDescent="0.2">
      <c r="A11" s="400"/>
      <c r="B11" s="401" t="s">
        <v>174</v>
      </c>
      <c r="C11" s="401"/>
      <c r="D11" s="401"/>
      <c r="E11" s="401"/>
      <c r="F11" s="401"/>
      <c r="G11" s="401"/>
      <c r="H11" s="401"/>
      <c r="I11" s="401"/>
      <c r="J11" s="401"/>
      <c r="K11" s="401"/>
      <c r="L11" s="401"/>
    </row>
    <row r="12" spans="1:12" ht="16.5" customHeight="1" x14ac:dyDescent="0.2">
      <c r="A12" s="396"/>
      <c r="B12" s="406"/>
      <c r="C12" s="406"/>
      <c r="D12" s="403"/>
      <c r="E12" s="403"/>
      <c r="F12" s="403"/>
      <c r="G12" s="403"/>
      <c r="H12" s="403"/>
      <c r="I12" s="404"/>
      <c r="J12" s="404"/>
      <c r="K12" s="404"/>
      <c r="L12" s="407"/>
    </row>
    <row r="13" spans="1:12" ht="19.5" customHeight="1" x14ac:dyDescent="0.2">
      <c r="A13" s="408"/>
      <c r="B13" s="409" t="s">
        <v>175</v>
      </c>
      <c r="C13" s="410" t="s">
        <v>176</v>
      </c>
      <c r="D13" s="410"/>
      <c r="E13" s="410"/>
      <c r="F13" s="411" t="s">
        <v>177</v>
      </c>
      <c r="G13" s="411"/>
      <c r="H13" s="411"/>
      <c r="I13" s="412" t="s">
        <v>178</v>
      </c>
      <c r="J13" s="412"/>
      <c r="K13" s="412"/>
      <c r="L13" s="411" t="s">
        <v>179</v>
      </c>
    </row>
    <row r="14" spans="1:12" ht="25.7" customHeight="1" x14ac:dyDescent="0.2">
      <c r="A14" s="408"/>
      <c r="B14" s="409"/>
      <c r="C14" s="413" t="s">
        <v>180</v>
      </c>
      <c r="D14" s="413" t="s">
        <v>181</v>
      </c>
      <c r="E14" s="413" t="s">
        <v>182</v>
      </c>
      <c r="F14" s="414" t="s">
        <v>180</v>
      </c>
      <c r="G14" s="414" t="s">
        <v>181</v>
      </c>
      <c r="H14" s="414" t="s">
        <v>182</v>
      </c>
      <c r="I14" s="413" t="s">
        <v>180</v>
      </c>
      <c r="J14" s="413" t="s">
        <v>181</v>
      </c>
      <c r="K14" s="415" t="s">
        <v>182</v>
      </c>
      <c r="L14" s="411"/>
    </row>
    <row r="15" spans="1:12" ht="14.25" customHeight="1" x14ac:dyDescent="0.2">
      <c r="A15" s="416"/>
      <c r="B15" s="417"/>
      <c r="C15" s="418"/>
      <c r="D15" s="413"/>
      <c r="E15" s="413"/>
      <c r="F15" s="419"/>
      <c r="G15" s="419"/>
      <c r="H15" s="419"/>
      <c r="I15" s="420"/>
      <c r="J15" s="420"/>
      <c r="K15" s="420"/>
      <c r="L15" s="407"/>
    </row>
    <row r="16" spans="1:12" ht="14.65" customHeight="1" x14ac:dyDescent="0.2">
      <c r="A16" s="421"/>
      <c r="B16" s="422" t="s">
        <v>183</v>
      </c>
      <c r="C16" s="423"/>
      <c r="D16" s="424"/>
      <c r="E16" s="424"/>
      <c r="F16" s="425"/>
      <c r="G16" s="425"/>
      <c r="H16" s="425"/>
      <c r="I16" s="425"/>
      <c r="J16" s="425"/>
      <c r="K16" s="425"/>
      <c r="L16" s="426"/>
    </row>
    <row r="17" spans="1:12" ht="9" customHeight="1" x14ac:dyDescent="0.2">
      <c r="A17" s="416"/>
      <c r="B17" s="417"/>
      <c r="C17" s="418"/>
      <c r="D17" s="413"/>
      <c r="E17" s="413"/>
      <c r="F17" s="419"/>
      <c r="G17" s="419"/>
      <c r="H17" s="419"/>
      <c r="I17" s="420"/>
      <c r="J17" s="420"/>
      <c r="K17" s="420"/>
      <c r="L17" s="407"/>
    </row>
    <row r="18" spans="1:12" ht="14.85" customHeight="1" x14ac:dyDescent="0.2">
      <c r="A18" s="427"/>
      <c r="B18" s="428" t="s">
        <v>184</v>
      </c>
      <c r="C18" s="429">
        <v>1.9</v>
      </c>
      <c r="D18" s="429">
        <v>2</v>
      </c>
      <c r="E18" s="430">
        <f>+D18/C18*100</f>
        <v>105.26315789473684</v>
      </c>
      <c r="F18" s="431">
        <v>1.9</v>
      </c>
      <c r="G18" s="431">
        <v>2</v>
      </c>
      <c r="H18" s="432">
        <f t="shared" ref="H18:H26" si="0">+G18*100/F18</f>
        <v>105.26315789473685</v>
      </c>
      <c r="I18" s="433">
        <v>1.9</v>
      </c>
      <c r="J18" s="433">
        <v>2</v>
      </c>
      <c r="K18" s="434">
        <f t="shared" ref="K18:K26" si="1">+J18*100/I18</f>
        <v>105.26315789473685</v>
      </c>
      <c r="L18" s="434">
        <f t="shared" ref="L18:L26" si="2">+(E18+H18+K18)/3</f>
        <v>105.26315789473684</v>
      </c>
    </row>
    <row r="19" spans="1:12" ht="26.45" customHeight="1" x14ac:dyDescent="0.2">
      <c r="A19" s="396"/>
      <c r="B19" s="435" t="s">
        <v>185</v>
      </c>
      <c r="C19" s="436">
        <v>5.46</v>
      </c>
      <c r="D19" s="436">
        <v>6</v>
      </c>
      <c r="E19" s="437">
        <f>+D19/C19*100</f>
        <v>109.8901098901099</v>
      </c>
      <c r="F19" s="438">
        <v>5.46</v>
      </c>
      <c r="G19" s="438">
        <v>6</v>
      </c>
      <c r="H19" s="439">
        <f t="shared" si="0"/>
        <v>109.8901098901099</v>
      </c>
      <c r="I19" s="440">
        <v>5.46</v>
      </c>
      <c r="J19" s="440">
        <v>5.85</v>
      </c>
      <c r="K19" s="441">
        <f t="shared" si="1"/>
        <v>107.14285714285714</v>
      </c>
      <c r="L19" s="441">
        <f t="shared" si="2"/>
        <v>108.97435897435896</v>
      </c>
    </row>
    <row r="20" spans="1:12" ht="20.45" customHeight="1" x14ac:dyDescent="0.2">
      <c r="A20" s="442"/>
      <c r="B20" s="428" t="s">
        <v>186</v>
      </c>
      <c r="C20" s="429">
        <v>1.95</v>
      </c>
      <c r="D20" s="429">
        <v>2</v>
      </c>
      <c r="E20" s="430">
        <f t="shared" ref="E20:E26" si="3">+D20*100/C20</f>
        <v>102.56410256410257</v>
      </c>
      <c r="F20" s="431">
        <v>1.95</v>
      </c>
      <c r="G20" s="431">
        <v>2</v>
      </c>
      <c r="H20" s="432">
        <f t="shared" si="0"/>
        <v>102.56410256410257</v>
      </c>
      <c r="I20" s="433">
        <v>1.95</v>
      </c>
      <c r="J20" s="433">
        <v>2</v>
      </c>
      <c r="K20" s="434">
        <f t="shared" si="1"/>
        <v>102.56410256410257</v>
      </c>
      <c r="L20" s="434">
        <f t="shared" si="2"/>
        <v>102.56410256410258</v>
      </c>
    </row>
    <row r="21" spans="1:12" ht="27.2" customHeight="1" x14ac:dyDescent="0.2">
      <c r="A21" s="396"/>
      <c r="B21" s="435" t="s">
        <v>187</v>
      </c>
      <c r="C21" s="443">
        <v>4.95</v>
      </c>
      <c r="D21" s="443">
        <v>4.9057000000000004</v>
      </c>
      <c r="E21" s="437">
        <f t="shared" si="3"/>
        <v>99.105050505050514</v>
      </c>
      <c r="F21" s="438">
        <v>4.95</v>
      </c>
      <c r="G21" s="438">
        <v>4.9226999999999999</v>
      </c>
      <c r="H21" s="439">
        <f t="shared" si="0"/>
        <v>99.448484848484838</v>
      </c>
      <c r="I21" s="440">
        <v>4.95</v>
      </c>
      <c r="J21" s="440">
        <v>4.9128999999999996</v>
      </c>
      <c r="K21" s="441">
        <f t="shared" si="1"/>
        <v>99.250505050505041</v>
      </c>
      <c r="L21" s="441">
        <f t="shared" si="2"/>
        <v>99.268013468013464</v>
      </c>
    </row>
    <row r="22" spans="1:12" ht="27.2" customHeight="1" x14ac:dyDescent="0.2">
      <c r="A22" s="442"/>
      <c r="B22" s="444" t="s">
        <v>188</v>
      </c>
      <c r="C22" s="429">
        <v>3.45</v>
      </c>
      <c r="D22" s="429">
        <v>3.28</v>
      </c>
      <c r="E22" s="430">
        <f t="shared" si="3"/>
        <v>95.072463768115938</v>
      </c>
      <c r="F22" s="445">
        <v>3.45</v>
      </c>
      <c r="G22" s="445">
        <v>3.5392999999999999</v>
      </c>
      <c r="H22" s="432">
        <f t="shared" si="0"/>
        <v>102.58840579710144</v>
      </c>
      <c r="I22" s="433">
        <v>4.95</v>
      </c>
      <c r="J22" s="433">
        <v>4.9128999999999996</v>
      </c>
      <c r="K22" s="434">
        <f t="shared" si="1"/>
        <v>99.250505050505041</v>
      </c>
      <c r="L22" s="434">
        <f t="shared" si="2"/>
        <v>98.970458205240803</v>
      </c>
    </row>
    <row r="23" spans="1:12" ht="27.2" customHeight="1" x14ac:dyDescent="0.2">
      <c r="A23" s="446"/>
      <c r="B23" s="447" t="s">
        <v>189</v>
      </c>
      <c r="C23" s="443">
        <v>6.7</v>
      </c>
      <c r="D23" s="443">
        <v>8.8461999999999996</v>
      </c>
      <c r="E23" s="437">
        <f t="shared" si="3"/>
        <v>132.03283582089551</v>
      </c>
      <c r="F23" s="448">
        <v>7.7</v>
      </c>
      <c r="G23" s="448">
        <v>9.1638999999999999</v>
      </c>
      <c r="H23" s="439">
        <f t="shared" si="0"/>
        <v>119.0116883116883</v>
      </c>
      <c r="I23" s="440">
        <v>7.7</v>
      </c>
      <c r="J23" s="440">
        <v>8.6163000000000007</v>
      </c>
      <c r="K23" s="441">
        <f t="shared" si="1"/>
        <v>111.9</v>
      </c>
      <c r="L23" s="441">
        <f t="shared" si="2"/>
        <v>120.98150804419463</v>
      </c>
    </row>
    <row r="24" spans="1:12" ht="14.85" customHeight="1" x14ac:dyDescent="0.2">
      <c r="A24" s="449"/>
      <c r="B24" s="450" t="s">
        <v>190</v>
      </c>
      <c r="C24" s="429">
        <v>2</v>
      </c>
      <c r="D24" s="429">
        <v>2</v>
      </c>
      <c r="E24" s="430">
        <f t="shared" si="3"/>
        <v>100</v>
      </c>
      <c r="F24" s="451">
        <v>2</v>
      </c>
      <c r="G24" s="451">
        <v>2</v>
      </c>
      <c r="H24" s="432">
        <f t="shared" si="0"/>
        <v>100</v>
      </c>
      <c r="I24" s="433">
        <v>2</v>
      </c>
      <c r="J24" s="433">
        <v>2</v>
      </c>
      <c r="K24" s="434">
        <f t="shared" si="1"/>
        <v>100</v>
      </c>
      <c r="L24" s="434">
        <f t="shared" si="2"/>
        <v>100</v>
      </c>
    </row>
    <row r="25" spans="1:12" ht="27.2" customHeight="1" x14ac:dyDescent="0.2">
      <c r="A25" s="446"/>
      <c r="B25" s="447" t="s">
        <v>191</v>
      </c>
      <c r="C25" s="452">
        <v>2.0499999999999998</v>
      </c>
      <c r="D25" s="452">
        <v>2.0607000000000002</v>
      </c>
      <c r="E25" s="453">
        <f t="shared" si="3"/>
        <v>100.52195121951222</v>
      </c>
      <c r="F25" s="448">
        <v>2.0499999999999998</v>
      </c>
      <c r="G25" s="448">
        <v>2.0461999999999998</v>
      </c>
      <c r="H25" s="439">
        <f t="shared" si="0"/>
        <v>99.814634146341461</v>
      </c>
      <c r="I25" s="440">
        <v>2</v>
      </c>
      <c r="J25" s="440">
        <v>2</v>
      </c>
      <c r="K25" s="441">
        <f t="shared" si="1"/>
        <v>100</v>
      </c>
      <c r="L25" s="441">
        <f t="shared" si="2"/>
        <v>100.11219512195123</v>
      </c>
    </row>
    <row r="26" spans="1:12" ht="14.85" customHeight="1" x14ac:dyDescent="0.2">
      <c r="A26" s="442"/>
      <c r="B26" s="428" t="s">
        <v>192</v>
      </c>
      <c r="C26" s="454">
        <v>0.9</v>
      </c>
      <c r="D26" s="454">
        <v>0.99629999999999996</v>
      </c>
      <c r="E26" s="455">
        <f t="shared" si="3"/>
        <v>110.69999999999999</v>
      </c>
      <c r="F26" s="445">
        <v>0.9</v>
      </c>
      <c r="G26" s="445">
        <v>1</v>
      </c>
      <c r="H26" s="432">
        <f t="shared" si="0"/>
        <v>111.11111111111111</v>
      </c>
      <c r="I26" s="433">
        <v>0.9</v>
      </c>
      <c r="J26" s="433">
        <v>1</v>
      </c>
      <c r="K26" s="434">
        <f t="shared" si="1"/>
        <v>111.11111111111111</v>
      </c>
      <c r="L26" s="434">
        <f t="shared" si="2"/>
        <v>110.97407407407407</v>
      </c>
    </row>
    <row r="27" spans="1:12" ht="14.85" customHeight="1" x14ac:dyDescent="0.2">
      <c r="A27" s="446"/>
      <c r="B27" s="447" t="s">
        <v>193</v>
      </c>
      <c r="C27" s="456" t="s">
        <v>194</v>
      </c>
      <c r="D27" s="456" t="s">
        <v>194</v>
      </c>
      <c r="E27" s="453">
        <v>0</v>
      </c>
      <c r="F27" s="456" t="s">
        <v>194</v>
      </c>
      <c r="G27" s="456" t="s">
        <v>194</v>
      </c>
      <c r="H27" s="439">
        <v>0</v>
      </c>
      <c r="I27" s="456" t="s">
        <v>194</v>
      </c>
      <c r="J27" s="456" t="s">
        <v>194</v>
      </c>
      <c r="K27" s="456" t="s">
        <v>194</v>
      </c>
      <c r="L27" s="456" t="s">
        <v>194</v>
      </c>
    </row>
    <row r="28" spans="1:12" ht="14.85" customHeight="1" x14ac:dyDescent="0.2">
      <c r="A28" s="442"/>
      <c r="B28" s="428" t="s">
        <v>195</v>
      </c>
      <c r="C28" s="457" t="s">
        <v>194</v>
      </c>
      <c r="D28" s="457" t="s">
        <v>194</v>
      </c>
      <c r="E28" s="430">
        <v>0</v>
      </c>
      <c r="F28" s="457" t="s">
        <v>194</v>
      </c>
      <c r="G28" s="457" t="s">
        <v>194</v>
      </c>
      <c r="H28" s="432">
        <v>0</v>
      </c>
      <c r="I28" s="433" t="s">
        <v>194</v>
      </c>
      <c r="J28" s="433" t="s">
        <v>194</v>
      </c>
      <c r="K28" s="434" t="s">
        <v>194</v>
      </c>
      <c r="L28" s="434" t="s">
        <v>194</v>
      </c>
    </row>
    <row r="29" spans="1:12" ht="14.85" customHeight="1" x14ac:dyDescent="0.2">
      <c r="A29" s="446"/>
      <c r="B29" s="447" t="s">
        <v>196</v>
      </c>
      <c r="C29" s="458">
        <v>1</v>
      </c>
      <c r="D29" s="458">
        <v>1</v>
      </c>
      <c r="E29" s="453">
        <f>+D29*100/C29</f>
        <v>100</v>
      </c>
      <c r="F29" s="459">
        <v>1</v>
      </c>
      <c r="G29" s="459">
        <v>1</v>
      </c>
      <c r="H29" s="439">
        <f>+G29*100/F29</f>
        <v>100</v>
      </c>
      <c r="I29" s="440">
        <v>1</v>
      </c>
      <c r="J29" s="440">
        <v>1</v>
      </c>
      <c r="K29" s="441">
        <f>+J29*100/I29</f>
        <v>100</v>
      </c>
      <c r="L29" s="441">
        <f>+(E29+H29+K29)/3</f>
        <v>100</v>
      </c>
    </row>
    <row r="30" spans="1:12" ht="14.85" customHeight="1" x14ac:dyDescent="0.2">
      <c r="A30" s="442"/>
      <c r="B30" s="428" t="s">
        <v>197</v>
      </c>
      <c r="C30" s="460">
        <v>1</v>
      </c>
      <c r="D30" s="460">
        <v>1</v>
      </c>
      <c r="E30" s="430">
        <f>+D30*100/C30</f>
        <v>100</v>
      </c>
      <c r="F30" s="457">
        <v>1</v>
      </c>
      <c r="G30" s="457">
        <v>1</v>
      </c>
      <c r="H30" s="432">
        <f>+G30*100/F30</f>
        <v>100</v>
      </c>
      <c r="I30" s="433">
        <v>1</v>
      </c>
      <c r="J30" s="433">
        <v>1</v>
      </c>
      <c r="K30" s="434">
        <f>+J30*100/I30</f>
        <v>100</v>
      </c>
      <c r="L30" s="434">
        <f>+(E30+H30+K30)/3</f>
        <v>100</v>
      </c>
    </row>
    <row r="31" spans="1:12" ht="14.85" customHeight="1" x14ac:dyDescent="0.2">
      <c r="A31" s="446"/>
      <c r="B31" s="447" t="s">
        <v>198</v>
      </c>
      <c r="C31" s="458">
        <v>1</v>
      </c>
      <c r="D31" s="458">
        <v>1</v>
      </c>
      <c r="E31" s="453">
        <f>+D31*100/C31</f>
        <v>100</v>
      </c>
      <c r="F31" s="459">
        <v>1</v>
      </c>
      <c r="G31" s="459">
        <v>1</v>
      </c>
      <c r="H31" s="439">
        <f>+G31*100/F31</f>
        <v>100</v>
      </c>
      <c r="I31" s="440">
        <v>1</v>
      </c>
      <c r="J31" s="440">
        <v>1</v>
      </c>
      <c r="K31" s="441">
        <f>+J31*100/I31</f>
        <v>100</v>
      </c>
      <c r="L31" s="441">
        <f>+(E31+H31+K31)/3</f>
        <v>100</v>
      </c>
    </row>
    <row r="32" spans="1:12" ht="14.85" customHeight="1" x14ac:dyDescent="0.2">
      <c r="A32" s="442"/>
      <c r="B32" s="428" t="s">
        <v>199</v>
      </c>
      <c r="C32" s="460" t="s">
        <v>194</v>
      </c>
      <c r="D32" s="460" t="s">
        <v>194</v>
      </c>
      <c r="E32" s="430">
        <v>0</v>
      </c>
      <c r="F32" s="460" t="s">
        <v>194</v>
      </c>
      <c r="G32" s="460" t="s">
        <v>194</v>
      </c>
      <c r="H32" s="432">
        <v>0</v>
      </c>
      <c r="I32" s="460" t="s">
        <v>194</v>
      </c>
      <c r="J32" s="460" t="s">
        <v>194</v>
      </c>
      <c r="K32" s="461" t="s">
        <v>194</v>
      </c>
      <c r="L32" s="461" t="s">
        <v>194</v>
      </c>
    </row>
    <row r="33" spans="1:12" ht="14.85" customHeight="1" x14ac:dyDescent="0.2">
      <c r="A33" s="446"/>
      <c r="B33" s="447" t="s">
        <v>200</v>
      </c>
      <c r="C33" s="456" t="s">
        <v>194</v>
      </c>
      <c r="D33" s="456" t="s">
        <v>194</v>
      </c>
      <c r="E33" s="453">
        <v>0</v>
      </c>
      <c r="F33" s="456" t="s">
        <v>194</v>
      </c>
      <c r="G33" s="456" t="s">
        <v>194</v>
      </c>
      <c r="H33" s="439">
        <v>0</v>
      </c>
      <c r="I33" s="456" t="s">
        <v>194</v>
      </c>
      <c r="J33" s="456" t="s">
        <v>194</v>
      </c>
      <c r="K33" s="456" t="s">
        <v>194</v>
      </c>
      <c r="L33" s="456" t="s">
        <v>194</v>
      </c>
    </row>
    <row r="34" spans="1:12" ht="14.85" customHeight="1" x14ac:dyDescent="0.2">
      <c r="A34" s="442"/>
      <c r="B34" s="428" t="s">
        <v>201</v>
      </c>
      <c r="C34" s="460">
        <v>3.1</v>
      </c>
      <c r="D34" s="460">
        <v>3.1718999999999999</v>
      </c>
      <c r="E34" s="430">
        <f t="shared" ref="E34:E52" si="4">+D34*100/C34</f>
        <v>102.31935483870967</v>
      </c>
      <c r="F34" s="457">
        <v>3.1</v>
      </c>
      <c r="G34" s="457">
        <v>4.1730999999999998</v>
      </c>
      <c r="H34" s="432">
        <f t="shared" ref="H34:H52" si="5">+G34*100/F34</f>
        <v>134.61612903225807</v>
      </c>
      <c r="I34" s="433">
        <v>4.0999999999999996</v>
      </c>
      <c r="J34" s="433">
        <v>4.1124000000000001</v>
      </c>
      <c r="K34" s="434">
        <f t="shared" ref="K34:K52" si="6">+J34*100/I34</f>
        <v>100.30243902439025</v>
      </c>
      <c r="L34" s="434">
        <f t="shared" ref="L34:L52" si="7">+(E34+H34+K34)/3</f>
        <v>112.41264096511934</v>
      </c>
    </row>
    <row r="35" spans="1:12" ht="14.85" customHeight="1" x14ac:dyDescent="0.2">
      <c r="A35" s="462"/>
      <c r="B35" s="463" t="s">
        <v>202</v>
      </c>
      <c r="C35" s="464">
        <v>1</v>
      </c>
      <c r="D35" s="464">
        <v>1</v>
      </c>
      <c r="E35" s="453">
        <f t="shared" si="4"/>
        <v>100</v>
      </c>
      <c r="F35" s="459">
        <v>1</v>
      </c>
      <c r="G35" s="459">
        <v>1</v>
      </c>
      <c r="H35" s="439">
        <f t="shared" si="5"/>
        <v>100</v>
      </c>
      <c r="I35" s="440">
        <v>1</v>
      </c>
      <c r="J35" s="440">
        <v>1</v>
      </c>
      <c r="K35" s="441">
        <f t="shared" si="6"/>
        <v>100</v>
      </c>
      <c r="L35" s="441">
        <f t="shared" si="7"/>
        <v>100</v>
      </c>
    </row>
    <row r="36" spans="1:12" ht="14.85" customHeight="1" x14ac:dyDescent="0.2">
      <c r="A36" s="442"/>
      <c r="B36" s="428" t="s">
        <v>203</v>
      </c>
      <c r="C36" s="429">
        <v>1</v>
      </c>
      <c r="D36" s="429">
        <v>1</v>
      </c>
      <c r="E36" s="430">
        <f t="shared" si="4"/>
        <v>100</v>
      </c>
      <c r="F36" s="465">
        <v>1</v>
      </c>
      <c r="G36" s="465">
        <v>1</v>
      </c>
      <c r="H36" s="432">
        <f t="shared" si="5"/>
        <v>100</v>
      </c>
      <c r="I36" s="433">
        <v>1</v>
      </c>
      <c r="J36" s="433">
        <v>1</v>
      </c>
      <c r="K36" s="434">
        <f t="shared" si="6"/>
        <v>100</v>
      </c>
      <c r="L36" s="434">
        <f t="shared" si="7"/>
        <v>100</v>
      </c>
    </row>
    <row r="37" spans="1:12" ht="14.85" customHeight="1" x14ac:dyDescent="0.2">
      <c r="A37" s="446"/>
      <c r="B37" s="447" t="s">
        <v>204</v>
      </c>
      <c r="C37" s="452">
        <v>1.88</v>
      </c>
      <c r="D37" s="452">
        <v>1.895</v>
      </c>
      <c r="E37" s="453">
        <f t="shared" si="4"/>
        <v>100.79787234042554</v>
      </c>
      <c r="F37" s="466">
        <v>1.88</v>
      </c>
      <c r="G37" s="466">
        <v>1.8811</v>
      </c>
      <c r="H37" s="439">
        <f t="shared" si="5"/>
        <v>100.05851063829789</v>
      </c>
      <c r="I37" s="440">
        <v>1.88</v>
      </c>
      <c r="J37" s="440">
        <v>1.8920999999999999</v>
      </c>
      <c r="K37" s="441">
        <f t="shared" si="6"/>
        <v>100.6436170212766</v>
      </c>
      <c r="L37" s="441">
        <f t="shared" si="7"/>
        <v>100.50000000000001</v>
      </c>
    </row>
    <row r="38" spans="1:12" ht="14.85" customHeight="1" x14ac:dyDescent="0.2">
      <c r="A38" s="442"/>
      <c r="B38" s="428" t="s">
        <v>205</v>
      </c>
      <c r="C38" s="429">
        <v>0.98</v>
      </c>
      <c r="D38" s="429">
        <v>0.98</v>
      </c>
      <c r="E38" s="430">
        <f t="shared" si="4"/>
        <v>100</v>
      </c>
      <c r="F38" s="465">
        <v>0.98</v>
      </c>
      <c r="G38" s="465">
        <v>0.95669999999999999</v>
      </c>
      <c r="H38" s="432">
        <f t="shared" si="5"/>
        <v>97.622448979591837</v>
      </c>
      <c r="I38" s="433">
        <v>0.98</v>
      </c>
      <c r="J38" s="433">
        <v>0.95</v>
      </c>
      <c r="K38" s="434">
        <f t="shared" si="6"/>
        <v>96.938775510204081</v>
      </c>
      <c r="L38" s="434">
        <f t="shared" si="7"/>
        <v>98.187074829931973</v>
      </c>
    </row>
    <row r="39" spans="1:12" ht="14.85" customHeight="1" x14ac:dyDescent="0.2">
      <c r="A39" s="446"/>
      <c r="B39" s="447" t="s">
        <v>206</v>
      </c>
      <c r="C39" s="458">
        <v>0.98</v>
      </c>
      <c r="D39" s="458">
        <v>0.96</v>
      </c>
      <c r="E39" s="453">
        <f t="shared" si="4"/>
        <v>97.959183673469383</v>
      </c>
      <c r="F39" s="459">
        <v>0.98</v>
      </c>
      <c r="G39" s="459">
        <v>0.95</v>
      </c>
      <c r="H39" s="439">
        <f t="shared" si="5"/>
        <v>96.938775510204081</v>
      </c>
      <c r="I39" s="440">
        <v>0.98</v>
      </c>
      <c r="J39" s="440">
        <v>0.96</v>
      </c>
      <c r="K39" s="441">
        <f t="shared" si="6"/>
        <v>97.959183673469383</v>
      </c>
      <c r="L39" s="441">
        <f t="shared" si="7"/>
        <v>97.619047619047606</v>
      </c>
    </row>
    <row r="40" spans="1:12" ht="14.85" customHeight="1" x14ac:dyDescent="0.2">
      <c r="A40" s="442"/>
      <c r="B40" s="428" t="s">
        <v>207</v>
      </c>
      <c r="C40" s="454">
        <v>1.87</v>
      </c>
      <c r="D40" s="454">
        <v>1.8389</v>
      </c>
      <c r="E40" s="430">
        <f t="shared" si="4"/>
        <v>98.336898395721917</v>
      </c>
      <c r="F40" s="465">
        <v>1.87</v>
      </c>
      <c r="G40" s="465">
        <v>1.8512999999999999</v>
      </c>
      <c r="H40" s="432">
        <f t="shared" si="5"/>
        <v>98.999999999999986</v>
      </c>
      <c r="I40" s="433">
        <v>1.87</v>
      </c>
      <c r="J40" s="433">
        <v>1.8442000000000001</v>
      </c>
      <c r="K40" s="434">
        <f t="shared" si="6"/>
        <v>98.620320855614978</v>
      </c>
      <c r="L40" s="434">
        <f t="shared" si="7"/>
        <v>98.652406417112289</v>
      </c>
    </row>
    <row r="41" spans="1:12" ht="14.85" customHeight="1" x14ac:dyDescent="0.2">
      <c r="A41" s="446"/>
      <c r="B41" s="447" t="s">
        <v>208</v>
      </c>
      <c r="C41" s="452">
        <v>2.6</v>
      </c>
      <c r="D41" s="452">
        <v>2.6606999999999998</v>
      </c>
      <c r="E41" s="453">
        <f t="shared" si="4"/>
        <v>102.33461538461538</v>
      </c>
      <c r="F41" s="459">
        <v>2.6</v>
      </c>
      <c r="G41" s="459">
        <v>3.0447000000000002</v>
      </c>
      <c r="H41" s="439">
        <f t="shared" si="5"/>
        <v>117.10384615384616</v>
      </c>
      <c r="I41" s="440">
        <v>3.6</v>
      </c>
      <c r="J41" s="440">
        <v>3.8466</v>
      </c>
      <c r="K41" s="441">
        <f t="shared" si="6"/>
        <v>106.85000000000001</v>
      </c>
      <c r="L41" s="441">
        <f t="shared" si="7"/>
        <v>108.76282051282051</v>
      </c>
    </row>
    <row r="42" spans="1:12" ht="14.85" customHeight="1" x14ac:dyDescent="0.2">
      <c r="A42" s="442"/>
      <c r="B42" s="428" t="s">
        <v>209</v>
      </c>
      <c r="C42" s="429">
        <v>2</v>
      </c>
      <c r="D42" s="429">
        <v>2</v>
      </c>
      <c r="E42" s="430">
        <f t="shared" si="4"/>
        <v>100</v>
      </c>
      <c r="F42" s="465">
        <v>2</v>
      </c>
      <c r="G42" s="465">
        <v>2</v>
      </c>
      <c r="H42" s="432">
        <f t="shared" si="5"/>
        <v>100</v>
      </c>
      <c r="I42" s="433">
        <v>2</v>
      </c>
      <c r="J42" s="433">
        <v>2</v>
      </c>
      <c r="K42" s="434">
        <f t="shared" si="6"/>
        <v>100</v>
      </c>
      <c r="L42" s="434">
        <f t="shared" si="7"/>
        <v>100</v>
      </c>
    </row>
    <row r="43" spans="1:12" ht="14.85" customHeight="1" x14ac:dyDescent="0.2">
      <c r="A43" s="446"/>
      <c r="B43" s="447" t="s">
        <v>210</v>
      </c>
      <c r="C43" s="443">
        <v>2</v>
      </c>
      <c r="D43" s="443">
        <v>2</v>
      </c>
      <c r="E43" s="453">
        <f t="shared" si="4"/>
        <v>100</v>
      </c>
      <c r="F43" s="466">
        <v>2</v>
      </c>
      <c r="G43" s="466">
        <v>2</v>
      </c>
      <c r="H43" s="439">
        <f t="shared" si="5"/>
        <v>100</v>
      </c>
      <c r="I43" s="440">
        <v>2</v>
      </c>
      <c r="J43" s="440">
        <v>2</v>
      </c>
      <c r="K43" s="441">
        <f t="shared" si="6"/>
        <v>100</v>
      </c>
      <c r="L43" s="441">
        <f t="shared" si="7"/>
        <v>100</v>
      </c>
    </row>
    <row r="44" spans="1:12" ht="14.85" customHeight="1" x14ac:dyDescent="0.2">
      <c r="A44" s="442"/>
      <c r="B44" s="428" t="s">
        <v>211</v>
      </c>
      <c r="C44" s="429">
        <v>2</v>
      </c>
      <c r="D44" s="429">
        <v>2</v>
      </c>
      <c r="E44" s="430">
        <f t="shared" si="4"/>
        <v>100</v>
      </c>
      <c r="F44" s="465">
        <v>2</v>
      </c>
      <c r="G44" s="465">
        <v>2</v>
      </c>
      <c r="H44" s="432">
        <f t="shared" si="5"/>
        <v>100</v>
      </c>
      <c r="I44" s="433">
        <v>2</v>
      </c>
      <c r="J44" s="433">
        <v>2</v>
      </c>
      <c r="K44" s="434">
        <f t="shared" si="6"/>
        <v>100</v>
      </c>
      <c r="L44" s="434">
        <f t="shared" si="7"/>
        <v>100</v>
      </c>
    </row>
    <row r="45" spans="1:12" ht="14.85" customHeight="1" x14ac:dyDescent="0.2">
      <c r="A45" s="446"/>
      <c r="B45" s="447" t="s">
        <v>212</v>
      </c>
      <c r="C45" s="443">
        <v>2</v>
      </c>
      <c r="D45" s="443">
        <v>2</v>
      </c>
      <c r="E45" s="453">
        <f t="shared" si="4"/>
        <v>100</v>
      </c>
      <c r="F45" s="466">
        <v>2</v>
      </c>
      <c r="G45" s="466">
        <v>2</v>
      </c>
      <c r="H45" s="439">
        <f t="shared" si="5"/>
        <v>100</v>
      </c>
      <c r="I45" s="440">
        <v>2</v>
      </c>
      <c r="J45" s="440">
        <v>2</v>
      </c>
      <c r="K45" s="441">
        <f t="shared" si="6"/>
        <v>100</v>
      </c>
      <c r="L45" s="441">
        <f t="shared" si="7"/>
        <v>100</v>
      </c>
    </row>
    <row r="46" spans="1:12" ht="14.85" customHeight="1" x14ac:dyDescent="0.2">
      <c r="A46" s="442"/>
      <c r="B46" s="428" t="s">
        <v>213</v>
      </c>
      <c r="C46" s="429">
        <v>2</v>
      </c>
      <c r="D46" s="429">
        <v>2</v>
      </c>
      <c r="E46" s="430">
        <f t="shared" si="4"/>
        <v>100</v>
      </c>
      <c r="F46" s="465">
        <v>2</v>
      </c>
      <c r="G46" s="465">
        <v>2</v>
      </c>
      <c r="H46" s="432">
        <f t="shared" si="5"/>
        <v>100</v>
      </c>
      <c r="I46" s="433">
        <v>2</v>
      </c>
      <c r="J46" s="433">
        <v>2</v>
      </c>
      <c r="K46" s="434">
        <f t="shared" si="6"/>
        <v>100</v>
      </c>
      <c r="L46" s="434">
        <f t="shared" si="7"/>
        <v>100</v>
      </c>
    </row>
    <row r="47" spans="1:12" ht="14.85" customHeight="1" x14ac:dyDescent="0.2">
      <c r="A47" s="446"/>
      <c r="B47" s="447" t="s">
        <v>214</v>
      </c>
      <c r="C47" s="443">
        <v>2</v>
      </c>
      <c r="D47" s="443">
        <v>2</v>
      </c>
      <c r="E47" s="453">
        <f t="shared" si="4"/>
        <v>100</v>
      </c>
      <c r="F47" s="466">
        <v>2</v>
      </c>
      <c r="G47" s="466">
        <v>2</v>
      </c>
      <c r="H47" s="439">
        <f t="shared" si="5"/>
        <v>100</v>
      </c>
      <c r="I47" s="440">
        <v>2</v>
      </c>
      <c r="J47" s="440">
        <v>2</v>
      </c>
      <c r="K47" s="441">
        <f t="shared" si="6"/>
        <v>100</v>
      </c>
      <c r="L47" s="441">
        <f t="shared" si="7"/>
        <v>100</v>
      </c>
    </row>
    <row r="48" spans="1:12" ht="14.85" customHeight="1" x14ac:dyDescent="0.2">
      <c r="A48" s="442"/>
      <c r="B48" s="428" t="s">
        <v>215</v>
      </c>
      <c r="C48" s="460">
        <v>4.28</v>
      </c>
      <c r="D48" s="460">
        <v>4.5778999999999996</v>
      </c>
      <c r="E48" s="430">
        <f t="shared" si="4"/>
        <v>106.96028037383176</v>
      </c>
      <c r="F48" s="457">
        <v>4.28</v>
      </c>
      <c r="G48" s="457">
        <v>4.5282999999999998</v>
      </c>
      <c r="H48" s="432">
        <f t="shared" si="5"/>
        <v>105.80140186915887</v>
      </c>
      <c r="I48" s="433">
        <v>4.28</v>
      </c>
      <c r="J48" s="433">
        <v>4.2236000000000002</v>
      </c>
      <c r="K48" s="434">
        <f t="shared" si="6"/>
        <v>98.682242990654203</v>
      </c>
      <c r="L48" s="434">
        <f t="shared" si="7"/>
        <v>103.81464174454827</v>
      </c>
    </row>
    <row r="49" spans="1:12" ht="14.85" customHeight="1" x14ac:dyDescent="0.2">
      <c r="A49" s="446"/>
      <c r="B49" s="447" t="s">
        <v>216</v>
      </c>
      <c r="C49" s="443">
        <v>2.5</v>
      </c>
      <c r="D49" s="443">
        <v>2.5</v>
      </c>
      <c r="E49" s="453">
        <f t="shared" si="4"/>
        <v>100</v>
      </c>
      <c r="F49" s="466">
        <v>2.5</v>
      </c>
      <c r="G49" s="466">
        <v>2.4518</v>
      </c>
      <c r="H49" s="439">
        <f t="shared" si="5"/>
        <v>98.072000000000003</v>
      </c>
      <c r="I49" s="440">
        <v>2.5</v>
      </c>
      <c r="J49" s="440">
        <v>2.2985000000000002</v>
      </c>
      <c r="K49" s="441">
        <f t="shared" si="6"/>
        <v>91.940000000000012</v>
      </c>
      <c r="L49" s="441">
        <f t="shared" si="7"/>
        <v>96.670666666666662</v>
      </c>
    </row>
    <row r="50" spans="1:12" ht="14.85" customHeight="1" x14ac:dyDescent="0.2">
      <c r="A50" s="442"/>
      <c r="B50" s="428" t="s">
        <v>217</v>
      </c>
      <c r="C50" s="429">
        <v>2.5</v>
      </c>
      <c r="D50" s="429">
        <v>2.5</v>
      </c>
      <c r="E50" s="430">
        <f t="shared" si="4"/>
        <v>100</v>
      </c>
      <c r="F50" s="465">
        <v>2.5</v>
      </c>
      <c r="G50" s="465">
        <v>2.5</v>
      </c>
      <c r="H50" s="432">
        <f t="shared" si="5"/>
        <v>100</v>
      </c>
      <c r="I50" s="433">
        <v>2.5</v>
      </c>
      <c r="J50" s="433">
        <v>2.5</v>
      </c>
      <c r="K50" s="434">
        <f t="shared" si="6"/>
        <v>100</v>
      </c>
      <c r="L50" s="434">
        <f t="shared" si="7"/>
        <v>100</v>
      </c>
    </row>
    <row r="51" spans="1:12" ht="14.85" customHeight="1" x14ac:dyDescent="0.2">
      <c r="A51" s="446"/>
      <c r="B51" s="447" t="s">
        <v>218</v>
      </c>
      <c r="C51" s="443">
        <v>2.62</v>
      </c>
      <c r="D51" s="443">
        <v>2.6408</v>
      </c>
      <c r="E51" s="453">
        <f t="shared" si="4"/>
        <v>100.79389312977098</v>
      </c>
      <c r="F51" s="459">
        <v>2.62</v>
      </c>
      <c r="G51" s="459">
        <v>2.6328</v>
      </c>
      <c r="H51" s="439">
        <f t="shared" si="5"/>
        <v>100.48854961832062</v>
      </c>
      <c r="I51" s="440">
        <v>2.62</v>
      </c>
      <c r="J51" s="440">
        <v>2.6355</v>
      </c>
      <c r="K51" s="441">
        <f t="shared" si="6"/>
        <v>100.59160305343511</v>
      </c>
      <c r="L51" s="441">
        <f t="shared" si="7"/>
        <v>100.62468193384223</v>
      </c>
    </row>
    <row r="52" spans="1:12" ht="27.2" customHeight="1" x14ac:dyDescent="0.2">
      <c r="A52" s="442"/>
      <c r="B52" s="428" t="s">
        <v>219</v>
      </c>
      <c r="C52" s="467">
        <v>3.15</v>
      </c>
      <c r="D52" s="467">
        <v>3.6187999999999998</v>
      </c>
      <c r="E52" s="430">
        <f t="shared" si="4"/>
        <v>114.88253968253969</v>
      </c>
      <c r="F52" s="445">
        <v>4.1500000000000004</v>
      </c>
      <c r="G52" s="445">
        <v>4.7249999999999996</v>
      </c>
      <c r="H52" s="432">
        <f t="shared" si="5"/>
        <v>113.85542168674696</v>
      </c>
      <c r="I52" s="431">
        <v>3.15</v>
      </c>
      <c r="J52" s="431">
        <v>3.1594000000000002</v>
      </c>
      <c r="K52" s="434">
        <f t="shared" si="6"/>
        <v>100.2984126984127</v>
      </c>
      <c r="L52" s="434">
        <f t="shared" si="7"/>
        <v>109.6787913558998</v>
      </c>
    </row>
    <row r="53" spans="1:12" ht="14.65" customHeight="1" x14ac:dyDescent="0.2">
      <c r="A53" s="396"/>
      <c r="B53" s="468"/>
      <c r="C53" s="469"/>
      <c r="D53" s="469"/>
      <c r="E53" s="470"/>
      <c r="F53" s="471"/>
      <c r="G53" s="471"/>
      <c r="H53" s="472"/>
      <c r="I53" s="473"/>
      <c r="J53" s="473"/>
      <c r="K53" s="474"/>
      <c r="L53" s="475"/>
    </row>
    <row r="54" spans="1:12" ht="14.85" customHeight="1" x14ac:dyDescent="0.2">
      <c r="A54" s="421"/>
      <c r="B54" s="476" t="s">
        <v>220</v>
      </c>
      <c r="C54" s="423"/>
      <c r="D54" s="477"/>
      <c r="E54" s="477"/>
      <c r="F54" s="476"/>
      <c r="G54" s="476"/>
      <c r="H54" s="476"/>
      <c r="I54" s="476"/>
      <c r="J54" s="476"/>
      <c r="K54" s="476"/>
      <c r="L54" s="478"/>
    </row>
    <row r="55" spans="1:12" ht="13.5" customHeight="1" x14ac:dyDescent="0.2">
      <c r="A55" s="396"/>
      <c r="B55" s="468"/>
      <c r="C55" s="469"/>
      <c r="D55" s="469"/>
      <c r="E55" s="470"/>
      <c r="F55" s="471"/>
      <c r="G55" s="471"/>
      <c r="H55" s="472"/>
      <c r="I55" s="473"/>
      <c r="J55" s="473"/>
      <c r="K55" s="474"/>
      <c r="L55" s="475"/>
    </row>
    <row r="56" spans="1:12" ht="14.85" customHeight="1" x14ac:dyDescent="0.2">
      <c r="A56" s="442"/>
      <c r="B56" s="428" t="s">
        <v>221</v>
      </c>
      <c r="C56" s="479">
        <v>2.68</v>
      </c>
      <c r="D56" s="479">
        <v>2.9146000000000001</v>
      </c>
      <c r="E56" s="430">
        <f t="shared" ref="E56:E66" si="8">+D56*100/C56</f>
        <v>108.75373134328359</v>
      </c>
      <c r="F56" s="445">
        <v>2.68</v>
      </c>
      <c r="G56" s="445">
        <v>2.8532999999999999</v>
      </c>
      <c r="H56" s="480">
        <f t="shared" ref="H56:H66" si="9">+G56*100/F56</f>
        <v>106.46641791044775</v>
      </c>
      <c r="I56" s="445">
        <v>2.68</v>
      </c>
      <c r="J56" s="445">
        <v>2.7494000000000001</v>
      </c>
      <c r="K56" s="434">
        <f t="shared" ref="K56:K66" si="10">+J56*100/I56</f>
        <v>102.58955223880596</v>
      </c>
      <c r="L56" s="434">
        <f t="shared" ref="L56:L66" si="11">+(E56+H56+K56)/3</f>
        <v>105.93656716417911</v>
      </c>
    </row>
    <row r="57" spans="1:12" ht="14.85" customHeight="1" x14ac:dyDescent="0.2">
      <c r="A57" s="396"/>
      <c r="B57" s="435" t="s">
        <v>222</v>
      </c>
      <c r="C57" s="481">
        <v>2.65</v>
      </c>
      <c r="D57" s="481">
        <v>2.7004999999999999</v>
      </c>
      <c r="E57" s="453">
        <f t="shared" si="8"/>
        <v>101.9056603773585</v>
      </c>
      <c r="F57" s="482">
        <v>2.65</v>
      </c>
      <c r="G57" s="482">
        <v>2.6657000000000002</v>
      </c>
      <c r="H57" s="483">
        <f t="shared" si="9"/>
        <v>100.59245283018868</v>
      </c>
      <c r="I57" s="482">
        <v>2.6</v>
      </c>
      <c r="J57" s="482">
        <v>2.5438999999999998</v>
      </c>
      <c r="K57" s="441">
        <f t="shared" si="10"/>
        <v>97.842307692307685</v>
      </c>
      <c r="L57" s="441">
        <f t="shared" si="11"/>
        <v>100.11347363328495</v>
      </c>
    </row>
    <row r="58" spans="1:12" ht="14.85" customHeight="1" x14ac:dyDescent="0.2">
      <c r="A58" s="442"/>
      <c r="B58" s="428" t="s">
        <v>223</v>
      </c>
      <c r="C58" s="479">
        <v>2.2999999999999998</v>
      </c>
      <c r="D58" s="479">
        <v>2.4150999999999998</v>
      </c>
      <c r="E58" s="430">
        <f t="shared" si="8"/>
        <v>105.00434782608696</v>
      </c>
      <c r="F58" s="445">
        <v>2.5499999999999998</v>
      </c>
      <c r="G58" s="445">
        <v>2.7894999999999999</v>
      </c>
      <c r="H58" s="480">
        <f t="shared" si="9"/>
        <v>109.3921568627451</v>
      </c>
      <c r="I58" s="445">
        <v>3.25</v>
      </c>
      <c r="J58" s="445">
        <v>3.5213999999999999</v>
      </c>
      <c r="K58" s="434">
        <f t="shared" si="10"/>
        <v>108.35076923076923</v>
      </c>
      <c r="L58" s="434">
        <f t="shared" si="11"/>
        <v>107.5824246398671</v>
      </c>
    </row>
    <row r="59" spans="1:12" ht="14.85" customHeight="1" x14ac:dyDescent="0.2">
      <c r="A59" s="396"/>
      <c r="B59" s="435" t="s">
        <v>224</v>
      </c>
      <c r="C59" s="481">
        <v>6.65</v>
      </c>
      <c r="D59" s="481">
        <v>6.9667000000000003</v>
      </c>
      <c r="E59" s="453">
        <f t="shared" si="8"/>
        <v>104.7624060150376</v>
      </c>
      <c r="F59" s="484">
        <v>6.65</v>
      </c>
      <c r="G59" s="484">
        <v>6.9667000000000003</v>
      </c>
      <c r="H59" s="483">
        <f t="shared" si="9"/>
        <v>104.7624060150376</v>
      </c>
      <c r="I59" s="484">
        <v>7.6</v>
      </c>
      <c r="J59" s="484">
        <v>6.9667000000000003</v>
      </c>
      <c r="K59" s="441">
        <f t="shared" si="10"/>
        <v>91.667105263157907</v>
      </c>
      <c r="L59" s="441">
        <f t="shared" si="11"/>
        <v>100.39730576441104</v>
      </c>
    </row>
    <row r="60" spans="1:12" ht="14.85" customHeight="1" x14ac:dyDescent="0.2">
      <c r="A60" s="442"/>
      <c r="B60" s="428" t="s">
        <v>225</v>
      </c>
      <c r="C60" s="485">
        <v>3.6</v>
      </c>
      <c r="D60" s="485">
        <v>3.5293000000000001</v>
      </c>
      <c r="E60" s="455">
        <f t="shared" si="8"/>
        <v>98.036111111111111</v>
      </c>
      <c r="F60" s="445">
        <v>3.6</v>
      </c>
      <c r="G60" s="445">
        <v>3.5787</v>
      </c>
      <c r="H60" s="480">
        <f t="shared" si="9"/>
        <v>99.408333333333331</v>
      </c>
      <c r="I60" s="445">
        <v>3.6</v>
      </c>
      <c r="J60" s="445">
        <v>3.5293000000000001</v>
      </c>
      <c r="K60" s="434">
        <f t="shared" si="10"/>
        <v>98.036111111111111</v>
      </c>
      <c r="L60" s="434">
        <f t="shared" si="11"/>
        <v>98.493518518518513</v>
      </c>
    </row>
    <row r="61" spans="1:12" ht="14.85" customHeight="1" x14ac:dyDescent="0.2">
      <c r="A61" s="396"/>
      <c r="B61" s="435" t="s">
        <v>208</v>
      </c>
      <c r="C61" s="481">
        <v>2.7</v>
      </c>
      <c r="D61" s="481">
        <v>2.6808999999999998</v>
      </c>
      <c r="E61" s="453">
        <f t="shared" si="8"/>
        <v>99.292592592592584</v>
      </c>
      <c r="F61" s="484">
        <v>2.7</v>
      </c>
      <c r="G61" s="484">
        <v>2.8485</v>
      </c>
      <c r="H61" s="439">
        <f t="shared" si="9"/>
        <v>105.5</v>
      </c>
      <c r="I61" s="484">
        <v>2.7</v>
      </c>
      <c r="J61" s="484">
        <v>2.7214999999999998</v>
      </c>
      <c r="K61" s="441">
        <f t="shared" si="10"/>
        <v>100.79629629629628</v>
      </c>
      <c r="L61" s="441">
        <f t="shared" si="11"/>
        <v>101.86296296296295</v>
      </c>
    </row>
    <row r="62" spans="1:12" ht="14.85" customHeight="1" x14ac:dyDescent="0.2">
      <c r="A62" s="442"/>
      <c r="B62" s="428" t="s">
        <v>226</v>
      </c>
      <c r="C62" s="479">
        <v>2.4</v>
      </c>
      <c r="D62" s="479">
        <v>2.8668999999999998</v>
      </c>
      <c r="E62" s="430">
        <f t="shared" si="8"/>
        <v>119.45416666666667</v>
      </c>
      <c r="F62" s="445">
        <v>2.4</v>
      </c>
      <c r="G62" s="445">
        <v>2.7286000000000001</v>
      </c>
      <c r="H62" s="432">
        <f t="shared" si="9"/>
        <v>113.69166666666668</v>
      </c>
      <c r="I62" s="445">
        <v>2.4</v>
      </c>
      <c r="J62" s="445">
        <v>2.7945000000000002</v>
      </c>
      <c r="K62" s="434">
        <f t="shared" si="10"/>
        <v>116.43750000000003</v>
      </c>
      <c r="L62" s="434">
        <f t="shared" si="11"/>
        <v>116.52777777777779</v>
      </c>
    </row>
    <row r="63" spans="1:12" ht="14.85" customHeight="1" x14ac:dyDescent="0.2">
      <c r="A63" s="396"/>
      <c r="B63" s="435" t="s">
        <v>227</v>
      </c>
      <c r="C63" s="481">
        <v>2.9</v>
      </c>
      <c r="D63" s="481">
        <v>3</v>
      </c>
      <c r="E63" s="453">
        <f t="shared" si="8"/>
        <v>103.44827586206897</v>
      </c>
      <c r="F63" s="484">
        <v>2.9</v>
      </c>
      <c r="G63" s="484">
        <v>3</v>
      </c>
      <c r="H63" s="439">
        <f t="shared" si="9"/>
        <v>103.44827586206897</v>
      </c>
      <c r="I63" s="484">
        <v>2.9</v>
      </c>
      <c r="J63" s="484">
        <v>3</v>
      </c>
      <c r="K63" s="441">
        <f t="shared" si="10"/>
        <v>103.44827586206897</v>
      </c>
      <c r="L63" s="441">
        <f t="shared" si="11"/>
        <v>103.44827586206897</v>
      </c>
    </row>
    <row r="64" spans="1:12" ht="14.85" customHeight="1" x14ac:dyDescent="0.2">
      <c r="A64" s="442"/>
      <c r="B64" s="428" t="s">
        <v>228</v>
      </c>
      <c r="C64" s="479">
        <v>3.6</v>
      </c>
      <c r="D64" s="479">
        <v>3.8542000000000001</v>
      </c>
      <c r="E64" s="430">
        <f t="shared" si="8"/>
        <v>107.06111111111112</v>
      </c>
      <c r="F64" s="445">
        <v>0.8</v>
      </c>
      <c r="G64" s="445">
        <v>0.95860000000000001</v>
      </c>
      <c r="H64" s="432">
        <f t="shared" si="9"/>
        <v>119.82499999999999</v>
      </c>
      <c r="I64" s="445">
        <v>3.6</v>
      </c>
      <c r="J64" s="445">
        <v>3.9020999999999999</v>
      </c>
      <c r="K64" s="434">
        <f t="shared" si="10"/>
        <v>108.39166666666665</v>
      </c>
      <c r="L64" s="434">
        <f t="shared" si="11"/>
        <v>111.75925925925925</v>
      </c>
    </row>
    <row r="65" spans="1:12" ht="14.85" customHeight="1" x14ac:dyDescent="0.2">
      <c r="A65" s="396"/>
      <c r="B65" s="435" t="s">
        <v>229</v>
      </c>
      <c r="C65" s="443">
        <v>2.5</v>
      </c>
      <c r="D65" s="443">
        <v>4.2778</v>
      </c>
      <c r="E65" s="453">
        <f t="shared" si="8"/>
        <v>171.11200000000002</v>
      </c>
      <c r="F65" s="484">
        <v>0.8</v>
      </c>
      <c r="G65" s="484">
        <v>0.95860000000000001</v>
      </c>
      <c r="H65" s="439">
        <f t="shared" si="9"/>
        <v>119.82499999999999</v>
      </c>
      <c r="I65" s="484">
        <v>2.5</v>
      </c>
      <c r="J65" s="484">
        <v>5</v>
      </c>
      <c r="K65" s="441">
        <f t="shared" si="10"/>
        <v>200</v>
      </c>
      <c r="L65" s="441">
        <f t="shared" si="11"/>
        <v>163.64566666666667</v>
      </c>
    </row>
    <row r="66" spans="1:12" ht="14.85" customHeight="1" x14ac:dyDescent="0.2">
      <c r="A66" s="486"/>
      <c r="B66" s="428" t="s">
        <v>230</v>
      </c>
      <c r="C66" s="429">
        <v>1.9</v>
      </c>
      <c r="D66" s="429">
        <v>1.9187000000000001</v>
      </c>
      <c r="E66" s="430">
        <f t="shared" si="8"/>
        <v>100.98421052631579</v>
      </c>
      <c r="F66" s="445">
        <v>1.9</v>
      </c>
      <c r="G66" s="445">
        <v>1.92</v>
      </c>
      <c r="H66" s="432">
        <f t="shared" si="9"/>
        <v>101.05263157894737</v>
      </c>
      <c r="I66" s="445">
        <v>1.9</v>
      </c>
      <c r="J66" s="445">
        <v>1.9198</v>
      </c>
      <c r="K66" s="434">
        <f t="shared" si="10"/>
        <v>101.04210526315789</v>
      </c>
      <c r="L66" s="434">
        <f t="shared" si="11"/>
        <v>101.02631578947368</v>
      </c>
    </row>
    <row r="67" spans="1:12" ht="14.65" customHeight="1" x14ac:dyDescent="0.2">
      <c r="A67" s="396"/>
      <c r="B67" s="468"/>
      <c r="C67" s="469"/>
      <c r="D67" s="487"/>
      <c r="E67" s="488"/>
      <c r="F67" s="489"/>
      <c r="G67" s="489"/>
      <c r="H67" s="490"/>
      <c r="I67" s="491"/>
      <c r="J67" s="491"/>
      <c r="K67" s="492"/>
      <c r="L67" s="475"/>
    </row>
    <row r="68" spans="1:12" ht="14.85" customHeight="1" x14ac:dyDescent="0.2">
      <c r="A68" s="493"/>
      <c r="B68" s="476" t="s">
        <v>231</v>
      </c>
      <c r="C68" s="423"/>
      <c r="D68" s="477"/>
      <c r="E68" s="477"/>
      <c r="F68" s="476"/>
      <c r="G68" s="476"/>
      <c r="H68" s="476"/>
      <c r="I68" s="476"/>
      <c r="J68" s="476"/>
      <c r="K68" s="476"/>
      <c r="L68" s="478"/>
    </row>
    <row r="69" spans="1:12" ht="9.75" customHeight="1" x14ac:dyDescent="0.2">
      <c r="A69" s="396"/>
      <c r="B69" s="468"/>
      <c r="C69" s="469"/>
      <c r="D69" s="494"/>
      <c r="E69" s="495"/>
      <c r="F69" s="496"/>
      <c r="G69" s="496"/>
      <c r="H69" s="497"/>
      <c r="I69" s="498"/>
      <c r="J69" s="498"/>
      <c r="K69" s="499"/>
      <c r="L69" s="475"/>
    </row>
    <row r="70" spans="1:12" ht="14.85" customHeight="1" x14ac:dyDescent="0.2">
      <c r="A70" s="396"/>
      <c r="B70" s="435" t="s">
        <v>232</v>
      </c>
      <c r="C70" s="443">
        <v>2</v>
      </c>
      <c r="D70" s="443">
        <v>2</v>
      </c>
      <c r="E70" s="453">
        <f>+D70*100/C70</f>
        <v>100</v>
      </c>
      <c r="F70" s="484">
        <v>2</v>
      </c>
      <c r="G70" s="484">
        <v>2</v>
      </c>
      <c r="H70" s="439">
        <f>+G70*100/F70</f>
        <v>100</v>
      </c>
      <c r="I70" s="484">
        <v>2</v>
      </c>
      <c r="J70" s="484">
        <v>2</v>
      </c>
      <c r="K70" s="441">
        <f>+J70*100/I70</f>
        <v>100</v>
      </c>
      <c r="L70" s="441">
        <f>+(E70+H70+K70)/3</f>
        <v>100</v>
      </c>
    </row>
    <row r="71" spans="1:12" ht="14.85" customHeight="1" x14ac:dyDescent="0.2">
      <c r="A71" s="442"/>
      <c r="B71" s="428" t="s">
        <v>233</v>
      </c>
      <c r="C71" s="429">
        <v>1.9</v>
      </c>
      <c r="D71" s="429">
        <v>1.9522999999999999</v>
      </c>
      <c r="E71" s="430">
        <f>+D71*100/C71</f>
        <v>102.75263157894737</v>
      </c>
      <c r="F71" s="445">
        <v>1.9</v>
      </c>
      <c r="G71" s="445">
        <v>1.9736</v>
      </c>
      <c r="H71" s="432">
        <f>+G71*100/F71</f>
        <v>103.87368421052632</v>
      </c>
      <c r="I71" s="433">
        <v>1.9</v>
      </c>
      <c r="J71" s="433">
        <v>1.9649000000000001</v>
      </c>
      <c r="K71" s="434">
        <f>+J71*100/I71</f>
        <v>103.41578947368421</v>
      </c>
      <c r="L71" s="434">
        <f>+(E71+H71+K71)/3</f>
        <v>103.34736842105264</v>
      </c>
    </row>
    <row r="72" spans="1:12" ht="12.75" customHeight="1" x14ac:dyDescent="0.2">
      <c r="A72" s="396"/>
      <c r="B72" s="500"/>
      <c r="C72" s="469"/>
      <c r="D72" s="501"/>
      <c r="E72" s="502"/>
      <c r="F72" s="500"/>
      <c r="G72" s="500"/>
      <c r="H72" s="503"/>
      <c r="I72" s="504"/>
      <c r="J72" s="504"/>
      <c r="K72" s="505"/>
      <c r="L72" s="506"/>
    </row>
    <row r="73" spans="1:12" ht="14.85" customHeight="1" x14ac:dyDescent="0.2">
      <c r="A73" s="493"/>
      <c r="B73" s="507" t="s">
        <v>234</v>
      </c>
      <c r="C73" s="508"/>
      <c r="D73" s="509"/>
      <c r="E73" s="509"/>
      <c r="F73" s="510"/>
      <c r="G73" s="510"/>
      <c r="H73" s="510"/>
      <c r="I73" s="510"/>
      <c r="J73" s="510"/>
      <c r="K73" s="510"/>
      <c r="L73" s="478"/>
    </row>
    <row r="74" spans="1:12" ht="11.25" customHeight="1" x14ac:dyDescent="0.2">
      <c r="A74" s="396"/>
      <c r="B74" s="511"/>
      <c r="D74" s="469"/>
      <c r="E74" s="488"/>
      <c r="F74" s="489"/>
      <c r="G74" s="489"/>
      <c r="H74" s="490"/>
      <c r="I74" s="491"/>
      <c r="J74" s="491"/>
      <c r="K74" s="492"/>
      <c r="L74" s="475"/>
    </row>
    <row r="75" spans="1:12" ht="14.85" customHeight="1" x14ac:dyDescent="0.2">
      <c r="A75" s="396"/>
      <c r="B75" s="435" t="s">
        <v>235</v>
      </c>
      <c r="C75" s="512">
        <v>1.9</v>
      </c>
      <c r="D75" s="513">
        <v>1.9091</v>
      </c>
      <c r="E75" s="453">
        <f>+D75*100/D75</f>
        <v>100</v>
      </c>
      <c r="F75" s="484">
        <v>1.9</v>
      </c>
      <c r="G75" s="484">
        <v>1.9194</v>
      </c>
      <c r="H75" s="439">
        <f>+G75*100/F75</f>
        <v>101.02105263157895</v>
      </c>
      <c r="I75" s="440">
        <v>1.9</v>
      </c>
      <c r="J75" s="440">
        <v>1.9</v>
      </c>
      <c r="K75" s="441">
        <f>+J75*100/I75</f>
        <v>100</v>
      </c>
      <c r="L75" s="441">
        <f>+(E75+H75+K75)/3</f>
        <v>100.34035087719299</v>
      </c>
    </row>
    <row r="76" spans="1:12" ht="14.85" customHeight="1" x14ac:dyDescent="0.2">
      <c r="A76" s="442"/>
      <c r="B76" s="428" t="s">
        <v>236</v>
      </c>
      <c r="C76" s="485">
        <v>1.82</v>
      </c>
      <c r="D76" s="485">
        <v>1.9634</v>
      </c>
      <c r="E76" s="430">
        <f>+D76*100/C76</f>
        <v>107.87912087912088</v>
      </c>
      <c r="F76" s="445">
        <v>1.82</v>
      </c>
      <c r="G76" s="445">
        <v>1.9636</v>
      </c>
      <c r="H76" s="432">
        <f>+G76*100/F76</f>
        <v>107.8901098901099</v>
      </c>
      <c r="I76" s="433">
        <v>1.82</v>
      </c>
      <c r="J76" s="433">
        <v>1.9268000000000001</v>
      </c>
      <c r="K76" s="434">
        <f>+J76*100/I76</f>
        <v>105.86813186813187</v>
      </c>
      <c r="L76" s="434">
        <f>+(E76+H76+K76)/3</f>
        <v>107.2124542124542</v>
      </c>
    </row>
    <row r="77" spans="1:12" ht="14.85" customHeight="1" x14ac:dyDescent="0.2">
      <c r="A77" s="396"/>
      <c r="B77" s="435" t="s">
        <v>237</v>
      </c>
      <c r="C77" s="443">
        <v>1.85</v>
      </c>
      <c r="D77" s="443">
        <v>1.8947000000000001</v>
      </c>
      <c r="E77" s="453">
        <f>+D77*100/C77</f>
        <v>102.41621621621621</v>
      </c>
      <c r="F77" s="484">
        <v>1.85</v>
      </c>
      <c r="G77" s="484">
        <v>1.9286000000000001</v>
      </c>
      <c r="H77" s="439">
        <f>+G77*100/F77</f>
        <v>104.24864864864865</v>
      </c>
      <c r="I77" s="440">
        <v>1.85</v>
      </c>
      <c r="J77" s="440">
        <v>1.9582999999999999</v>
      </c>
      <c r="K77" s="441">
        <f>+J77*100/I77</f>
        <v>105.85405405405405</v>
      </c>
      <c r="L77" s="441">
        <f>+(E77+H77+K77)/3</f>
        <v>104.17297297297296</v>
      </c>
    </row>
    <row r="78" spans="1:12" ht="14.85" customHeight="1" x14ac:dyDescent="0.2">
      <c r="A78" s="442"/>
      <c r="B78" s="428" t="s">
        <v>238</v>
      </c>
      <c r="C78" s="429">
        <v>2</v>
      </c>
      <c r="D78" s="429">
        <v>2</v>
      </c>
      <c r="E78" s="430">
        <f>+D78*100/C78</f>
        <v>100</v>
      </c>
      <c r="F78" s="445">
        <v>2</v>
      </c>
      <c r="G78" s="445">
        <v>2</v>
      </c>
      <c r="H78" s="432">
        <f>+G78*100/F78</f>
        <v>100</v>
      </c>
      <c r="I78" s="433">
        <v>2</v>
      </c>
      <c r="J78" s="433">
        <v>2</v>
      </c>
      <c r="K78" s="434">
        <f>+J78*100/I78</f>
        <v>100</v>
      </c>
      <c r="L78" s="434">
        <f>+(E78+H78+K78)/3</f>
        <v>100</v>
      </c>
    </row>
    <row r="79" spans="1:12" ht="14.85" customHeight="1" x14ac:dyDescent="0.2">
      <c r="A79" s="396"/>
      <c r="B79" s="514" t="s">
        <v>239</v>
      </c>
      <c r="C79" s="464">
        <v>1.3793</v>
      </c>
      <c r="D79" s="464">
        <v>1.4762</v>
      </c>
      <c r="E79" s="453">
        <f>+D79*100/C79</f>
        <v>107.02530268977019</v>
      </c>
      <c r="F79" s="482">
        <v>1.3793</v>
      </c>
      <c r="G79" s="482">
        <v>1.4762</v>
      </c>
      <c r="H79" s="439">
        <f>+G79*100/F79</f>
        <v>107.02530268977019</v>
      </c>
      <c r="I79" s="482">
        <v>1.3793</v>
      </c>
      <c r="J79" s="482">
        <v>1.4523999999999999</v>
      </c>
      <c r="K79" s="441">
        <f>+J79*100/I79</f>
        <v>105.29978974842309</v>
      </c>
      <c r="L79" s="441">
        <f>+(E79+H79+K79)/3</f>
        <v>106.45013170932116</v>
      </c>
    </row>
    <row r="80" spans="1:12" ht="14.65" customHeight="1" x14ac:dyDescent="0.2">
      <c r="A80" s="396"/>
      <c r="B80" s="468"/>
      <c r="C80" s="469"/>
      <c r="D80" s="487"/>
      <c r="E80" s="488"/>
      <c r="F80" s="489"/>
      <c r="G80" s="489"/>
      <c r="H80" s="490"/>
      <c r="I80" s="491"/>
      <c r="J80" s="491"/>
      <c r="K80" s="492"/>
      <c r="L80" s="475"/>
    </row>
    <row r="81" spans="1:12" ht="27.2" customHeight="1" x14ac:dyDescent="0.2">
      <c r="A81" s="493"/>
      <c r="B81" s="507" t="s">
        <v>240</v>
      </c>
      <c r="C81" s="508"/>
      <c r="D81" s="515"/>
      <c r="E81" s="516"/>
      <c r="F81" s="517"/>
      <c r="G81" s="517"/>
      <c r="H81" s="518"/>
      <c r="I81" s="517"/>
      <c r="J81" s="517"/>
      <c r="K81" s="518"/>
      <c r="L81" s="478"/>
    </row>
    <row r="82" spans="1:12" ht="12" customHeight="1" x14ac:dyDescent="0.2">
      <c r="A82" s="396"/>
      <c r="B82" s="468"/>
      <c r="C82" s="469"/>
      <c r="D82" s="487"/>
      <c r="E82" s="488"/>
      <c r="F82" s="489"/>
      <c r="G82" s="489"/>
      <c r="H82" s="490"/>
      <c r="I82" s="491"/>
      <c r="J82" s="491"/>
      <c r="K82" s="492"/>
      <c r="L82" s="475"/>
    </row>
    <row r="83" spans="1:12" ht="14.85" customHeight="1" x14ac:dyDescent="0.2">
      <c r="A83" s="442"/>
      <c r="B83" s="428" t="s">
        <v>241</v>
      </c>
      <c r="C83" s="429">
        <v>0.1</v>
      </c>
      <c r="D83" s="429">
        <v>9.0899999999999995E-2</v>
      </c>
      <c r="E83" s="430">
        <f>+D83*100/C83</f>
        <v>90.899999999999991</v>
      </c>
      <c r="F83" s="445">
        <v>0.1</v>
      </c>
      <c r="G83" s="445">
        <v>9.2999999999999999E-2</v>
      </c>
      <c r="H83" s="432">
        <f>+G83*100/F83</f>
        <v>93</v>
      </c>
      <c r="I83" s="445">
        <v>0.1</v>
      </c>
      <c r="J83" s="445">
        <v>0.1053</v>
      </c>
      <c r="K83" s="434">
        <f>+J83*100/I83</f>
        <v>105.30000000000001</v>
      </c>
      <c r="L83" s="434">
        <f>+(E83+H83+K83)/3</f>
        <v>96.399999999999991</v>
      </c>
    </row>
    <row r="84" spans="1:12" ht="14.85" customHeight="1" x14ac:dyDescent="0.2">
      <c r="A84" s="396"/>
      <c r="B84" s="435" t="s">
        <v>242</v>
      </c>
      <c r="C84" s="443">
        <v>1.1000000000000001</v>
      </c>
      <c r="D84" s="443">
        <v>1.0975999999999999</v>
      </c>
      <c r="E84" s="437">
        <f>+D84*100/C84</f>
        <v>99.781818181818167</v>
      </c>
      <c r="F84" s="484">
        <v>0.1</v>
      </c>
      <c r="G84" s="484">
        <v>0.1009</v>
      </c>
      <c r="H84" s="439">
        <f>+G84*100/F84</f>
        <v>100.89999999999999</v>
      </c>
      <c r="I84" s="484">
        <v>2.1</v>
      </c>
      <c r="J84" s="484">
        <v>2.0964</v>
      </c>
      <c r="K84" s="441">
        <f>+J84*100/I84</f>
        <v>99.828571428571436</v>
      </c>
      <c r="L84" s="441">
        <f>+(E84+H84+K84)/3</f>
        <v>100.17012987012987</v>
      </c>
    </row>
    <row r="85" spans="1:12" ht="14.85" customHeight="1" x14ac:dyDescent="0.2">
      <c r="A85" s="519"/>
      <c r="B85" s="428" t="s">
        <v>243</v>
      </c>
      <c r="C85" s="479">
        <v>1.83</v>
      </c>
      <c r="D85" s="479">
        <v>1.9213</v>
      </c>
      <c r="E85" s="430">
        <f>+D85*100/C85</f>
        <v>104.98907103825135</v>
      </c>
      <c r="F85" s="445">
        <v>1.03</v>
      </c>
      <c r="G85" s="445">
        <v>1.0293000000000001</v>
      </c>
      <c r="H85" s="432">
        <f>+G85*100/F85</f>
        <v>99.932038834951456</v>
      </c>
      <c r="I85" s="445">
        <v>3.03</v>
      </c>
      <c r="J85" s="445">
        <v>5.9748999999999999</v>
      </c>
      <c r="K85" s="434">
        <f>+J85*100/I85</f>
        <v>197.1914191419142</v>
      </c>
      <c r="L85" s="434">
        <f>+(E85+H85+K85)/3</f>
        <v>134.03750967170566</v>
      </c>
    </row>
    <row r="86" spans="1:12" ht="14.85" customHeight="1" x14ac:dyDescent="0.2">
      <c r="A86" s="520"/>
      <c r="B86" s="447" t="s">
        <v>244</v>
      </c>
      <c r="C86" s="481">
        <v>1.17</v>
      </c>
      <c r="D86" s="481">
        <v>1.1888000000000001</v>
      </c>
      <c r="E86" s="453">
        <f>+D86*100/C86</f>
        <v>101.60683760683762</v>
      </c>
      <c r="F86" s="448">
        <v>2.1</v>
      </c>
      <c r="G86" s="448">
        <v>3</v>
      </c>
      <c r="H86" s="521">
        <f>+G86*100/F86</f>
        <v>142.85714285714286</v>
      </c>
      <c r="I86" s="448">
        <v>2.0699999999999998</v>
      </c>
      <c r="J86" s="448">
        <v>2.0699000000000001</v>
      </c>
      <c r="K86" s="441">
        <f>+J86*100/I86</f>
        <v>99.995169082125614</v>
      </c>
      <c r="L86" s="441">
        <f>+(E86+H86+K86)/3</f>
        <v>114.81971651536871</v>
      </c>
    </row>
    <row r="87" spans="1:12" ht="14.85" customHeight="1" x14ac:dyDescent="0.2">
      <c r="A87" s="519"/>
      <c r="B87" s="428" t="s">
        <v>245</v>
      </c>
      <c r="C87" s="479">
        <v>1.8</v>
      </c>
      <c r="D87" s="479">
        <v>1.8889</v>
      </c>
      <c r="E87" s="430">
        <f>+D87*100/C87</f>
        <v>104.9388888888889</v>
      </c>
      <c r="F87" s="445">
        <v>1.8</v>
      </c>
      <c r="G87" s="445">
        <v>1.8889</v>
      </c>
      <c r="H87" s="432">
        <f>+G87*100/F87</f>
        <v>104.9388888888889</v>
      </c>
      <c r="I87" s="445">
        <v>1.8</v>
      </c>
      <c r="J87" s="445">
        <v>1.875</v>
      </c>
      <c r="K87" s="434">
        <f>+J87*100/I87</f>
        <v>104.16666666666666</v>
      </c>
      <c r="L87" s="434">
        <f>+(E87+H87+K87)/3</f>
        <v>104.6814814814815</v>
      </c>
    </row>
    <row r="88" spans="1:12" ht="14.85" customHeight="1" x14ac:dyDescent="0.2">
      <c r="A88" s="520"/>
      <c r="B88" s="447"/>
      <c r="C88" s="469"/>
      <c r="D88" s="487"/>
      <c r="E88" s="453"/>
      <c r="F88" s="522"/>
      <c r="G88" s="522"/>
      <c r="H88" s="521"/>
      <c r="I88" s="522"/>
      <c r="J88" s="522"/>
      <c r="K88" s="521"/>
      <c r="L88" s="523"/>
    </row>
    <row r="89" spans="1:12" ht="14.65" customHeight="1" x14ac:dyDescent="0.2">
      <c r="A89" s="396"/>
      <c r="B89" s="524"/>
      <c r="C89" s="469"/>
      <c r="D89" s="487"/>
      <c r="E89" s="488"/>
      <c r="F89" s="491"/>
      <c r="G89" s="491"/>
      <c r="H89" s="492"/>
      <c r="I89" s="491"/>
      <c r="J89" s="491"/>
      <c r="K89" s="492"/>
      <c r="L89" s="475"/>
    </row>
    <row r="90" spans="1:12" ht="26.25" customHeight="1" x14ac:dyDescent="0.2">
      <c r="A90" s="493"/>
      <c r="B90" s="507" t="s">
        <v>246</v>
      </c>
      <c r="C90" s="508"/>
      <c r="D90" s="515"/>
      <c r="E90" s="516"/>
      <c r="F90" s="517"/>
      <c r="G90" s="517"/>
      <c r="H90" s="518"/>
      <c r="I90" s="517"/>
      <c r="J90" s="517"/>
      <c r="K90" s="518"/>
      <c r="L90" s="478"/>
    </row>
    <row r="91" spans="1:12" ht="9" customHeight="1" x14ac:dyDescent="0.2">
      <c r="A91" s="396"/>
      <c r="B91" s="468"/>
      <c r="C91" s="469"/>
      <c r="D91" s="487"/>
      <c r="E91" s="488"/>
      <c r="F91" s="489"/>
      <c r="G91" s="489"/>
      <c r="H91" s="490"/>
      <c r="I91" s="491"/>
      <c r="J91" s="491"/>
      <c r="K91" s="492"/>
      <c r="L91" s="475"/>
    </row>
    <row r="92" spans="1:12" ht="14.85" customHeight="1" x14ac:dyDescent="0.2">
      <c r="A92" s="396"/>
      <c r="B92" s="435" t="s">
        <v>247</v>
      </c>
      <c r="C92" s="452">
        <v>3.32</v>
      </c>
      <c r="D92" s="452">
        <v>3.875</v>
      </c>
      <c r="E92" s="453">
        <f>+D92*100/C92</f>
        <v>116.71686746987952</v>
      </c>
      <c r="F92" s="484">
        <v>3.32</v>
      </c>
      <c r="G92" s="484">
        <v>3.6667000000000001</v>
      </c>
      <c r="H92" s="439">
        <f>+G92*100/F92</f>
        <v>110.44277108433737</v>
      </c>
      <c r="I92" s="484">
        <v>3.32</v>
      </c>
      <c r="J92" s="484">
        <v>3.8571</v>
      </c>
      <c r="K92" s="441">
        <f>+J92*100/I92</f>
        <v>116.17771084337349</v>
      </c>
      <c r="L92" s="441">
        <f>+(E92+H92+K92)/3</f>
        <v>114.44578313253014</v>
      </c>
    </row>
    <row r="93" spans="1:12" ht="14.85" customHeight="1" x14ac:dyDescent="0.2">
      <c r="A93" s="442"/>
      <c r="B93" s="428" t="s">
        <v>248</v>
      </c>
      <c r="C93" s="479">
        <v>4.4000000000000004</v>
      </c>
      <c r="D93" s="479">
        <v>11.4659</v>
      </c>
      <c r="E93" s="430">
        <f>+D93*100/C93</f>
        <v>260.58863636363634</v>
      </c>
      <c r="F93" s="445">
        <v>4.4000000000000004</v>
      </c>
      <c r="G93" s="445">
        <v>10.795199999999999</v>
      </c>
      <c r="H93" s="432">
        <f>+G93*100/F93</f>
        <v>245.34545454545452</v>
      </c>
      <c r="I93" s="445">
        <v>4.4000000000000004</v>
      </c>
      <c r="J93" s="445">
        <v>9.6297999999999995</v>
      </c>
      <c r="K93" s="434">
        <f>+J93*100/I93</f>
        <v>218.85909090909087</v>
      </c>
      <c r="L93" s="434">
        <f>+(E93+H93+K93)/3</f>
        <v>241.59772727272721</v>
      </c>
    </row>
    <row r="94" spans="1:12" ht="14.85" customHeight="1" x14ac:dyDescent="0.2">
      <c r="A94" s="446"/>
      <c r="B94" s="447" t="s">
        <v>249</v>
      </c>
      <c r="C94" s="481">
        <v>2</v>
      </c>
      <c r="D94" s="481">
        <v>2</v>
      </c>
      <c r="E94" s="453">
        <f>+D94*100/C94</f>
        <v>100</v>
      </c>
      <c r="F94" s="466">
        <v>2</v>
      </c>
      <c r="G94" s="466">
        <v>2</v>
      </c>
      <c r="H94" s="439">
        <f>+G94*100/F94</f>
        <v>100</v>
      </c>
      <c r="I94" s="466">
        <v>2</v>
      </c>
      <c r="J94" s="466">
        <v>2</v>
      </c>
      <c r="K94" s="441">
        <f>+J94*100/I94</f>
        <v>100</v>
      </c>
      <c r="L94" s="441">
        <f>+(E94+H94+K94)/3</f>
        <v>100</v>
      </c>
    </row>
    <row r="95" spans="1:12" ht="14.85" customHeight="1" x14ac:dyDescent="0.2">
      <c r="A95" s="442" t="s">
        <v>194</v>
      </c>
      <c r="B95" s="428" t="s">
        <v>250</v>
      </c>
      <c r="C95" s="479">
        <v>2.2999999999999998</v>
      </c>
      <c r="D95" s="479">
        <v>3</v>
      </c>
      <c r="E95" s="430">
        <f>+D95*100/C95</f>
        <v>130.43478260869566</v>
      </c>
      <c r="F95" s="465">
        <v>2.2999999999999998</v>
      </c>
      <c r="G95" s="465">
        <v>3</v>
      </c>
      <c r="H95" s="432">
        <f>+G95*100/F95</f>
        <v>130.43478260869566</v>
      </c>
      <c r="I95" s="465">
        <v>2.2999999999999998</v>
      </c>
      <c r="J95" s="465">
        <v>2.5667</v>
      </c>
      <c r="K95" s="434">
        <f>+J95*100/I95</f>
        <v>111.59565217391305</v>
      </c>
      <c r="L95" s="434">
        <f>+(E95+H95+K95)/3</f>
        <v>124.15507246376812</v>
      </c>
    </row>
    <row r="96" spans="1:12" ht="13.7" customHeight="1" x14ac:dyDescent="0.2">
      <c r="A96" s="396"/>
      <c r="B96" s="500"/>
      <c r="C96" s="469"/>
      <c r="D96" s="501"/>
      <c r="E96" s="502"/>
      <c r="F96" s="500"/>
      <c r="G96" s="500"/>
      <c r="H96" s="503"/>
      <c r="I96" s="504"/>
      <c r="J96" s="504"/>
      <c r="K96" s="505"/>
      <c r="L96" s="475"/>
    </row>
    <row r="97" spans="1:12" ht="27.2" customHeight="1" x14ac:dyDescent="0.2">
      <c r="A97" s="493"/>
      <c r="B97" s="507" t="s">
        <v>251</v>
      </c>
      <c r="C97" s="508"/>
      <c r="D97" s="515"/>
      <c r="E97" s="516"/>
      <c r="F97" s="517"/>
      <c r="G97" s="517"/>
      <c r="H97" s="518"/>
      <c r="I97" s="517"/>
      <c r="J97" s="517"/>
      <c r="K97" s="518"/>
      <c r="L97" s="525"/>
    </row>
    <row r="98" spans="1:12" ht="10.5" customHeight="1" x14ac:dyDescent="0.2">
      <c r="A98" s="396"/>
      <c r="B98" s="511"/>
      <c r="C98" s="469"/>
      <c r="D98" s="487"/>
      <c r="E98" s="488"/>
      <c r="F98" s="489"/>
      <c r="G98" s="489"/>
      <c r="H98" s="490"/>
      <c r="I98" s="491"/>
      <c r="J98" s="491"/>
      <c r="K98" s="492"/>
      <c r="L98" s="475"/>
    </row>
    <row r="99" spans="1:12" ht="14.85" customHeight="1" x14ac:dyDescent="0.2">
      <c r="A99" s="396"/>
      <c r="B99" s="435" t="s">
        <v>252</v>
      </c>
      <c r="C99" s="481">
        <v>2</v>
      </c>
      <c r="D99" s="481">
        <v>2</v>
      </c>
      <c r="E99" s="453">
        <f>+D99*100/C99</f>
        <v>100</v>
      </c>
      <c r="F99" s="484">
        <v>2</v>
      </c>
      <c r="G99" s="484">
        <v>2</v>
      </c>
      <c r="H99" s="439">
        <f>+G99*100/F99</f>
        <v>100</v>
      </c>
      <c r="I99" s="484">
        <v>2</v>
      </c>
      <c r="J99" s="484">
        <v>2</v>
      </c>
      <c r="K99" s="441">
        <f>+J99*100/I99</f>
        <v>100</v>
      </c>
      <c r="L99" s="441">
        <f>+(E99+H99+K99)/3</f>
        <v>100</v>
      </c>
    </row>
    <row r="100" spans="1:12" ht="14.85" customHeight="1" x14ac:dyDescent="0.2">
      <c r="A100" s="442"/>
      <c r="B100" s="428" t="s">
        <v>253</v>
      </c>
      <c r="C100" s="479">
        <v>3</v>
      </c>
      <c r="D100" s="479">
        <v>3</v>
      </c>
      <c r="E100" s="430">
        <f>+D100*100/C100</f>
        <v>100</v>
      </c>
      <c r="F100" s="445">
        <v>4</v>
      </c>
      <c r="G100" s="445">
        <v>4</v>
      </c>
      <c r="H100" s="432">
        <f>+G100*100/F100</f>
        <v>100</v>
      </c>
      <c r="I100" s="445">
        <v>4</v>
      </c>
      <c r="J100" s="445">
        <v>4</v>
      </c>
      <c r="K100" s="434">
        <f>+J100*100/I100</f>
        <v>100</v>
      </c>
      <c r="L100" s="434">
        <f>+(E100+H100+K100)/3</f>
        <v>100</v>
      </c>
    </row>
    <row r="101" spans="1:12" ht="14.85" customHeight="1" x14ac:dyDescent="0.2">
      <c r="A101" s="396"/>
      <c r="B101" s="435" t="s">
        <v>254</v>
      </c>
      <c r="C101" s="481">
        <v>1</v>
      </c>
      <c r="D101" s="481">
        <v>1</v>
      </c>
      <c r="E101" s="430">
        <f>+D101*100/C101</f>
        <v>100</v>
      </c>
      <c r="F101" s="484">
        <v>1</v>
      </c>
      <c r="G101" s="484">
        <v>1</v>
      </c>
      <c r="H101" s="439">
        <f>+G101*100/F101</f>
        <v>100</v>
      </c>
      <c r="I101" s="484">
        <v>1</v>
      </c>
      <c r="J101" s="484">
        <v>1</v>
      </c>
      <c r="K101" s="441">
        <f>+J101*100/I101</f>
        <v>100</v>
      </c>
      <c r="L101" s="441">
        <f>+(E101+H101+K101)/3</f>
        <v>100</v>
      </c>
    </row>
    <row r="102" spans="1:12" ht="14.65" customHeight="1" x14ac:dyDescent="0.2">
      <c r="A102" s="396"/>
      <c r="B102" s="468"/>
      <c r="C102" s="469"/>
      <c r="D102" s="487"/>
      <c r="E102" s="488"/>
      <c r="F102" s="489"/>
      <c r="G102" s="489"/>
      <c r="H102" s="490"/>
      <c r="I102" s="491"/>
      <c r="J102" s="491"/>
      <c r="K102" s="492"/>
      <c r="L102" s="475"/>
    </row>
    <row r="103" spans="1:12" ht="27.2" customHeight="1" x14ac:dyDescent="0.2">
      <c r="A103" s="493"/>
      <c r="B103" s="507" t="s">
        <v>255</v>
      </c>
      <c r="C103" s="508"/>
      <c r="D103" s="515"/>
      <c r="E103" s="516"/>
      <c r="F103" s="517"/>
      <c r="G103" s="517"/>
      <c r="H103" s="518"/>
      <c r="I103" s="517"/>
      <c r="J103" s="517"/>
      <c r="K103" s="518"/>
      <c r="L103" s="478"/>
    </row>
    <row r="104" spans="1:12" ht="9" customHeight="1" x14ac:dyDescent="0.2">
      <c r="A104" s="396"/>
      <c r="B104" s="468"/>
      <c r="C104" s="469"/>
      <c r="D104" s="487"/>
      <c r="E104" s="488"/>
      <c r="F104" s="489"/>
      <c r="G104" s="489"/>
      <c r="H104" s="490"/>
      <c r="I104" s="491"/>
      <c r="J104" s="491"/>
      <c r="K104" s="492"/>
      <c r="L104" s="475"/>
    </row>
    <row r="105" spans="1:12" ht="14.85" customHeight="1" x14ac:dyDescent="0.2">
      <c r="A105" s="442"/>
      <c r="B105" s="428" t="s">
        <v>232</v>
      </c>
      <c r="C105" s="454">
        <v>1</v>
      </c>
      <c r="D105" s="454">
        <v>1</v>
      </c>
      <c r="E105" s="430">
        <f>+D105*100/C105</f>
        <v>100</v>
      </c>
      <c r="F105" s="445">
        <v>1</v>
      </c>
      <c r="G105" s="445">
        <v>1</v>
      </c>
      <c r="H105" s="432">
        <f>+G105*100/F105</f>
        <v>100</v>
      </c>
      <c r="I105" s="445">
        <v>1</v>
      </c>
      <c r="J105" s="445">
        <v>1</v>
      </c>
      <c r="K105" s="434">
        <f>+J105*100/I105</f>
        <v>100</v>
      </c>
      <c r="L105" s="434">
        <f>+(E105+H105+K105)/3</f>
        <v>100</v>
      </c>
    </row>
    <row r="106" spans="1:12" ht="14.85" customHeight="1" x14ac:dyDescent="0.2">
      <c r="A106" s="396"/>
      <c r="B106" s="435" t="s">
        <v>256</v>
      </c>
      <c r="C106" s="452">
        <v>4.8</v>
      </c>
      <c r="D106" s="452">
        <v>4.9000000000000004</v>
      </c>
      <c r="E106" s="453">
        <f>+D106*100/C106</f>
        <v>102.08333333333334</v>
      </c>
      <c r="F106" s="484">
        <v>4.8</v>
      </c>
      <c r="G106" s="484">
        <v>5</v>
      </c>
      <c r="H106" s="439">
        <f>+G106*100/F106</f>
        <v>104.16666666666667</v>
      </c>
      <c r="I106" s="484">
        <v>3.8</v>
      </c>
      <c r="J106" s="484">
        <v>4</v>
      </c>
      <c r="K106" s="441">
        <f>+J106*100/I106</f>
        <v>105.26315789473685</v>
      </c>
      <c r="L106" s="441">
        <f>+(E106+H106+K106)/3</f>
        <v>103.83771929824563</v>
      </c>
    </row>
    <row r="107" spans="1:12" ht="14.85" customHeight="1" x14ac:dyDescent="0.2">
      <c r="A107" s="442"/>
      <c r="B107" s="428" t="s">
        <v>257</v>
      </c>
      <c r="C107" s="454">
        <v>4.3</v>
      </c>
      <c r="D107" s="454">
        <v>4.4635999999999996</v>
      </c>
      <c r="E107" s="430">
        <f>+D107*100/C107</f>
        <v>103.80465116279069</v>
      </c>
      <c r="F107" s="445">
        <v>4.3</v>
      </c>
      <c r="G107" s="445">
        <v>4.4393000000000002</v>
      </c>
      <c r="H107" s="432">
        <f>+G107*100/F107</f>
        <v>103.23953488372094</v>
      </c>
      <c r="I107" s="445">
        <v>4.3</v>
      </c>
      <c r="J107" s="445">
        <v>4.3657000000000004</v>
      </c>
      <c r="K107" s="434">
        <f>+J107*100/I107</f>
        <v>101.52790697674421</v>
      </c>
      <c r="L107" s="434">
        <f>+(E107+H107+K107)/3</f>
        <v>102.85736434108527</v>
      </c>
    </row>
    <row r="108" spans="1:12" ht="14.65" customHeight="1" x14ac:dyDescent="0.2">
      <c r="A108" s="396"/>
      <c r="B108" s="468"/>
      <c r="C108" s="469"/>
      <c r="D108" s="487"/>
      <c r="E108" s="488"/>
      <c r="F108" s="489"/>
      <c r="G108" s="489"/>
      <c r="H108" s="490"/>
      <c r="I108" s="491"/>
      <c r="J108" s="491"/>
      <c r="K108" s="492"/>
      <c r="L108" s="475"/>
    </row>
    <row r="109" spans="1:12" ht="14.85" customHeight="1" x14ac:dyDescent="0.2">
      <c r="A109" s="493"/>
      <c r="B109" s="507" t="s">
        <v>258</v>
      </c>
      <c r="C109" s="508"/>
      <c r="D109" s="515"/>
      <c r="E109" s="516"/>
      <c r="F109" s="517"/>
      <c r="G109" s="517"/>
      <c r="H109" s="518"/>
      <c r="I109" s="517"/>
      <c r="J109" s="517"/>
      <c r="K109" s="518"/>
      <c r="L109" s="478"/>
    </row>
    <row r="110" spans="1:12" ht="8.25" customHeight="1" x14ac:dyDescent="0.2">
      <c r="A110" s="396"/>
      <c r="B110" s="511"/>
      <c r="C110" s="469"/>
      <c r="D110" s="487"/>
      <c r="E110" s="488"/>
      <c r="F110" s="489"/>
      <c r="G110" s="489"/>
      <c r="H110" s="490"/>
      <c r="I110" s="491"/>
      <c r="J110" s="491"/>
      <c r="K110" s="492"/>
      <c r="L110" s="475"/>
    </row>
    <row r="111" spans="1:12" ht="14.85" customHeight="1" x14ac:dyDescent="0.2">
      <c r="A111" s="442"/>
      <c r="B111" s="428" t="s">
        <v>259</v>
      </c>
      <c r="C111" s="454">
        <v>3.37</v>
      </c>
      <c r="D111" s="454">
        <v>3.7277</v>
      </c>
      <c r="E111" s="430">
        <f>+D111*100/C111</f>
        <v>110.61424332344212</v>
      </c>
      <c r="F111" s="445">
        <v>3.37</v>
      </c>
      <c r="G111" s="445">
        <v>3.9405999999999999</v>
      </c>
      <c r="H111" s="432">
        <f>+G111*100/F111</f>
        <v>116.93175074183976</v>
      </c>
      <c r="I111" s="445">
        <v>3.27</v>
      </c>
      <c r="J111" s="445">
        <v>3.8990999999999998</v>
      </c>
      <c r="K111" s="434">
        <f>+J111*100/I111</f>
        <v>119.23853211009174</v>
      </c>
      <c r="L111" s="434">
        <f>+(E111+H111+K111)/3</f>
        <v>115.59484205845787</v>
      </c>
    </row>
    <row r="112" spans="1:12" ht="14.85" customHeight="1" x14ac:dyDescent="0.2">
      <c r="A112" s="446"/>
      <c r="B112" s="447" t="s">
        <v>260</v>
      </c>
      <c r="C112" s="452">
        <v>2</v>
      </c>
      <c r="D112" s="452">
        <v>2</v>
      </c>
      <c r="E112" s="453">
        <f>+D112*100/C112</f>
        <v>100</v>
      </c>
      <c r="F112" s="466">
        <v>2</v>
      </c>
      <c r="G112" s="466">
        <v>2</v>
      </c>
      <c r="H112" s="521">
        <f>+G112*100/F112</f>
        <v>100</v>
      </c>
      <c r="I112" s="466">
        <v>2</v>
      </c>
      <c r="J112" s="466">
        <v>2</v>
      </c>
      <c r="K112" s="441">
        <f>+J112*100/I112</f>
        <v>100</v>
      </c>
      <c r="L112" s="441">
        <f>+(E112+H112+K112)/3</f>
        <v>100</v>
      </c>
    </row>
    <row r="113" spans="1:14" ht="14.85" customHeight="1" x14ac:dyDescent="0.2">
      <c r="A113" s="442"/>
      <c r="B113" s="428" t="s">
        <v>261</v>
      </c>
      <c r="C113" s="454" t="s">
        <v>262</v>
      </c>
      <c r="D113" s="454" t="s">
        <v>262</v>
      </c>
      <c r="E113" s="430" t="e">
        <f>+D113*100/C113</f>
        <v>#VALUE!</v>
      </c>
      <c r="F113" s="454" t="s">
        <v>262</v>
      </c>
      <c r="G113" s="454" t="s">
        <v>262</v>
      </c>
      <c r="H113" s="432">
        <v>0</v>
      </c>
      <c r="I113" s="454" t="s">
        <v>262</v>
      </c>
      <c r="J113" s="454" t="s">
        <v>262</v>
      </c>
      <c r="K113" s="526" t="s">
        <v>262</v>
      </c>
      <c r="L113" s="526" t="s">
        <v>262</v>
      </c>
    </row>
    <row r="114" spans="1:14" ht="14.85" customHeight="1" x14ac:dyDescent="0.2">
      <c r="A114" s="446"/>
      <c r="B114" s="447"/>
      <c r="C114" s="469"/>
      <c r="D114" s="487"/>
      <c r="E114" s="453"/>
      <c r="F114" s="527"/>
      <c r="G114" s="522"/>
      <c r="H114" s="521"/>
      <c r="I114" s="527"/>
      <c r="J114" s="522"/>
      <c r="K114" s="521"/>
      <c r="L114" s="523"/>
    </row>
    <row r="115" spans="1:14" ht="14.65" customHeight="1" x14ac:dyDescent="0.2">
      <c r="A115" s="396"/>
      <c r="B115" s="511"/>
      <c r="C115" s="469"/>
      <c r="D115" s="443"/>
      <c r="E115" s="528"/>
      <c r="F115" s="403"/>
      <c r="G115" s="403"/>
      <c r="H115" s="529"/>
      <c r="I115" s="404"/>
      <c r="J115" s="404"/>
      <c r="K115" s="530"/>
      <c r="L115" s="475"/>
    </row>
    <row r="116" spans="1:14" ht="14.85" customHeight="1" x14ac:dyDescent="0.2">
      <c r="A116" s="531"/>
      <c r="B116" s="507" t="s">
        <v>263</v>
      </c>
      <c r="C116" s="508"/>
      <c r="D116" s="515"/>
      <c r="E116" s="516"/>
      <c r="F116" s="517"/>
      <c r="G116" s="517"/>
      <c r="H116" s="518"/>
      <c r="I116" s="517"/>
      <c r="J116" s="517"/>
      <c r="K116" s="518"/>
      <c r="L116" s="478"/>
    </row>
    <row r="117" spans="1:14" ht="8.25" customHeight="1" x14ac:dyDescent="0.2">
      <c r="A117" s="396"/>
      <c r="B117" s="511"/>
      <c r="C117" s="469"/>
      <c r="D117" s="443"/>
      <c r="E117" s="528"/>
      <c r="F117" s="403"/>
      <c r="G117" s="403"/>
      <c r="H117" s="529"/>
      <c r="I117" s="404"/>
      <c r="J117" s="404"/>
      <c r="K117" s="530"/>
      <c r="L117" s="475"/>
    </row>
    <row r="118" spans="1:14" ht="14.65" customHeight="1" x14ac:dyDescent="0.2">
      <c r="B118" s="532"/>
      <c r="C118" s="533"/>
      <c r="D118" s="534"/>
      <c r="E118" s="535"/>
      <c r="F118" s="536"/>
      <c r="G118" s="536"/>
      <c r="H118" s="537"/>
      <c r="I118" s="538"/>
      <c r="J118" s="538"/>
      <c r="K118" s="539"/>
      <c r="L118" s="475"/>
    </row>
    <row r="119" spans="1:14" ht="14.85" customHeight="1" x14ac:dyDescent="0.2">
      <c r="A119" s="442"/>
      <c r="B119" s="428" t="s">
        <v>264</v>
      </c>
      <c r="C119" s="540">
        <v>6</v>
      </c>
      <c r="D119" s="540">
        <v>6</v>
      </c>
      <c r="E119" s="455">
        <f>+D119*100/C119</f>
        <v>100</v>
      </c>
      <c r="F119" s="465">
        <v>5</v>
      </c>
      <c r="G119" s="465">
        <v>5</v>
      </c>
      <c r="H119" s="480">
        <f>+G119*100/F119</f>
        <v>100</v>
      </c>
      <c r="I119" s="433">
        <v>6</v>
      </c>
      <c r="J119" s="433">
        <v>6</v>
      </c>
      <c r="K119" s="434">
        <f>+J119*100/I119</f>
        <v>100</v>
      </c>
      <c r="L119" s="434">
        <f>+(E119+H119+K119)/3</f>
        <v>100</v>
      </c>
    </row>
    <row r="122" spans="1:14" x14ac:dyDescent="0.2">
      <c r="A122" s="541" t="s">
        <v>194</v>
      </c>
      <c r="B122" s="542" t="s">
        <v>265</v>
      </c>
      <c r="C122" s="542"/>
      <c r="D122" s="542"/>
      <c r="E122" s="542"/>
      <c r="F122" s="542"/>
      <c r="G122" s="542"/>
      <c r="H122" s="542"/>
      <c r="I122" s="542"/>
      <c r="J122" s="542"/>
      <c r="K122" s="542"/>
      <c r="L122" s="542"/>
      <c r="M122" s="542"/>
      <c r="N122" s="542"/>
    </row>
    <row r="124" spans="1:14" ht="24.4" customHeight="1" x14ac:dyDescent="0.2">
      <c r="A124" s="541" t="s">
        <v>262</v>
      </c>
      <c r="B124" s="543" t="s">
        <v>266</v>
      </c>
      <c r="C124" s="543"/>
      <c r="D124" s="543"/>
      <c r="E124" s="543"/>
      <c r="F124" s="543"/>
      <c r="G124" s="543"/>
      <c r="H124" s="543"/>
      <c r="I124" s="543"/>
      <c r="J124" s="543"/>
      <c r="K124" s="543"/>
      <c r="L124" s="543"/>
    </row>
    <row r="125" spans="1:14" x14ac:dyDescent="0.2">
      <c r="A125" s="544"/>
      <c r="B125" s="545"/>
      <c r="C125" s="546"/>
      <c r="D125" s="546"/>
      <c r="E125" s="546"/>
      <c r="F125" s="546"/>
      <c r="G125" s="546"/>
      <c r="H125" s="546"/>
      <c r="I125" s="546"/>
      <c r="J125" s="546"/>
      <c r="K125" s="546"/>
      <c r="L125" s="546"/>
    </row>
    <row r="127" spans="1:14" x14ac:dyDescent="0.2">
      <c r="B127" s="542"/>
      <c r="C127" s="542"/>
      <c r="D127" s="542"/>
      <c r="E127" s="542"/>
      <c r="F127" s="542"/>
      <c r="G127" s="542"/>
      <c r="H127" s="542"/>
      <c r="I127" s="542"/>
      <c r="J127" s="542"/>
      <c r="K127" s="542"/>
      <c r="L127" s="542"/>
    </row>
  </sheetData>
  <mergeCells count="12">
    <mergeCell ref="B122:N122"/>
    <mergeCell ref="B124:L124"/>
    <mergeCell ref="B127:L127"/>
    <mergeCell ref="B7:L7"/>
    <mergeCell ref="B8:L8"/>
    <mergeCell ref="B9:L9"/>
    <mergeCell ref="B11:L11"/>
    <mergeCell ref="B13:B14"/>
    <mergeCell ref="C13:E13"/>
    <mergeCell ref="F13:H13"/>
    <mergeCell ref="I13:K13"/>
    <mergeCell ref="L13:L14"/>
  </mergeCells>
  <pageMargins left="1.0416666666666701E-2" right="0.125694444444444" top="4.4444444444444398E-2" bottom="1" header="0.51180555555555496" footer="0"/>
  <pageSetup paperSize="9" scale="85" firstPageNumber="0" orientation="landscape" horizontalDpi="300" verticalDpi="300"/>
  <headerFooter>
    <oddFooter>&amp;CPágina &amp;P de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10601</vt:lpstr>
      <vt:lpstr>10602</vt:lpstr>
      <vt:lpstr>10610</vt:lpstr>
      <vt:lpstr>10614</vt:lpstr>
      <vt:lpstr>50603</vt:lpstr>
      <vt:lpstr>50604</vt:lpstr>
      <vt:lpstr>'10602'!Área_de_impresión</vt:lpstr>
      <vt:lpstr>'10610'!Área_de_impresión</vt:lpstr>
      <vt:lpstr>'50603'!Área_de_impresión</vt:lpstr>
    </vt:vector>
  </TitlesOfParts>
  <Company>Direccion de Finanzas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Usuario de Windows</cp:lastModifiedBy>
  <cp:lastPrinted>2022-05-10T13:30:52Z</cp:lastPrinted>
  <dcterms:created xsi:type="dcterms:W3CDTF">2005-11-28T14:59:09Z</dcterms:created>
  <dcterms:modified xsi:type="dcterms:W3CDTF">2022-08-17T18:04:50Z</dcterms:modified>
</cp:coreProperties>
</file>