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X:\AAA TABLERO DEUDA\NUEVO TABLERO\ACH\Informe trimestral de deuda\Informes anteriores\"/>
    </mc:Choice>
  </mc:AlternateContent>
  <xr:revisionPtr revIDLastSave="0" documentId="13_ncr:1_{BAFEE638-12A1-47F1-BDA9-7B4144E3DEFE}" xr6:coauthVersionLast="47" xr6:coauthVersionMax="47" xr10:uidLastSave="{00000000-0000-0000-0000-000000000000}"/>
  <bookViews>
    <workbookView xWindow="-120" yWindow="-120" windowWidth="20640" windowHeight="11160" tabRatio="850" xr2:uid="{00000000-000D-0000-FFFF-FFFF00000000}"/>
  </bookViews>
  <sheets>
    <sheet name="Servicios Deuda Anual" sheetId="4" r:id="rId1"/>
    <sheet name="Perfil Amort Mensual" sheetId="2" r:id="rId2"/>
    <sheet name="Perfil Int Mensual" sheetId="3" r:id="rId3"/>
    <sheet name="Gráficos" sheetId="9" r:id="rId4"/>
    <sheet name="Base Graf" sheetId="7" state="hidden" r:id="rId5"/>
    <sheet name="Ratios 2021" sheetId="5" r:id="rId6"/>
    <sheet name="Avales" sheetId="11" r:id="rId7"/>
    <sheet name="Evolución Deuda Total" sheetId="6" r:id="rId8"/>
    <sheet name="PBG" sheetId="10" state="hidden" r:id="rId9"/>
  </sheets>
  <externalReferences>
    <externalReference r:id="rId10"/>
  </externalReferences>
  <definedNames>
    <definedName name="_Fill" localSheetId="7" hidden="1">#REF!</definedName>
    <definedName name="_Fill" localSheetId="2" hidden="1">#REF!</definedName>
    <definedName name="_Fill" localSheetId="5" hidden="1">#REF!</definedName>
    <definedName name="_Fill" hidden="1">#REF!</definedName>
    <definedName name="_Key1" localSheetId="7" hidden="1">#REF!</definedName>
    <definedName name="_Key1" localSheetId="2" hidden="1">#REF!</definedName>
    <definedName name="_Key1" localSheetId="5" hidden="1">#REF!</definedName>
    <definedName name="_Key1" hidden="1">#REF!</definedName>
    <definedName name="_Order1" hidden="1">255</definedName>
    <definedName name="_Parse_In" localSheetId="7" hidden="1">#REF!</definedName>
    <definedName name="_Parse_In" localSheetId="2" hidden="1">#REF!</definedName>
    <definedName name="_Parse_In" localSheetId="5" hidden="1">#REF!</definedName>
    <definedName name="_Parse_In" hidden="1">#REF!</definedName>
    <definedName name="_Parse_Out" localSheetId="7" hidden="1">#REF!</definedName>
    <definedName name="_Parse_Out" localSheetId="2" hidden="1">#REF!</definedName>
    <definedName name="_Parse_Out" localSheetId="5" hidden="1">#REF!</definedName>
    <definedName name="_Parse_Out" hidden="1">#REF!</definedName>
    <definedName name="_Sort" localSheetId="7" hidden="1">#REF!</definedName>
    <definedName name="_Sort" localSheetId="2"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2"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CHOOSE(Gráficos!$K$64,Acreedor_pesos,Acreedor_USD,Acreedor_UVA)</definedName>
    <definedName name="grafcomp">CHOOSE(Gráficos!$K$6,Por_tasa_int,Por_moneda)</definedName>
    <definedName name="grafserv">CHOOSE(Gráficos!$K$44,Servicio_pesos,Servicio_USD,Servicio_UVA)</definedName>
    <definedName name="grafvto">CHOOSE(Gráficos!$K$25,Vto_en_pesos,Vto_en_USD,Vto_en_UVA)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2"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2"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2"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10" l="1"/>
  <c r="D3" i="10"/>
  <c r="E3" i="10"/>
  <c r="F3" i="10"/>
  <c r="G3" i="10"/>
  <c r="H3" i="10"/>
  <c r="H6" i="10" s="1"/>
  <c r="I3" i="10"/>
  <c r="J3" i="10"/>
  <c r="J6" i="10" s="1"/>
  <c r="K3" i="10"/>
  <c r="L3" i="10"/>
  <c r="L6" i="10" s="1"/>
  <c r="M3" i="10"/>
  <c r="N3" i="10"/>
  <c r="N6" i="10" s="1"/>
  <c r="O3" i="10"/>
  <c r="P3" i="10"/>
  <c r="P6" i="10" s="1"/>
  <c r="Q3" i="10"/>
  <c r="R3" i="10"/>
  <c r="R6" i="10" s="1"/>
  <c r="S3" i="10"/>
  <c r="T3" i="10"/>
  <c r="U3" i="10"/>
  <c r="U6" i="10" s="1"/>
  <c r="V3" i="10"/>
  <c r="V6" i="10" s="1"/>
  <c r="W3" i="10"/>
  <c r="X3" i="10"/>
  <c r="Y3" i="10"/>
  <c r="Y6" i="10" s="1"/>
  <c r="Z3" i="10"/>
  <c r="Z6" i="10" s="1"/>
  <c r="AA3" i="10"/>
  <c r="AB3" i="10"/>
  <c r="AC3" i="10"/>
  <c r="AC6" i="10" s="1"/>
  <c r="AD3" i="10"/>
  <c r="AD6" i="10" s="1"/>
  <c r="B3" i="10"/>
  <c r="B6" i="10" s="1"/>
  <c r="F6" i="10"/>
  <c r="AB6" i="10"/>
  <c r="AA6" i="10"/>
  <c r="X6" i="10"/>
  <c r="W6" i="10"/>
  <c r="T6" i="10"/>
  <c r="S6" i="10"/>
  <c r="Q6" i="10"/>
  <c r="O6" i="10"/>
  <c r="M6" i="10"/>
  <c r="K6" i="10"/>
  <c r="I6" i="10"/>
  <c r="G6" i="10"/>
  <c r="E6" i="10"/>
  <c r="D6" i="10"/>
  <c r="C6" i="10"/>
  <c r="AH56" i="4"/>
  <c r="AH55" i="4"/>
  <c r="AE56" i="4"/>
  <c r="AE55" i="4"/>
  <c r="AB56" i="4"/>
  <c r="AB55" i="4"/>
  <c r="Y56" i="4"/>
  <c r="Y55" i="4"/>
  <c r="V56" i="4"/>
  <c r="V55" i="4"/>
  <c r="S56" i="4"/>
  <c r="S55" i="4"/>
  <c r="P56" i="4"/>
  <c r="P55" i="4"/>
  <c r="F56" i="4"/>
  <c r="F55" i="4"/>
  <c r="C17" i="5" l="1"/>
  <c r="D143" i="4" l="1"/>
  <c r="D130" i="4"/>
  <c r="D90" i="4"/>
  <c r="D77" i="4"/>
  <c r="Q60" i="3"/>
  <c r="P60" i="3"/>
  <c r="O60" i="3"/>
  <c r="N60" i="3"/>
  <c r="M60" i="3"/>
  <c r="L60" i="3"/>
  <c r="K60" i="3"/>
  <c r="J60" i="3"/>
  <c r="I60" i="3"/>
  <c r="H60" i="3"/>
  <c r="G60" i="3"/>
  <c r="F60" i="3"/>
  <c r="F8" i="4"/>
  <c r="F49" i="4" l="1"/>
  <c r="D162" i="4"/>
  <c r="D109" i="4"/>
  <c r="F60" i="2"/>
  <c r="Z7" i="6" l="1"/>
  <c r="Y7" i="6"/>
  <c r="X7" i="6"/>
  <c r="W7" i="6"/>
  <c r="V7" i="6"/>
  <c r="U7" i="6"/>
  <c r="T7" i="6"/>
  <c r="S7" i="6"/>
  <c r="R7" i="6"/>
  <c r="Q7" i="6"/>
  <c r="P7" i="6"/>
  <c r="O7" i="6"/>
  <c r="N7" i="6"/>
  <c r="M7" i="6"/>
  <c r="L7" i="6"/>
  <c r="K7" i="6"/>
  <c r="J7" i="6"/>
  <c r="I7" i="6"/>
  <c r="H7" i="6"/>
  <c r="G7" i="6"/>
  <c r="F7" i="6"/>
  <c r="E7" i="6"/>
  <c r="D7" i="6"/>
  <c r="C7" i="6"/>
  <c r="B7" i="6"/>
  <c r="G11" i="6" l="1"/>
  <c r="G13" i="6"/>
  <c r="G9" i="6"/>
  <c r="O11" i="6"/>
  <c r="O13" i="6"/>
  <c r="O9" i="6"/>
  <c r="S11" i="6"/>
  <c r="S13" i="6"/>
  <c r="S9" i="6"/>
  <c r="H13" i="6"/>
  <c r="H9" i="6"/>
  <c r="H11" i="6"/>
  <c r="L13" i="6"/>
  <c r="L9" i="6"/>
  <c r="L11" i="6"/>
  <c r="X13" i="6"/>
  <c r="X9" i="6"/>
  <c r="X11" i="6"/>
  <c r="I13" i="6"/>
  <c r="I9" i="6"/>
  <c r="I11" i="6"/>
  <c r="Y13" i="6"/>
  <c r="Y9" i="6"/>
  <c r="Y11" i="6"/>
  <c r="C11" i="6"/>
  <c r="C13" i="6"/>
  <c r="C9" i="6"/>
  <c r="K11" i="6"/>
  <c r="K9" i="6"/>
  <c r="K13" i="6"/>
  <c r="W11" i="6"/>
  <c r="W13" i="6"/>
  <c r="W9" i="6"/>
  <c r="D13" i="6"/>
  <c r="D9" i="6"/>
  <c r="D11" i="6"/>
  <c r="P13" i="6"/>
  <c r="P9" i="6"/>
  <c r="P11" i="6"/>
  <c r="T13" i="6"/>
  <c r="T9" i="6"/>
  <c r="T11" i="6"/>
  <c r="E13" i="6"/>
  <c r="E9" i="6"/>
  <c r="E11" i="6"/>
  <c r="M13" i="6"/>
  <c r="M9" i="6"/>
  <c r="M11" i="6"/>
  <c r="Q13" i="6"/>
  <c r="Q9" i="6"/>
  <c r="Q11" i="6"/>
  <c r="U13" i="6"/>
  <c r="U9" i="6"/>
  <c r="U11" i="6"/>
  <c r="B11" i="6"/>
  <c r="B13" i="6"/>
  <c r="B9" i="6"/>
  <c r="F13" i="6"/>
  <c r="F9" i="6"/>
  <c r="F11" i="6"/>
  <c r="J13" i="6"/>
  <c r="J9" i="6"/>
  <c r="J11" i="6"/>
  <c r="N13" i="6"/>
  <c r="N9" i="6"/>
  <c r="N11" i="6"/>
  <c r="R13" i="6"/>
  <c r="R9" i="6"/>
  <c r="R11" i="6"/>
  <c r="V13" i="6"/>
  <c r="V9" i="6"/>
  <c r="V11" i="6"/>
  <c r="Z9" i="6"/>
  <c r="Z13" i="6"/>
  <c r="Z11" i="6"/>
  <c r="D129" i="4"/>
  <c r="D76" i="4"/>
  <c r="F29" i="4" l="1"/>
  <c r="F28" i="4" s="1"/>
  <c r="D75" i="4"/>
  <c r="K161" i="4" l="1"/>
  <c r="Q144" i="4"/>
  <c r="W147" i="4"/>
  <c r="W144" i="4"/>
  <c r="T142" i="4"/>
  <c r="T144" i="4"/>
  <c r="K144" i="4"/>
  <c r="N144" i="4"/>
  <c r="H142" i="4"/>
  <c r="H144" i="4"/>
  <c r="W142" i="4"/>
  <c r="N142" i="4"/>
  <c r="Q142" i="4"/>
  <c r="D81" i="4"/>
  <c r="D80" i="4"/>
  <c r="D140" i="4"/>
  <c r="D139" i="4"/>
  <c r="D138" i="4"/>
  <c r="D137" i="4"/>
  <c r="D134" i="4"/>
  <c r="D133" i="4"/>
  <c r="T125" i="4" l="1"/>
  <c r="H147" i="4"/>
  <c r="H125" i="4"/>
  <c r="T161" i="4"/>
  <c r="K125" i="4"/>
  <c r="Q147" i="4"/>
  <c r="K142" i="4"/>
  <c r="T147" i="4"/>
  <c r="N161" i="4"/>
  <c r="H158" i="4"/>
  <c r="T158" i="4"/>
  <c r="H161" i="4"/>
  <c r="N125" i="4"/>
  <c r="Q125" i="4"/>
  <c r="N158" i="4"/>
  <c r="K158" i="4"/>
  <c r="Z142" i="4"/>
  <c r="K147" i="4"/>
  <c r="N147" i="4"/>
  <c r="H146" i="4"/>
  <c r="W125" i="4"/>
  <c r="Q161" i="4"/>
  <c r="W161" i="4"/>
  <c r="W158" i="4"/>
  <c r="W146" i="4" s="1"/>
  <c r="Q158" i="4"/>
  <c r="Q146" i="4" l="1"/>
  <c r="Q166" i="4" s="1"/>
  <c r="K146" i="4"/>
  <c r="K166" i="4" s="1"/>
  <c r="N146" i="4"/>
  <c r="N166" i="4" s="1"/>
  <c r="T146" i="4"/>
  <c r="T166" i="4" s="1"/>
  <c r="W166" i="4"/>
  <c r="H166" i="4"/>
  <c r="C18" i="5" l="1"/>
  <c r="D87" i="4" l="1"/>
  <c r="D86" i="4"/>
  <c r="D85" i="4"/>
  <c r="D84" i="4"/>
  <c r="D95" i="4" l="1"/>
  <c r="D148" i="4"/>
  <c r="D99" i="4"/>
  <c r="D152" i="4"/>
  <c r="D103" i="4"/>
  <c r="D156" i="4"/>
  <c r="D78" i="4"/>
  <c r="D131" i="4"/>
  <c r="D88" i="4"/>
  <c r="D141" i="4"/>
  <c r="D96" i="4"/>
  <c r="D149" i="4"/>
  <c r="D100" i="4"/>
  <c r="D153" i="4"/>
  <c r="D104" i="4"/>
  <c r="D157" i="4"/>
  <c r="D111" i="4"/>
  <c r="D164" i="4"/>
  <c r="D83" i="4"/>
  <c r="D136" i="4"/>
  <c r="D79" i="4"/>
  <c r="D132" i="4"/>
  <c r="D128" i="4"/>
  <c r="D126" i="4"/>
  <c r="D73" i="4"/>
  <c r="D97" i="4"/>
  <c r="D150" i="4"/>
  <c r="D101" i="4"/>
  <c r="D154" i="4"/>
  <c r="D106" i="4"/>
  <c r="D159" i="4"/>
  <c r="D74" i="4"/>
  <c r="D127" i="4"/>
  <c r="D82" i="4"/>
  <c r="D135" i="4"/>
  <c r="D92" i="4"/>
  <c r="D145" i="4"/>
  <c r="D98" i="4"/>
  <c r="D151" i="4"/>
  <c r="D102" i="4"/>
  <c r="D155" i="4"/>
  <c r="D107" i="4"/>
  <c r="D160" i="4"/>
  <c r="D110" i="4"/>
  <c r="D163" i="4"/>
  <c r="Z144" i="4" l="1"/>
  <c r="Z158" i="4" l="1"/>
  <c r="Z147" i="4"/>
  <c r="Z161" i="4"/>
  <c r="Z125" i="4"/>
  <c r="F35" i="4"/>
  <c r="F38" i="4"/>
  <c r="F43" i="4"/>
  <c r="F36" i="4"/>
  <c r="F46" i="4"/>
  <c r="F34" i="4"/>
  <c r="F33" i="4"/>
  <c r="F32" i="4"/>
  <c r="F37" i="4"/>
  <c r="F41" i="4"/>
  <c r="F45" i="4"/>
  <c r="Z146" i="4" l="1"/>
  <c r="Z166" i="4" s="1"/>
  <c r="G57" i="3" l="1"/>
  <c r="G36" i="3"/>
  <c r="H36" i="3" s="1"/>
  <c r="G6" i="3"/>
  <c r="G57" i="2"/>
  <c r="G60" i="2" s="1"/>
  <c r="H6" i="3" l="1"/>
  <c r="I6" i="3" s="1"/>
  <c r="J6" i="3" s="1"/>
  <c r="H57" i="3"/>
  <c r="I57" i="3" s="1"/>
  <c r="I36" i="3"/>
  <c r="H57" i="2"/>
  <c r="H60" i="2" s="1"/>
  <c r="G36" i="2"/>
  <c r="G6" i="2"/>
  <c r="J57" i="3" l="1"/>
  <c r="J36" i="3"/>
  <c r="K6" i="3"/>
  <c r="I57" i="2"/>
  <c r="I60" i="2" s="1"/>
  <c r="H6" i="2"/>
  <c r="H36" i="2"/>
  <c r="K57" i="3" l="1"/>
  <c r="L6" i="3"/>
  <c r="K36" i="3"/>
  <c r="J57" i="2"/>
  <c r="J60" i="2" s="1"/>
  <c r="I36" i="2"/>
  <c r="I6" i="2"/>
  <c r="L36" i="3" l="1"/>
  <c r="L57" i="3"/>
  <c r="M6" i="3"/>
  <c r="K57" i="2"/>
  <c r="K60" i="2" s="1"/>
  <c r="J6" i="2"/>
  <c r="J36" i="2"/>
  <c r="M57" i="3" l="1"/>
  <c r="M36" i="3"/>
  <c r="N6" i="3"/>
  <c r="L57" i="2"/>
  <c r="L60" i="2" s="1"/>
  <c r="K36" i="2"/>
  <c r="K6" i="2"/>
  <c r="O6" i="3" l="1"/>
  <c r="N57" i="3"/>
  <c r="N36" i="3"/>
  <c r="M57" i="2"/>
  <c r="M60" i="2" s="1"/>
  <c r="L6" i="2"/>
  <c r="L36" i="2"/>
  <c r="O57" i="3" l="1"/>
  <c r="P6" i="3"/>
  <c r="O36" i="3"/>
  <c r="N57" i="2"/>
  <c r="N60" i="2" s="1"/>
  <c r="M36" i="2"/>
  <c r="M6" i="2"/>
  <c r="P36" i="3" l="1"/>
  <c r="Q6" i="3"/>
  <c r="P57" i="3"/>
  <c r="O57" i="2"/>
  <c r="O60" i="2" s="1"/>
  <c r="N36" i="2"/>
  <c r="N6" i="2"/>
  <c r="Q57" i="3" l="1"/>
  <c r="Q36" i="3"/>
  <c r="P57" i="2"/>
  <c r="P60" i="2" s="1"/>
  <c r="O6" i="2"/>
  <c r="O36" i="2"/>
  <c r="Q57" i="2" l="1"/>
  <c r="Q60" i="2" s="1"/>
  <c r="P6" i="2"/>
  <c r="P36" i="2"/>
  <c r="Q6" i="2" l="1"/>
  <c r="Q36" i="2"/>
  <c r="H91" i="4" l="1"/>
  <c r="N91" i="4"/>
  <c r="W91" i="4"/>
  <c r="Q89" i="4"/>
  <c r="H89" i="4"/>
  <c r="N105" i="4"/>
  <c r="W89" i="4"/>
  <c r="T91" i="4"/>
  <c r="T89" i="4"/>
  <c r="K89" i="4"/>
  <c r="T94" i="4"/>
  <c r="Q91" i="4"/>
  <c r="K91" i="4"/>
  <c r="W94" i="4" l="1"/>
  <c r="N72" i="4"/>
  <c r="N94" i="4"/>
  <c r="N93" i="4" s="1"/>
  <c r="H94" i="4"/>
  <c r="W108" i="4"/>
  <c r="K72" i="4"/>
  <c r="W105" i="4"/>
  <c r="H72" i="4"/>
  <c r="N108" i="4"/>
  <c r="T108" i="4"/>
  <c r="K105" i="4"/>
  <c r="H105" i="4"/>
  <c r="N89" i="4"/>
  <c r="Q108" i="4"/>
  <c r="T105" i="4"/>
  <c r="T93" i="4" s="1"/>
  <c r="Q105" i="4"/>
  <c r="K108" i="4"/>
  <c r="Q94" i="4"/>
  <c r="W72" i="4"/>
  <c r="K94" i="4"/>
  <c r="T72" i="4"/>
  <c r="Q72" i="4"/>
  <c r="H108" i="4"/>
  <c r="Z91" i="4"/>
  <c r="W93" i="4" l="1"/>
  <c r="K93" i="4"/>
  <c r="K113" i="4" s="1"/>
  <c r="Q93" i="4"/>
  <c r="Q113" i="4" s="1"/>
  <c r="T113" i="4"/>
  <c r="W113" i="4"/>
  <c r="Z94" i="4"/>
  <c r="N113" i="4"/>
  <c r="Z72" i="4"/>
  <c r="H93" i="4"/>
  <c r="H113" i="4" s="1"/>
  <c r="Z89" i="4"/>
  <c r="Z108" i="4" l="1"/>
  <c r="Z105" i="4"/>
  <c r="Z93" i="4" s="1"/>
  <c r="Z113" i="4" l="1"/>
  <c r="AA7" i="6"/>
  <c r="AA13" i="6" l="1"/>
  <c r="AA9" i="6"/>
  <c r="AA11" i="6"/>
  <c r="Q26" i="3" l="1"/>
  <c r="N26" i="3"/>
  <c r="I26" i="3"/>
  <c r="K26" i="3"/>
  <c r="P26" i="3"/>
  <c r="H26" i="3"/>
  <c r="L26" i="3"/>
  <c r="O26" i="3"/>
  <c r="M26" i="3"/>
  <c r="F26" i="3"/>
  <c r="G26" i="3"/>
  <c r="J26" i="3"/>
  <c r="F144" i="4" l="1"/>
  <c r="I158" i="4"/>
  <c r="U144" i="4"/>
  <c r="L161" i="4"/>
  <c r="U158" i="4"/>
  <c r="I144" i="4"/>
  <c r="L144" i="4"/>
  <c r="O144" i="4"/>
  <c r="I147" i="4"/>
  <c r="R144" i="4"/>
  <c r="X142" i="4"/>
  <c r="I146" i="4" l="1"/>
  <c r="L158" i="4"/>
  <c r="F125" i="4"/>
  <c r="I125" i="4"/>
  <c r="F147" i="4"/>
  <c r="F161" i="4"/>
  <c r="O125" i="4"/>
  <c r="F142" i="4"/>
  <c r="O158" i="4"/>
  <c r="U161" i="4"/>
  <c r="R147" i="4"/>
  <c r="L147" i="4"/>
  <c r="R161" i="4"/>
  <c r="R142" i="4"/>
  <c r="L142" i="4"/>
  <c r="R125" i="4"/>
  <c r="U125" i="4"/>
  <c r="O161" i="4"/>
  <c r="I142" i="4"/>
  <c r="L125" i="4"/>
  <c r="U147" i="4"/>
  <c r="U146" i="4" s="1"/>
  <c r="O147" i="4"/>
  <c r="F158" i="4"/>
  <c r="I161" i="4"/>
  <c r="U142" i="4"/>
  <c r="O142" i="4"/>
  <c r="R158" i="4"/>
  <c r="K26" i="2"/>
  <c r="N26" i="2"/>
  <c r="H26" i="2"/>
  <c r="M26" i="2"/>
  <c r="L26" i="2"/>
  <c r="G26" i="2"/>
  <c r="J26" i="2"/>
  <c r="I26" i="2"/>
  <c r="F26" i="2"/>
  <c r="P26" i="2"/>
  <c r="Q26" i="2"/>
  <c r="O26" i="2"/>
  <c r="X144" i="4"/>
  <c r="L146" i="4" l="1"/>
  <c r="L166" i="4" s="1"/>
  <c r="O146" i="4"/>
  <c r="O166" i="4" s="1"/>
  <c r="F146" i="4"/>
  <c r="F166" i="4" s="1"/>
  <c r="X158" i="4"/>
  <c r="I166" i="4"/>
  <c r="X161" i="4"/>
  <c r="X125" i="4"/>
  <c r="U166" i="4"/>
  <c r="X147" i="4"/>
  <c r="R146" i="4"/>
  <c r="R166" i="4" s="1"/>
  <c r="F91" i="4"/>
  <c r="L91" i="4"/>
  <c r="U91" i="4"/>
  <c r="I91" i="4"/>
  <c r="I108" i="4"/>
  <c r="L108" i="4"/>
  <c r="I94" i="4"/>
  <c r="O91" i="4"/>
  <c r="R91" i="4"/>
  <c r="F89" i="4"/>
  <c r="X146" i="4" l="1"/>
  <c r="X166" i="4" s="1"/>
  <c r="F72" i="4"/>
  <c r="I72" i="4"/>
  <c r="L94" i="4"/>
  <c r="U94" i="4"/>
  <c r="R108" i="4"/>
  <c r="U72" i="4"/>
  <c r="O94" i="4"/>
  <c r="F105" i="4"/>
  <c r="U105" i="4"/>
  <c r="F108" i="4"/>
  <c r="U108" i="4"/>
  <c r="I105" i="4"/>
  <c r="I93" i="4" s="1"/>
  <c r="O89" i="4"/>
  <c r="L89" i="4"/>
  <c r="I89" i="4"/>
  <c r="U89" i="4"/>
  <c r="L105" i="4"/>
  <c r="L72" i="4"/>
  <c r="R94" i="4"/>
  <c r="O72" i="4"/>
  <c r="R72" i="4"/>
  <c r="R89" i="4"/>
  <c r="O108" i="4"/>
  <c r="F94" i="4"/>
  <c r="O105" i="4"/>
  <c r="R105" i="4"/>
  <c r="X91" i="4"/>
  <c r="L93" i="4" l="1"/>
  <c r="L113" i="4" s="1"/>
  <c r="F93" i="4"/>
  <c r="F113" i="4" s="1"/>
  <c r="X105" i="4"/>
  <c r="X108" i="4"/>
  <c r="X94" i="4"/>
  <c r="O93" i="4"/>
  <c r="O113" i="4" s="1"/>
  <c r="X89" i="4"/>
  <c r="X72" i="4"/>
  <c r="R93" i="4"/>
  <c r="R113" i="4" s="1"/>
  <c r="U93" i="4"/>
  <c r="U113" i="4" s="1"/>
  <c r="I113" i="4"/>
  <c r="X93" i="4" l="1"/>
  <c r="X113" i="4" s="1"/>
  <c r="F40" i="4" l="1"/>
  <c r="F39" i="4" l="1"/>
  <c r="F31" i="4" l="1"/>
  <c r="F44" i="4" l="1"/>
  <c r="F42" i="4" l="1"/>
  <c r="F30" i="4" s="1"/>
  <c r="G52" i="2" l="1"/>
  <c r="Q52" i="2"/>
  <c r="F52" i="2"/>
  <c r="P52" i="2"/>
  <c r="Q52" i="3"/>
  <c r="O52" i="2"/>
  <c r="L52" i="3"/>
  <c r="F52" i="3"/>
  <c r="N52" i="3"/>
  <c r="I52" i="2"/>
  <c r="J52" i="3"/>
  <c r="K52" i="3"/>
  <c r="I52" i="3"/>
  <c r="N52" i="2"/>
  <c r="J52" i="2"/>
  <c r="M52" i="2"/>
  <c r="O52" i="3"/>
  <c r="H52" i="3"/>
  <c r="AB7" i="6"/>
  <c r="H52" i="2"/>
  <c r="P52" i="3"/>
  <c r="L52" i="2"/>
  <c r="M52" i="3"/>
  <c r="G52" i="3"/>
  <c r="K52" i="2"/>
  <c r="AB9" i="6" l="1"/>
  <c r="AB13" i="6"/>
  <c r="AB11" i="6"/>
  <c r="S144" i="4"/>
  <c r="Y142" i="4"/>
  <c r="P144" i="4"/>
  <c r="V142" i="4"/>
  <c r="J144" i="4"/>
  <c r="M144" i="4"/>
  <c r="V144" i="4"/>
  <c r="S161" i="4"/>
  <c r="P142" i="4"/>
  <c r="G144" i="4"/>
  <c r="S91" i="4"/>
  <c r="M91" i="4"/>
  <c r="J91" i="4"/>
  <c r="G89" i="4"/>
  <c r="V91" i="4"/>
  <c r="P91" i="4"/>
  <c r="P108" i="4"/>
  <c r="P94" i="4"/>
  <c r="S89" i="4"/>
  <c r="G91" i="4"/>
  <c r="G142" i="4" l="1"/>
  <c r="M89" i="4"/>
  <c r="M142" i="4"/>
  <c r="V89" i="4"/>
  <c r="M161" i="4"/>
  <c r="M108" i="4"/>
  <c r="J89" i="4"/>
  <c r="P147" i="4"/>
  <c r="J158" i="4"/>
  <c r="J147" i="4"/>
  <c r="P161" i="4"/>
  <c r="V125" i="4"/>
  <c r="M125" i="4"/>
  <c r="M105" i="4"/>
  <c r="V105" i="4"/>
  <c r="V108" i="4"/>
  <c r="S94" i="4"/>
  <c r="J105" i="4"/>
  <c r="G72" i="4"/>
  <c r="P105" i="4"/>
  <c r="P93" i="4" s="1"/>
  <c r="G158" i="4"/>
  <c r="V147" i="4"/>
  <c r="Y144" i="4"/>
  <c r="P125" i="4"/>
  <c r="G147" i="4"/>
  <c r="S147" i="4"/>
  <c r="S158" i="4"/>
  <c r="M158" i="4"/>
  <c r="V161" i="4"/>
  <c r="J125" i="4"/>
  <c r="G125" i="4"/>
  <c r="G161" i="4"/>
  <c r="G105" i="4"/>
  <c r="V94" i="4"/>
  <c r="Y91" i="4"/>
  <c r="S105" i="4"/>
  <c r="G108" i="4"/>
  <c r="G94" i="4"/>
  <c r="M72" i="4"/>
  <c r="M147" i="4"/>
  <c r="S142" i="4"/>
  <c r="J161" i="4"/>
  <c r="J142" i="4"/>
  <c r="V158" i="4"/>
  <c r="V72" i="4"/>
  <c r="S108" i="4"/>
  <c r="J94" i="4"/>
  <c r="P72" i="4"/>
  <c r="P89" i="4"/>
  <c r="J72" i="4"/>
  <c r="J108" i="4"/>
  <c r="M94" i="4"/>
  <c r="S72" i="4"/>
  <c r="S125" i="4"/>
  <c r="P158" i="4"/>
  <c r="P146" i="4" l="1"/>
  <c r="Y94" i="4"/>
  <c r="Y158" i="4"/>
  <c r="S146" i="4"/>
  <c r="S166" i="4" s="1"/>
  <c r="J93" i="4"/>
  <c r="J113" i="4" s="1"/>
  <c r="S93" i="4"/>
  <c r="S113" i="4" s="1"/>
  <c r="Y125" i="4"/>
  <c r="Y161" i="4"/>
  <c r="V146" i="4"/>
  <c r="V166" i="4" s="1"/>
  <c r="M146" i="4"/>
  <c r="M166" i="4" s="1"/>
  <c r="G93" i="4"/>
  <c r="G113" i="4" s="1"/>
  <c r="M93" i="4"/>
  <c r="M113" i="4" s="1"/>
  <c r="P113" i="4"/>
  <c r="Y72" i="4"/>
  <c r="V93" i="4"/>
  <c r="V113" i="4" s="1"/>
  <c r="G146" i="4"/>
  <c r="G166" i="4" s="1"/>
  <c r="P166" i="4"/>
  <c r="J146" i="4"/>
  <c r="J166" i="4" s="1"/>
  <c r="Y147" i="4"/>
  <c r="Y108" i="4"/>
  <c r="Y89" i="4"/>
  <c r="Y105" i="4"/>
  <c r="Y93" i="4" l="1"/>
  <c r="Y113" i="4" s="1"/>
  <c r="Y146" i="4"/>
  <c r="Y166" i="4" s="1"/>
  <c r="AE28" i="4"/>
  <c r="AF28" i="4"/>
  <c r="P28" i="4"/>
  <c r="AA28" i="4"/>
  <c r="W28" i="4"/>
  <c r="AC28" i="4"/>
  <c r="Z28" i="4"/>
  <c r="AB28" i="4"/>
  <c r="X26" i="4"/>
  <c r="AD28" i="4"/>
  <c r="S28" i="4"/>
  <c r="P26" i="4"/>
  <c r="AD26" i="4"/>
  <c r="AG28" i="4"/>
  <c r="AC26" i="4"/>
  <c r="R28" i="4"/>
  <c r="X28" i="4"/>
  <c r="U28" i="4"/>
  <c r="AB47" i="4"/>
  <c r="AG26" i="4"/>
  <c r="T28" i="4"/>
  <c r="Q47" i="4"/>
  <c r="Q26" i="4"/>
  <c r="Y28" i="4"/>
  <c r="P9" i="4"/>
  <c r="V28" i="4"/>
  <c r="S26" i="4"/>
  <c r="W31" i="4"/>
  <c r="Q28" i="4"/>
  <c r="AF9" i="4"/>
  <c r="T9" i="4"/>
  <c r="Q42" i="4"/>
  <c r="AF42" i="4"/>
  <c r="X47" i="4" l="1"/>
  <c r="AG42" i="4"/>
  <c r="W26" i="4"/>
  <c r="AE9" i="4"/>
  <c r="U31" i="4"/>
  <c r="X9" i="4"/>
  <c r="AA9" i="4"/>
  <c r="V31" i="4"/>
  <c r="V26" i="4"/>
  <c r="Z26" i="4"/>
  <c r="AB31" i="4"/>
  <c r="AF26" i="4"/>
  <c r="AE47" i="4"/>
  <c r="AC42" i="4"/>
  <c r="Y42" i="4"/>
  <c r="R31" i="4"/>
  <c r="Z47" i="4"/>
  <c r="P42" i="4"/>
  <c r="W9" i="4"/>
  <c r="AC9" i="4"/>
  <c r="X31" i="4"/>
  <c r="AA26" i="4"/>
  <c r="T42" i="4"/>
  <c r="Y31" i="4"/>
  <c r="Y30" i="4" s="1"/>
  <c r="AD47" i="4"/>
  <c r="P31" i="4"/>
  <c r="P30" i="4" s="1"/>
  <c r="AJ28" i="4"/>
  <c r="AA42" i="4"/>
  <c r="R9" i="4"/>
  <c r="S9" i="4"/>
  <c r="R47" i="4"/>
  <c r="AE26" i="4"/>
  <c r="AI26" i="4"/>
  <c r="Q31" i="4"/>
  <c r="Q30" i="4" s="1"/>
  <c r="AA47" i="4"/>
  <c r="AB9" i="4"/>
  <c r="W42" i="4"/>
  <c r="W30" i="4" s="1"/>
  <c r="Y47" i="4"/>
  <c r="U9" i="4"/>
  <c r="P47" i="4"/>
  <c r="T26" i="4"/>
  <c r="AA31" i="4"/>
  <c r="Q9" i="4"/>
  <c r="S47" i="4"/>
  <c r="AB26" i="4"/>
  <c r="AD42" i="4"/>
  <c r="S31" i="4"/>
  <c r="AI28" i="4"/>
  <c r="AB42" i="4"/>
  <c r="Z9" i="4"/>
  <c r="AH28" i="4"/>
  <c r="W47" i="4"/>
  <c r="AD31" i="4"/>
  <c r="AF31" i="4"/>
  <c r="AF30" i="4" s="1"/>
  <c r="R26" i="4"/>
  <c r="U42" i="4"/>
  <c r="R42" i="4"/>
  <c r="U26" i="4"/>
  <c r="V42" i="4"/>
  <c r="Y9" i="4"/>
  <c r="T31" i="4"/>
  <c r="AC31" i="4"/>
  <c r="AC30" i="4" s="1"/>
  <c r="AD9" i="4"/>
  <c r="U47" i="4"/>
  <c r="S42" i="4"/>
  <c r="AG9" i="4"/>
  <c r="Z31" i="4"/>
  <c r="AE42" i="4"/>
  <c r="AF47" i="4"/>
  <c r="V9" i="4"/>
  <c r="Z42" i="4"/>
  <c r="V47" i="4"/>
  <c r="AC47" i="4"/>
  <c r="AE31" i="4"/>
  <c r="Y26" i="4"/>
  <c r="X42" i="4"/>
  <c r="AG47" i="4"/>
  <c r="AJ26" i="4"/>
  <c r="T47" i="4"/>
  <c r="AG31" i="4"/>
  <c r="AG30" i="4" s="1"/>
  <c r="W52" i="4" l="1"/>
  <c r="W58" i="4" s="1"/>
  <c r="AF52" i="4"/>
  <c r="AF58" i="4" s="1"/>
  <c r="AJ42" i="4"/>
  <c r="AE30" i="4"/>
  <c r="AE52" i="4" s="1"/>
  <c r="AE58" i="4" s="1"/>
  <c r="Z30" i="4"/>
  <c r="Z52" i="4" s="1"/>
  <c r="Z58" i="4" s="1"/>
  <c r="T30" i="4"/>
  <c r="T52" i="4" s="1"/>
  <c r="T58" i="4" s="1"/>
  <c r="P52" i="4"/>
  <c r="P58" i="4" s="1"/>
  <c r="AI9" i="4"/>
  <c r="AC52" i="4"/>
  <c r="AC58" i="4" s="1"/>
  <c r="AG52" i="4"/>
  <c r="AG58" i="4" s="1"/>
  <c r="Y52" i="4"/>
  <c r="Y58" i="4" s="1"/>
  <c r="AD30" i="4"/>
  <c r="AD52" i="4" s="1"/>
  <c r="AD58" i="4" s="1"/>
  <c r="Q52" i="4"/>
  <c r="Q58" i="4" s="1"/>
  <c r="AH26" i="4"/>
  <c r="X30" i="4"/>
  <c r="X52" i="4" s="1"/>
  <c r="X58" i="4" s="1"/>
  <c r="AJ31" i="4"/>
  <c r="AI31" i="4"/>
  <c r="AI47" i="4"/>
  <c r="R30" i="4"/>
  <c r="R52" i="4" s="1"/>
  <c r="R58" i="4" s="1"/>
  <c r="U30" i="4"/>
  <c r="U52" i="4" s="1"/>
  <c r="U58" i="4" s="1"/>
  <c r="S30" i="4"/>
  <c r="S52" i="4" s="1"/>
  <c r="S58" i="4" s="1"/>
  <c r="AI42" i="4"/>
  <c r="AH31" i="4"/>
  <c r="AB30" i="4"/>
  <c r="AB52" i="4" s="1"/>
  <c r="AB58" i="4" s="1"/>
  <c r="AH9" i="4"/>
  <c r="AH47" i="4"/>
  <c r="AJ47" i="4"/>
  <c r="AH42" i="4"/>
  <c r="AA30" i="4"/>
  <c r="AA52" i="4" s="1"/>
  <c r="AA58" i="4" s="1"/>
  <c r="V30" i="4"/>
  <c r="V52" i="4" s="1"/>
  <c r="V58" i="4" s="1"/>
  <c r="AJ9" i="4"/>
  <c r="AJ30" i="4" l="1"/>
  <c r="AJ52" i="4" s="1"/>
  <c r="AJ58" i="4" s="1"/>
  <c r="AH30" i="4"/>
  <c r="AH52" i="4" s="1"/>
  <c r="AH58" i="4" s="1"/>
  <c r="AI30" i="4"/>
  <c r="AI52" i="4" s="1"/>
  <c r="AI58" i="4" s="1"/>
  <c r="F11" i="4" l="1"/>
  <c r="F10" i="4"/>
  <c r="F50" i="4"/>
  <c r="F27" i="4"/>
  <c r="F24" i="4"/>
  <c r="F23" i="4"/>
  <c r="F15" i="4"/>
  <c r="F16" i="4"/>
  <c r="F17" i="4"/>
  <c r="F13" i="4"/>
  <c r="F14" i="4"/>
  <c r="F48" i="4"/>
  <c r="F20" i="4"/>
  <c r="F19" i="4"/>
  <c r="F22" i="4"/>
  <c r="F25" i="4"/>
  <c r="F21" i="4"/>
  <c r="F18" i="4"/>
  <c r="F12" i="4"/>
  <c r="F47" i="4" l="1"/>
  <c r="F26" i="4"/>
  <c r="F9" i="4"/>
  <c r="F52" i="4" l="1"/>
  <c r="F58" i="4" s="1"/>
  <c r="G9" i="4" l="1"/>
  <c r="AD5" i="6"/>
  <c r="AD7" i="6" s="1"/>
  <c r="G26" i="4"/>
  <c r="AC7" i="6"/>
  <c r="G28" i="4"/>
  <c r="G30" i="4"/>
  <c r="G47" i="4"/>
  <c r="AD13" i="6" l="1"/>
  <c r="AD9" i="6"/>
  <c r="AD11" i="6"/>
  <c r="AC9" i="6"/>
  <c r="AC13" i="6"/>
  <c r="AC11" i="6"/>
  <c r="C21" i="5" l="1"/>
  <c r="C15" i="5"/>
  <c r="C9" i="5"/>
  <c r="C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12" authorId="0" shapeId="0" xr:uid="{00000000-0006-0000-0600-000002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<sst xmlns="http://schemas.openxmlformats.org/spreadsheetml/2006/main" count="1065" uniqueCount="236">
  <si>
    <t>Acreedor/Creditor</t>
  </si>
  <si>
    <t>ID</t>
  </si>
  <si>
    <t>Pesos</t>
  </si>
  <si>
    <t>Refinanciación 2019 FFDP</t>
  </si>
  <si>
    <t>FFDPO23</t>
  </si>
  <si>
    <t>ANSES 3% 2019</t>
  </si>
  <si>
    <t>ANSE23</t>
  </si>
  <si>
    <t>ANSES 6% 2016</t>
  </si>
  <si>
    <t>ANSG20</t>
  </si>
  <si>
    <t>ANSES 3% 2018</t>
  </si>
  <si>
    <t>ANSE22</t>
  </si>
  <si>
    <t>ANSES 3% 2017</t>
  </si>
  <si>
    <t>ANSE21</t>
  </si>
  <si>
    <t>FFFIR Ley 8530</t>
  </si>
  <si>
    <t>FFFIRO24</t>
  </si>
  <si>
    <t>FFFIR Ley 8930 - $416 MM</t>
  </si>
  <si>
    <t>FFFIRF26</t>
  </si>
  <si>
    <t>ANSES Régimen Policial</t>
  </si>
  <si>
    <t>ANSG22</t>
  </si>
  <si>
    <t>ANSES - Fideicomiso IPV VDF</t>
  </si>
  <si>
    <t>IPVO26</t>
  </si>
  <si>
    <t>FFFIR Ley 7884</t>
  </si>
  <si>
    <t>FFFIRJ20</t>
  </si>
  <si>
    <t>FFFIR Ley 8066</t>
  </si>
  <si>
    <t>FFFIRF21</t>
  </si>
  <si>
    <t>FFFIR Ley 8066 Ampliación</t>
  </si>
  <si>
    <t>FFFIRE26</t>
  </si>
  <si>
    <t>FFFIR Ley 8067</t>
  </si>
  <si>
    <t>FFFIRY22</t>
  </si>
  <si>
    <t>Fideicomiso PROFEDESS</t>
  </si>
  <si>
    <t>PROFA21</t>
  </si>
  <si>
    <t>BICE Compra de Helicopteros</t>
  </si>
  <si>
    <t>BBIJ21</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</si>
  <si>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</si>
  <si>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</si>
  <si>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</si>
  <si>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</si>
  <si>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</si>
  <si>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</si>
  <si>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</si>
  <si>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</si>
  <si>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</si>
  <si>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</si>
  <si>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</si>
  <si>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</si>
  <si>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</si>
  <si>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</si>
  <si>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</si>
  <si>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</si>
  <si>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</si>
  <si>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</si>
  <si>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940 BID - PROMEBA</t>
  </si>
  <si>
    <t>BIDF22</t>
  </si>
  <si>
    <t>1895 BID - PROAS ENOHSA PMG EPAS</t>
  </si>
  <si>
    <t>BIDS23</t>
  </si>
  <si>
    <t>1.2. B.I.R.F.</t>
  </si>
  <si>
    <t>7597 BIRF - PROSAP</t>
  </si>
  <si>
    <t>BIRS38</t>
  </si>
  <si>
    <t>7425 BIRF - PROSAP</t>
  </si>
  <si>
    <t>BIRJ22</t>
  </si>
  <si>
    <t>7385 BIRF - MUNICIPIOS</t>
  </si>
  <si>
    <t>BIRO20</t>
  </si>
  <si>
    <t>7352 BIRF - PDP III</t>
  </si>
  <si>
    <t>BIRS20</t>
  </si>
  <si>
    <t>BONO PESOS 2021 - Clase 1</t>
  </si>
  <si>
    <t>PMJ21</t>
  </si>
  <si>
    <t>BONO DE INTERESES</t>
  </si>
  <si>
    <t>PMG25</t>
  </si>
  <si>
    <t>TOTAL</t>
  </si>
  <si>
    <t>TOTAL AMORTIZACIONES EN PESOS</t>
  </si>
  <si>
    <t>PERFIL DE AMORTIZACIONES MENSUAL POR TIPO DE MONEDA</t>
  </si>
  <si>
    <t>DEUDA PÚBLICA EN UNIDADES DE VALOR ADQUISITIVO (UVA)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</si>
  <si>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</si>
  <si>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</si>
  <si>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</si>
  <si>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</si>
  <si>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</si>
  <si>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</si>
  <si>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</si>
  <si>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</si>
  <si>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</si>
  <si>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</si>
  <si>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UVA (Fin de Período)</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</si>
  <si>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</si>
  <si>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</si>
  <si>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</si>
  <si>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</si>
  <si>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</si>
  <si>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</si>
  <si>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</si>
  <si>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</si>
  <si>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</si>
  <si>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</si>
  <si>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</si>
  <si>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</si>
  <si>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</si>
  <si>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</si>
  <si>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</si>
  <si>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</si>
  <si>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</si>
  <si>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</si>
  <si>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</si>
  <si>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</si>
  <si>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</si>
  <si>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</si>
  <si>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</si>
  <si>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</si>
  <si>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</si>
  <si>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</si>
  <si>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</si>
  <si>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</si>
  <si>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</si>
  <si>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</si>
  <si>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</si>
  <si>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</si>
  <si>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</si>
  <si>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</si>
  <si>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</si>
  <si>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</si>
  <si>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</si>
  <si>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</si>
  <si>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</si>
  <si>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</si>
  <si>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</si>
  <si>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</si>
  <si>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</si>
  <si>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</si>
  <si>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</si>
  <si>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</si>
  <si>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Bancos Internacionales y Otros Nacionales</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</si>
  <si>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</si>
  <si>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</si>
  <si>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</si>
  <si>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</si>
  <si>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</si>
  <si>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</si>
  <si>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</si>
  <si>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</si>
  <si>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</si>
  <si>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</si>
  <si>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</si>
  <si>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</si>
  <si>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</si>
  <si>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</si>
  <si>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</si>
  <si>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</si>
  <si>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</si>
  <si>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</si>
  <si>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</si>
  <si>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</si>
  <si>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Vencimiento_en_UVA</t>
  </si>
  <si>
    <t>Vencimientos_en_pesos_por_servicio</t>
  </si>
  <si>
    <t>Vencimientos_en_UVA_por_servicio</t>
  </si>
  <si>
    <t>Vencimientos_en_pesos_por_acreedor</t>
  </si>
  <si>
    <t>Vencimientos_en_UVA_por_acreedor</t>
  </si>
  <si>
    <t>Vencimientos_en_USD_por_acreedor</t>
  </si>
  <si>
    <t>Graficos</t>
  </si>
  <si>
    <t>TOTAL AMORTIZACIONES EN USD</t>
  </si>
  <si>
    <t>TOTAL AMORTIZACIONES EN UVA</t>
  </si>
  <si>
    <t>Programa para la Emergencia Financiera Provincial</t>
  </si>
  <si>
    <t>GOBD23</t>
  </si>
  <si>
    <t>TOTAL INTERESES EN PESOS</t>
  </si>
  <si>
    <t>TOTAL INTERESES EN USD</t>
  </si>
  <si>
    <t>TOTAL INTERESES EN UVA</t>
  </si>
  <si>
    <t>Promedio        2027-2042</t>
  </si>
  <si>
    <t>Prom Resto 2027-2042</t>
  </si>
  <si>
    <t>Vencimientos_en_USD_por_servicio</t>
  </si>
  <si>
    <t>Programa para la Emergencia Financiera Provincial II</t>
  </si>
  <si>
    <t>GOBD23 II</t>
  </si>
  <si>
    <t>PMM29</t>
  </si>
  <si>
    <t>Banco Nación-Refinanciación 2020</t>
  </si>
  <si>
    <t>BNAS25</t>
  </si>
  <si>
    <t>BONO MENDOZA 2029</t>
  </si>
  <si>
    <t>Coparticipación Federal de Impuestos</t>
  </si>
  <si>
    <t>Mensual</t>
  </si>
  <si>
    <t>Automático</t>
  </si>
  <si>
    <t>Semestral</t>
  </si>
  <si>
    <t>CER + 0,1%</t>
  </si>
  <si>
    <t>10-y Bond/LIBOR 12M (mayor) + 3,70%</t>
  </si>
  <si>
    <t>Otras Transferencias Nacionales</t>
  </si>
  <si>
    <t>Badlar Públicos + 2%</t>
  </si>
  <si>
    <t>Trimestral</t>
  </si>
  <si>
    <t>UVA + 5%</t>
  </si>
  <si>
    <t>Libor 6M + 3,5%</t>
  </si>
  <si>
    <t>TGP</t>
  </si>
  <si>
    <t xml:space="preserve">Tasa Base Libor 3 M + Margen BID </t>
  </si>
  <si>
    <t>Sin garantía</t>
  </si>
  <si>
    <t>Badlar Bancos Privados+ 4,375%</t>
  </si>
  <si>
    <t>BADLAR Bancos Privados</t>
  </si>
  <si>
    <t>-</t>
  </si>
  <si>
    <t xml:space="preserve"> (A) (IPC Marzo 2021) /(IPC Periodo) </t>
  </si>
  <si>
    <t>(3) x (A) = Deuda TOTAL ADMINISTRACIÓN CENTRAL medida en PESOS de Marzo de 2021</t>
  </si>
  <si>
    <t>(3+4) x (A)= Deuda TOTAL medida en PESOS de Marzo de 2021</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</si>
  <si>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</si>
  <si>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r>
      <t xml:space="preserve">Pertenece al prospecto del Bono Mendoza 2021 (PMJ21)  "Compromisos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</si>
  <si>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RATIOS RELATIVOS AL ENDEUDAMIENTO</t>
  </si>
  <si>
    <t>En Millones de Pesos</t>
  </si>
  <si>
    <r>
      <t xml:space="preserve">Moneda / Currency </t>
    </r>
    <r>
      <rPr>
        <b/>
        <vertAlign val="superscript"/>
        <sz val="11"/>
        <color theme="0"/>
        <rFont val="Arial Narrow"/>
        <family val="2"/>
      </rPr>
      <t>(1)</t>
    </r>
  </si>
  <si>
    <t>(1) El endeudamiento en pesos incluye endeudamiento con el Fondo Fiduciario Federal de Infraestructura Regional (FFFIR) ajustable por el Costo de la Construcción (ICC) con un tope máximo de 17% para 2020 y 2021</t>
  </si>
  <si>
    <t>Operaciones financieras no consolidadas</t>
  </si>
  <si>
    <t>Letras de Tesorería Serie I 2020</t>
  </si>
  <si>
    <t>LTM21</t>
  </si>
  <si>
    <t>(BADLAR Bcos Privados + 3,25% )+ Int Compensatorios</t>
  </si>
  <si>
    <t>Días</t>
  </si>
  <si>
    <t>Tesorería</t>
  </si>
  <si>
    <t>Letras de Tesorería Serie II 2020</t>
  </si>
  <si>
    <t>LTJ21</t>
  </si>
  <si>
    <t>(BADLAR Bcos Privados + 3,5%) + Int Compensatorios</t>
  </si>
  <si>
    <t>TOTAL DEUDA CONSOLIDADA + OPERACIONES NO CONSOLIDADAS</t>
  </si>
  <si>
    <t>Tenedores de Letras</t>
  </si>
  <si>
    <r>
      <t xml:space="preserve">DEUDA PÚBLICA EN PESOS </t>
    </r>
    <r>
      <rPr>
        <b/>
        <vertAlign val="superscript"/>
        <sz val="12"/>
        <color theme="0"/>
        <rFont val="Arial Narrow"/>
        <family val="2"/>
      </rPr>
      <t>(1)</t>
    </r>
  </si>
  <si>
    <t>(1) Se incluye Endeudamiento con el Fondo Fiduciario Federal de Infraestructura Regional (FFFIR) ajustable por el Costo de la Construcción (ICC) con un tope máximo de 17% para 2020 y 2021</t>
  </si>
  <si>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</si>
  <si>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2021 (PMJ21) Y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</si>
  <si>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2021 (PMJ21) y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</si>
  <si>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t>En millones de ARS corrientes</t>
  </si>
  <si>
    <t>Deuda</t>
  </si>
  <si>
    <t>PBG</t>
  </si>
  <si>
    <t>Ratio</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</si>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</sst>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0.0000"/>
    <numFmt numFmtId="171" formatCode="[$UVA]\ #,##0.00"/>
    <numFmt numFmtId="172" formatCode="_ * #,##0_ ;_ * \-#,##0_ ;_ * &quot;-&quot;??_ ;_ @_ "/>
    <numFmt numFmtId="173" formatCode="0.000"/>
    <numFmt numFmtId="174" formatCode="#,##0.0"/>
    <numFmt numFmtId="175" formatCode="&quot;$&quot;#,##0.00"/>
    <numFmt numFmtId="176" formatCode="#,##0.0_ ;\-#,##0.0\ "/>
    <numFmt numFmtId="177" formatCode="#,##0.00_ ;\-#,##0.00\ "/>
    <numFmt numFmtId="178" formatCode="#,##0.000"/>
    <numFmt numFmtId="179" formatCode="_ * #,##0.00000_ ;_ * \-#,##0.00000_ ;_ * &quot;-&quot;??_ ;_ @_ "/>
    <numFmt numFmtId="180" formatCode="_ * #,##0.0_ ;_ * \-#,##0.0_ ;_ * &quot;-&quot;??_ ;_ @_ "/>
    <numFmt numFmtId="181" formatCode="#,##0.00_ ;[Red]\-#,##0.00\ "/>
    <numFmt numFmtId="182" formatCode="mmmm\-yy"/>
  </numFmts>
  <fonts count="37"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b/>
      <vertAlign val="superscript"/>
      <sz val="11"/>
      <color theme="0"/>
      <name val="Arial Narrow"/>
      <family val="2"/>
    </font>
    <font>
      <b/>
      <vertAlign val="superscript"/>
      <sz val="12"/>
      <color theme="0"/>
      <name val="Arial Narrow"/>
      <family val="2"/>
    </font>
    <font>
      <b/>
      <sz val="14"/>
      <color theme="1"/>
      <name val="Arial Narrow"/>
      <family val="2"/>
    </font>
    <font>
      <sz val="12"/>
      <color rgb="FF000099"/>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s>
  <fills count="8">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305496"/>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196">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5"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164" fontId="12" fillId="3" borderId="2" xfId="0" applyNumberFormat="1" applyFont="1" applyFill="1" applyBorder="1" applyAlignment="1">
      <alignment vertical="center"/>
    </xf>
    <xf numFmtId="0" fontId="1" fillId="0" borderId="0" xfId="0" applyFont="1" applyAlignment="1">
      <alignment vertical="center"/>
    </xf>
    <xf numFmtId="165" fontId="12" fillId="3" borderId="2" xfId="0" applyNumberFormat="1" applyFont="1" applyFill="1" applyBorder="1" applyAlignment="1">
      <alignment horizontal="center" vertical="center"/>
    </xf>
    <xf numFmtId="165" fontId="12" fillId="0" borderId="2" xfId="0" applyNumberFormat="1" applyFont="1" applyBorder="1" applyAlignment="1">
      <alignment horizontal="center" vertical="center"/>
    </xf>
    <xf numFmtId="4" fontId="12" fillId="0" borderId="2" xfId="0" applyNumberFormat="1" applyFont="1" applyBorder="1" applyAlignment="1">
      <alignment horizontal="center" vertical="center"/>
    </xf>
    <xf numFmtId="164" fontId="12" fillId="0" borderId="0" xfId="0" applyNumberFormat="1" applyFont="1" applyAlignment="1">
      <alignment vertical="center"/>
    </xf>
    <xf numFmtId="164" fontId="12" fillId="3" borderId="2" xfId="0" applyNumberFormat="1" applyFont="1" applyFill="1" applyBorder="1" applyAlignment="1">
      <alignment horizontal="center" vertical="center"/>
    </xf>
    <xf numFmtId="164" fontId="12" fillId="0" borderId="4" xfId="0" applyNumberFormat="1" applyFont="1" applyBorder="1" applyAlignment="1">
      <alignment vertical="center"/>
    </xf>
    <xf numFmtId="0" fontId="1" fillId="0" borderId="0" xfId="0" applyFont="1"/>
    <xf numFmtId="166" fontId="5" fillId="0" borderId="2" xfId="1" applyFont="1" applyFill="1" applyBorder="1" applyAlignment="1">
      <alignment vertical="center"/>
    </xf>
    <xf numFmtId="166" fontId="5" fillId="0" borderId="2" xfId="1" applyFont="1" applyFill="1" applyBorder="1" applyAlignment="1">
      <alignment horizontal="center" vertical="center"/>
    </xf>
    <xf numFmtId="166" fontId="1" fillId="0" borderId="2" xfId="1" applyFont="1" applyFill="1" applyBorder="1" applyAlignment="1">
      <alignment vertical="center"/>
    </xf>
    <xf numFmtId="164" fontId="8" fillId="4" borderId="2" xfId="0" applyNumberFormat="1" applyFont="1" applyFill="1" applyBorder="1" applyAlignment="1">
      <alignment vertical="center"/>
    </xf>
    <xf numFmtId="164" fontId="16" fillId="2" borderId="2" xfId="0" applyNumberFormat="1" applyFont="1" applyFill="1" applyBorder="1" applyAlignment="1">
      <alignment vertical="center"/>
    </xf>
    <xf numFmtId="0" fontId="8" fillId="5" borderId="2" xfId="0" applyFont="1" applyFill="1" applyBorder="1" applyAlignment="1">
      <alignment horizontal="center" vertical="center"/>
    </xf>
    <xf numFmtId="164" fontId="12" fillId="3"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4" fontId="8" fillId="5" borderId="5" xfId="0" applyNumberFormat="1" applyFont="1" applyFill="1" applyBorder="1" applyAlignment="1">
      <alignment horizontal="center" vertical="center"/>
    </xf>
    <xf numFmtId="167" fontId="12" fillId="3"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5" borderId="9" xfId="0" applyFont="1" applyFill="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65" fontId="9" fillId="2" borderId="2" xfId="0" applyNumberFormat="1" applyFont="1" applyFill="1" applyBorder="1" applyAlignment="1">
      <alignment horizontal="center" vertical="center"/>
    </xf>
    <xf numFmtId="0" fontId="17" fillId="0" borderId="0" xfId="0" applyFont="1" applyAlignment="1">
      <alignment horizontal="left"/>
    </xf>
    <xf numFmtId="9" fontId="9" fillId="0" borderId="0" xfId="2" applyFont="1" applyFill="1" applyBorder="1" applyAlignment="1">
      <alignment horizontal="left" vertical="center" wrapText="1"/>
    </xf>
    <xf numFmtId="171" fontId="12" fillId="0" borderId="2" xfId="0" applyNumberFormat="1" applyFont="1" applyBorder="1" applyAlignment="1">
      <alignment horizontal="center" vertical="center"/>
    </xf>
    <xf numFmtId="171" fontId="1" fillId="0" borderId="0" xfId="0" applyNumberFormat="1" applyFont="1"/>
    <xf numFmtId="164" fontId="8" fillId="5" borderId="2" xfId="1" applyNumberFormat="1" applyFont="1" applyFill="1" applyBorder="1" applyAlignment="1">
      <alignment vertical="center"/>
    </xf>
    <xf numFmtId="170" fontId="9" fillId="0" borderId="2" xfId="0" applyNumberFormat="1" applyFont="1" applyBorder="1" applyAlignment="1">
      <alignment horizontal="center"/>
    </xf>
    <xf numFmtId="169" fontId="9" fillId="0" borderId="2" xfId="2" applyNumberFormat="1" applyFont="1" applyBorder="1" applyAlignment="1">
      <alignment horizontal="center"/>
    </xf>
    <xf numFmtId="0" fontId="8" fillId="5" borderId="2" xfId="0" applyFont="1" applyFill="1" applyBorder="1" applyAlignment="1">
      <alignment horizontal="center" vertical="center" wrapText="1"/>
    </xf>
    <xf numFmtId="164" fontId="18" fillId="0" borderId="2" xfId="0" applyNumberFormat="1" applyFont="1" applyBorder="1" applyAlignment="1">
      <alignment horizontal="center" vertical="center" wrapText="1"/>
    </xf>
    <xf numFmtId="164" fontId="19" fillId="4" borderId="2" xfId="0" applyNumberFormat="1" applyFont="1" applyFill="1" applyBorder="1" applyAlignment="1">
      <alignment horizontal="center" vertical="center" wrapText="1"/>
    </xf>
    <xf numFmtId="164" fontId="20" fillId="2" borderId="2" xfId="0" applyNumberFormat="1" applyFont="1" applyFill="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9" fillId="4" borderId="2" xfId="0" applyNumberFormat="1" applyFont="1" applyFill="1" applyBorder="1" applyAlignment="1">
      <alignment vertical="center" wrapText="1"/>
    </xf>
    <xf numFmtId="164" fontId="20" fillId="2" borderId="2" xfId="0" applyNumberFormat="1" applyFont="1" applyFill="1" applyBorder="1" applyAlignment="1">
      <alignment vertical="center" wrapText="1"/>
    </xf>
    <xf numFmtId="166" fontId="1" fillId="0" borderId="0" xfId="1" applyFont="1" applyFill="1" applyBorder="1" applyAlignment="1">
      <alignment horizontal="center"/>
    </xf>
    <xf numFmtId="4" fontId="8" fillId="4" borderId="2" xfId="0" applyNumberFormat="1" applyFont="1" applyFill="1" applyBorder="1" applyAlignment="1">
      <alignment horizontal="center" vertical="center"/>
    </xf>
    <xf numFmtId="4" fontId="16" fillId="2" borderId="2" xfId="0" applyNumberFormat="1" applyFont="1" applyFill="1" applyBorder="1" applyAlignment="1">
      <alignment horizontal="center" vertical="center"/>
    </xf>
    <xf numFmtId="164" fontId="12" fillId="0" borderId="0" xfId="0" applyNumberFormat="1" applyFont="1" applyAlignment="1">
      <alignment horizontal="center" vertical="center"/>
    </xf>
    <xf numFmtId="4" fontId="1" fillId="0" borderId="0" xfId="1" applyNumberFormat="1" applyFont="1" applyBorder="1" applyAlignment="1">
      <alignment horizontal="center"/>
    </xf>
    <xf numFmtId="4" fontId="13" fillId="4" borderId="2" xfId="1" applyNumberFormat="1" applyFont="1" applyFill="1" applyBorder="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3" fontId="0" fillId="0" borderId="0" xfId="0" applyNumberFormat="1"/>
    <xf numFmtId="166" fontId="0" fillId="0" borderId="0" xfId="1" applyFont="1"/>
    <xf numFmtId="172" fontId="1" fillId="0" borderId="0" xfId="1" applyNumberFormat="1" applyFont="1" applyAlignment="1">
      <alignment vertical="center"/>
    </xf>
    <xf numFmtId="0" fontId="17" fillId="0" borderId="7" xfId="0" applyFont="1" applyBorder="1"/>
    <xf numFmtId="0" fontId="17" fillId="0" borderId="0" xfId="0" applyFont="1"/>
    <xf numFmtId="0" fontId="19" fillId="5" borderId="2" xfId="0" applyFont="1" applyFill="1" applyBorder="1" applyAlignment="1">
      <alignment horizontal="left" vertical="center" wrapText="1"/>
    </xf>
    <xf numFmtId="0" fontId="22" fillId="0" borderId="0" xfId="0" applyFont="1" applyAlignment="1">
      <alignment wrapText="1"/>
    </xf>
    <xf numFmtId="17" fontId="19" fillId="4"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73" fontId="22" fillId="0" borderId="2" xfId="0" applyNumberFormat="1" applyFont="1" applyBorder="1" applyAlignment="1">
      <alignment horizontal="center" vertical="center"/>
    </xf>
    <xf numFmtId="10" fontId="22" fillId="0" borderId="2" xfId="2" applyNumberFormat="1" applyFont="1" applyBorder="1" applyAlignment="1">
      <alignment horizontal="center" vertical="center"/>
    </xf>
    <xf numFmtId="0" fontId="1" fillId="0" borderId="0" xfId="0" applyFont="1" applyAlignment="1">
      <alignment wrapText="1"/>
    </xf>
    <xf numFmtId="172"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2"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43" fontId="1" fillId="0" borderId="0" xfId="1" applyNumberFormat="1" applyFont="1" applyBorder="1" applyAlignment="1">
      <alignment horizontal="center"/>
    </xf>
    <xf numFmtId="0" fontId="13" fillId="5" borderId="2" xfId="0" applyFont="1" applyFill="1" applyBorder="1" applyAlignment="1">
      <alignment horizontal="center" vertical="center"/>
    </xf>
    <xf numFmtId="4" fontId="1" fillId="0" borderId="2" xfId="1" applyNumberFormat="1" applyFont="1" applyBorder="1" applyAlignment="1">
      <alignment horizontal="center" vertical="center"/>
    </xf>
    <xf numFmtId="4" fontId="9" fillId="2" borderId="2" xfId="1" applyNumberFormat="1" applyFont="1" applyFill="1" applyBorder="1" applyAlignment="1">
      <alignment horizontal="center" vertical="center"/>
    </xf>
    <xf numFmtId="0" fontId="13" fillId="5" borderId="2" xfId="0" applyFont="1" applyFill="1" applyBorder="1" applyAlignment="1">
      <alignment horizontal="center" vertical="center" wrapText="1"/>
    </xf>
    <xf numFmtId="4" fontId="0" fillId="0" borderId="0" xfId="0" applyNumberFormat="1"/>
    <xf numFmtId="4" fontId="0" fillId="0" borderId="0" xfId="0" applyNumberFormat="1" applyAlignment="1">
      <alignment horizontal="center" vertical="center"/>
    </xf>
    <xf numFmtId="0" fontId="19" fillId="4" borderId="2" xfId="0" applyFont="1" applyFill="1" applyBorder="1" applyAlignment="1">
      <alignment horizontal="center" vertical="center" wrapText="1"/>
    </xf>
    <xf numFmtId="0" fontId="8" fillId="4" borderId="2" xfId="0" applyFont="1" applyFill="1" applyBorder="1" applyAlignment="1">
      <alignment horizontal="center" vertical="center"/>
    </xf>
    <xf numFmtId="0" fontId="0" fillId="0" borderId="0" xfId="0" applyAlignment="1">
      <alignment horizontal="center"/>
    </xf>
    <xf numFmtId="0" fontId="8" fillId="4" borderId="2" xfId="0" applyFont="1" applyFill="1" applyBorder="1" applyAlignment="1">
      <alignment horizontal="center" vertical="center" wrapText="1"/>
    </xf>
    <xf numFmtId="0" fontId="8" fillId="4"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4" fontId="0" fillId="0" borderId="2" xfId="0" applyNumberFormat="1" applyBorder="1" applyAlignment="1">
      <alignment horizontal="center" vertical="center"/>
    </xf>
    <xf numFmtId="168" fontId="0" fillId="0" borderId="2" xfId="2" applyNumberFormat="1" applyFont="1" applyBorder="1" applyAlignment="1">
      <alignment horizontal="center" vertical="center"/>
    </xf>
    <xf numFmtId="0" fontId="23" fillId="0" borderId="0" xfId="0" applyFont="1"/>
    <xf numFmtId="174" fontId="0" fillId="0" borderId="2" xfId="0" applyNumberFormat="1" applyBorder="1" applyAlignment="1">
      <alignment horizontal="center"/>
    </xf>
    <xf numFmtId="174" fontId="0" fillId="0" borderId="2" xfId="0" applyNumberFormat="1" applyBorder="1" applyAlignment="1">
      <alignment horizontal="center" vertical="center"/>
    </xf>
    <xf numFmtId="0" fontId="25" fillId="0" borderId="0" xfId="0" applyFont="1" applyAlignment="1">
      <alignment vertical="center"/>
    </xf>
    <xf numFmtId="0" fontId="13" fillId="0" borderId="0" xfId="0" applyFont="1"/>
    <xf numFmtId="175"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8" fontId="0" fillId="0" borderId="2" xfId="2" applyNumberFormat="1" applyFont="1" applyBorder="1" applyAlignment="1">
      <alignment horizontal="center"/>
    </xf>
    <xf numFmtId="176" fontId="0" fillId="0" borderId="2" xfId="1" applyNumberFormat="1" applyFont="1" applyBorder="1" applyAlignment="1">
      <alignment horizontal="center"/>
    </xf>
    <xf numFmtId="177" fontId="0" fillId="0" borderId="2" xfId="0" applyNumberFormat="1" applyBorder="1" applyAlignment="1">
      <alignment horizontal="center"/>
    </xf>
    <xf numFmtId="177" fontId="0" fillId="0" borderId="2" xfId="1" applyNumberFormat="1" applyFont="1" applyBorder="1" applyAlignment="1">
      <alignment horizontal="center"/>
    </xf>
    <xf numFmtId="166" fontId="8" fillId="4" borderId="0" xfId="0" applyNumberFormat="1" applyFont="1" applyFill="1" applyAlignment="1">
      <alignment horizontal="center" vertical="center"/>
    </xf>
    <xf numFmtId="43" fontId="4" fillId="0" borderId="0" xfId="0" applyNumberFormat="1" applyFont="1" applyAlignment="1">
      <alignment vertical="center"/>
    </xf>
    <xf numFmtId="178" fontId="22" fillId="0" borderId="2" xfId="0" applyNumberFormat="1" applyFont="1" applyBorder="1" applyAlignment="1">
      <alignment horizontal="center" vertical="center"/>
    </xf>
    <xf numFmtId="10" fontId="8" fillId="4" borderId="2" xfId="2" applyNumberFormat="1" applyFont="1" applyFill="1" applyBorder="1" applyAlignment="1">
      <alignment horizontal="center" vertical="center"/>
    </xf>
    <xf numFmtId="179" fontId="5" fillId="0" borderId="2" xfId="1" applyNumberFormat="1" applyFont="1" applyFill="1" applyBorder="1" applyAlignment="1">
      <alignment vertical="center"/>
    </xf>
    <xf numFmtId="0" fontId="13" fillId="0" borderId="0" xfId="0" applyFont="1" applyAlignment="1">
      <alignment horizontal="center" vertical="center"/>
    </xf>
    <xf numFmtId="4" fontId="8" fillId="0" borderId="0" xfId="0" applyNumberFormat="1" applyFont="1" applyAlignment="1">
      <alignment horizontal="center" vertical="center"/>
    </xf>
    <xf numFmtId="4" fontId="1" fillId="0" borderId="0" xfId="1" applyNumberFormat="1" applyFont="1" applyFill="1" applyBorder="1" applyAlignment="1">
      <alignment horizontal="center" vertical="center"/>
    </xf>
    <xf numFmtId="4" fontId="9" fillId="0" borderId="0" xfId="1" applyNumberFormat="1" applyFont="1" applyFill="1" applyBorder="1" applyAlignment="1">
      <alignment horizontal="center" vertical="center"/>
    </xf>
    <xf numFmtId="4" fontId="13" fillId="0" borderId="0" xfId="1" applyNumberFormat="1" applyFont="1" applyFill="1" applyBorder="1" applyAlignment="1">
      <alignment horizontal="center" vertical="center"/>
    </xf>
    <xf numFmtId="4" fontId="12" fillId="0" borderId="0" xfId="0" applyNumberFormat="1" applyFont="1" applyAlignment="1">
      <alignment horizontal="center" vertical="center"/>
    </xf>
    <xf numFmtId="4" fontId="16" fillId="0" borderId="0" xfId="0" applyNumberFormat="1" applyFont="1" applyAlignment="1">
      <alignment horizontal="center" vertical="center"/>
    </xf>
    <xf numFmtId="174" fontId="0" fillId="0" borderId="0" xfId="0" applyNumberFormat="1" applyAlignment="1">
      <alignment horizontal="center" vertical="center"/>
    </xf>
    <xf numFmtId="168" fontId="0" fillId="0" borderId="0" xfId="2" applyNumberFormat="1" applyFont="1" applyBorder="1" applyAlignment="1">
      <alignment horizontal="center" vertical="center"/>
    </xf>
    <xf numFmtId="174" fontId="0" fillId="0" borderId="0" xfId="0" applyNumberFormat="1" applyAlignment="1">
      <alignment horizont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80" fontId="0" fillId="0" borderId="0" xfId="1" applyNumberFormat="1" applyFont="1"/>
    <xf numFmtId="180" fontId="0" fillId="0" borderId="0" xfId="1" applyNumberFormat="1" applyFont="1" applyFill="1" applyBorder="1"/>
    <xf numFmtId="43" fontId="1" fillId="0" borderId="0" xfId="0" applyNumberFormat="1" applyFont="1"/>
    <xf numFmtId="168" fontId="0" fillId="0" borderId="0" xfId="2" applyNumberFormat="1" applyFont="1"/>
    <xf numFmtId="0" fontId="17" fillId="0" borderId="0" xfId="0" applyFont="1" applyAlignment="1">
      <alignment horizontal="left"/>
    </xf>
    <xf numFmtId="164" fontId="8" fillId="5" borderId="1" xfId="0" applyNumberFormat="1" applyFont="1" applyFill="1" applyBorder="1" applyAlignment="1">
      <alignment horizontal="center" vertical="center" wrapText="1"/>
    </xf>
    <xf numFmtId="164" fontId="8" fillId="5" borderId="3" xfId="0" applyNumberFormat="1" applyFont="1" applyFill="1" applyBorder="1" applyAlignment="1">
      <alignment horizontal="center" vertical="center" wrapText="1"/>
    </xf>
    <xf numFmtId="164" fontId="8" fillId="5" borderId="5" xfId="0" applyNumberFormat="1" applyFont="1" applyFill="1" applyBorder="1" applyAlignment="1">
      <alignment horizontal="center" vertical="center" wrapText="1"/>
    </xf>
    <xf numFmtId="0" fontId="17" fillId="0" borderId="7" xfId="0" applyFont="1" applyBorder="1" applyAlignment="1">
      <alignment horizontal="left"/>
    </xf>
    <xf numFmtId="164" fontId="10" fillId="0" borderId="0" xfId="0" applyNumberFormat="1" applyFont="1" applyAlignment="1">
      <alignment horizontal="left" vertical="center"/>
    </xf>
    <xf numFmtId="164" fontId="8" fillId="4" borderId="8" xfId="0" applyNumberFormat="1" applyFont="1" applyFill="1" applyBorder="1" applyAlignment="1">
      <alignment horizontal="center" vertical="center" wrapText="1"/>
    </xf>
    <xf numFmtId="164" fontId="8" fillId="4" borderId="6" xfId="0" applyNumberFormat="1" applyFont="1" applyFill="1" applyBorder="1" applyAlignment="1">
      <alignment horizontal="center" vertical="center" wrapText="1"/>
    </xf>
    <xf numFmtId="164" fontId="8" fillId="4" borderId="10" xfId="0" applyNumberFormat="1" applyFont="1" applyFill="1" applyBorder="1" applyAlignment="1">
      <alignment horizontal="center" vertical="center" wrapText="1"/>
    </xf>
    <xf numFmtId="164" fontId="8" fillId="4" borderId="11" xfId="0" applyNumberFormat="1" applyFont="1" applyFill="1" applyBorder="1" applyAlignment="1">
      <alignment horizontal="center" vertical="center" wrapText="1"/>
    </xf>
    <xf numFmtId="164" fontId="8" fillId="4" borderId="0" xfId="0" applyNumberFormat="1" applyFont="1" applyFill="1" applyAlignment="1">
      <alignment horizontal="center" vertical="center" wrapText="1"/>
    </xf>
    <xf numFmtId="164" fontId="8" fillId="4" borderId="12" xfId="0" applyNumberFormat="1" applyFont="1" applyFill="1" applyBorder="1" applyAlignment="1">
      <alignment horizontal="center" vertical="center" wrapText="1"/>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3" xfId="0" applyFont="1" applyFill="1" applyBorder="1" applyAlignment="1">
      <alignment horizontal="center" vertical="center" wrapText="1"/>
    </xf>
    <xf numFmtId="164" fontId="6" fillId="4" borderId="6"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0" fontId="8" fillId="4" borderId="0" xfId="0" applyFont="1" applyFill="1" applyAlignment="1">
      <alignment horizontal="center" vertical="center"/>
    </xf>
    <xf numFmtId="0" fontId="17" fillId="0" borderId="0" xfId="0" applyFont="1" applyAlignment="1">
      <alignment horizontal="left" vertical="center" wrapText="1"/>
    </xf>
    <xf numFmtId="164" fontId="6" fillId="4" borderId="2"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xf>
    <xf numFmtId="164" fontId="6" fillId="5" borderId="3" xfId="0" applyNumberFormat="1" applyFont="1" applyFill="1" applyBorder="1" applyAlignment="1">
      <alignment horizontal="center" vertical="center"/>
    </xf>
    <xf numFmtId="164" fontId="6" fillId="5" borderId="1" xfId="0" applyNumberFormat="1" applyFont="1" applyFill="1" applyBorder="1" applyAlignment="1">
      <alignment horizontal="center" vertical="center" wrapText="1"/>
    </xf>
    <xf numFmtId="164" fontId="6" fillId="5" borderId="3" xfId="0" applyNumberFormat="1" applyFont="1" applyFill="1" applyBorder="1" applyAlignment="1">
      <alignment horizontal="center" vertical="center" wrapText="1"/>
    </xf>
    <xf numFmtId="0" fontId="24" fillId="0" borderId="0" xfId="0" applyFont="1" applyAlignment="1">
      <alignment horizontal="center" vertical="center"/>
    </xf>
    <xf numFmtId="0" fontId="8" fillId="4" borderId="2" xfId="0" applyFont="1" applyFill="1" applyBorder="1" applyAlignment="1">
      <alignment horizontal="center" vertical="center" wrapText="1"/>
    </xf>
    <xf numFmtId="164" fontId="11" fillId="0" borderId="0" xfId="0" applyNumberFormat="1" applyFont="1" applyAlignment="1">
      <alignment horizontal="left" vertical="center"/>
    </xf>
    <xf numFmtId="0" fontId="9" fillId="0" borderId="2" xfId="0" applyFont="1" applyBorder="1" applyAlignment="1">
      <alignment horizontal="left" vertical="center" wrapText="1"/>
    </xf>
    <xf numFmtId="0" fontId="21" fillId="0" borderId="0" xfId="0" applyFont="1" applyAlignment="1">
      <alignment horizontal="left" vertical="center" wrapText="1"/>
    </xf>
    <xf numFmtId="164" fontId="29" fillId="0" borderId="0" xfId="0" applyNumberFormat="1" applyFont="1" applyAlignment="1">
      <alignment horizontal="left" vertical="center"/>
    </xf>
    <xf numFmtId="164" fontId="30" fillId="0" borderId="0" xfId="0" applyNumberFormat="1" applyFont="1" applyAlignment="1">
      <alignment vertical="center"/>
    </xf>
    <xf numFmtId="0" fontId="31" fillId="0" borderId="0" xfId="0" applyFont="1"/>
    <xf numFmtId="0" fontId="32" fillId="7" borderId="13" xfId="0" applyFont="1" applyFill="1" applyBorder="1" applyAlignment="1">
      <alignment horizontal="center" vertical="center"/>
    </xf>
    <xf numFmtId="0" fontId="33" fillId="7" borderId="14" xfId="0" applyFont="1" applyFill="1" applyBorder="1" applyAlignment="1">
      <alignment horizontal="center" vertical="center" wrapText="1"/>
    </xf>
    <xf numFmtId="0" fontId="33" fillId="7" borderId="15" xfId="0" applyFont="1" applyFill="1" applyBorder="1" applyAlignment="1">
      <alignment horizontal="center" vertical="center" wrapText="1"/>
    </xf>
    <xf numFmtId="0" fontId="34" fillId="7" borderId="15" xfId="0" applyFont="1" applyFill="1" applyBorder="1" applyAlignment="1">
      <alignment horizontal="center" vertical="center" wrapText="1"/>
    </xf>
    <xf numFmtId="0" fontId="34" fillId="7" borderId="16" xfId="0" applyFont="1" applyFill="1" applyBorder="1" applyAlignment="1">
      <alignment horizontal="center" vertical="center" wrapText="1"/>
    </xf>
    <xf numFmtId="0" fontId="32" fillId="7" borderId="17" xfId="0" applyFont="1" applyFill="1" applyBorder="1" applyAlignment="1">
      <alignment horizontal="center" vertical="center"/>
    </xf>
    <xf numFmtId="0" fontId="33" fillId="7" borderId="2"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33" fillId="7" borderId="3" xfId="0" applyFont="1" applyFill="1" applyBorder="1" applyAlignment="1">
      <alignment horizontal="center" vertical="center" wrapText="1"/>
    </xf>
    <xf numFmtId="0" fontId="33" fillId="7" borderId="1" xfId="0" applyFont="1" applyFill="1" applyBorder="1" applyAlignment="1">
      <alignment horizontal="center" vertical="center" wrapText="1"/>
    </xf>
    <xf numFmtId="0" fontId="33" fillId="7" borderId="18"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3" fillId="7" borderId="5" xfId="0" applyFont="1" applyFill="1" applyBorder="1" applyAlignment="1">
      <alignment horizontal="center" vertical="center" wrapText="1"/>
    </xf>
    <xf numFmtId="0" fontId="34" fillId="7" borderId="19" xfId="0" applyFont="1" applyFill="1" applyBorder="1" applyAlignment="1">
      <alignment horizontal="center" vertical="center" wrapText="1"/>
    </xf>
    <xf numFmtId="0" fontId="35" fillId="0" borderId="17" xfId="0" applyFont="1" applyBorder="1"/>
    <xf numFmtId="181" fontId="35" fillId="0" borderId="2" xfId="0" applyNumberFormat="1" applyFont="1" applyBorder="1" applyAlignment="1">
      <alignment horizontal="right"/>
    </xf>
    <xf numFmtId="181" fontId="35" fillId="0" borderId="2" xfId="0" applyNumberFormat="1" applyFont="1" applyBorder="1"/>
    <xf numFmtId="0" fontId="36" fillId="0" borderId="2" xfId="0" applyFont="1" applyBorder="1" applyAlignment="1">
      <alignment horizontal="center"/>
    </xf>
    <xf numFmtId="182" fontId="36" fillId="0" borderId="2" xfId="0" applyNumberFormat="1" applyFont="1" applyBorder="1" applyAlignment="1">
      <alignment horizontal="center"/>
    </xf>
    <xf numFmtId="0" fontId="36" fillId="0" borderId="20" xfId="0" applyFont="1" applyBorder="1" applyAlignment="1">
      <alignment horizontal="center"/>
    </xf>
    <xf numFmtId="0" fontId="36" fillId="0" borderId="21" xfId="0" applyFont="1" applyBorder="1"/>
    <xf numFmtId="181" fontId="36" fillId="0" borderId="22" xfId="0" applyNumberFormat="1" applyFont="1" applyBorder="1"/>
    <xf numFmtId="4" fontId="36" fillId="0" borderId="22" xfId="0" applyNumberFormat="1" applyFont="1" applyBorder="1"/>
    <xf numFmtId="0" fontId="36" fillId="0" borderId="22" xfId="0" applyFont="1" applyBorder="1" applyAlignment="1">
      <alignment horizontal="center"/>
    </xf>
    <xf numFmtId="182" fontId="36" fillId="0" borderId="22" xfId="0" applyNumberFormat="1" applyFont="1" applyBorder="1" applyAlignment="1">
      <alignment horizontal="center"/>
    </xf>
    <xf numFmtId="1" fontId="36" fillId="0" borderId="22" xfId="0" applyNumberFormat="1" applyFont="1" applyBorder="1" applyAlignment="1">
      <alignment horizontal="center"/>
    </xf>
    <xf numFmtId="0" fontId="36" fillId="0" borderId="23" xfId="0" applyFont="1" applyBorder="1" applyAlignment="1">
      <alignment horizontal="center"/>
    </xf>
  </cellXfs>
  <cellStyles count="4">
    <cellStyle name="Millares" xfId="1" builtinId="3"/>
    <cellStyle name="Millares 10" xfId="3" xr:uid="{00000000-0005-0000-0000-000001000000}"/>
    <cellStyle name="Normal" xfId="0" builtinId="0"/>
    <cellStyle name="Porcentaje" xfId="2" builtinId="5"/>
  </cellStyles>
  <dxfs count="0"/>
  <tableStyles count="0" defaultTableStyle="TableStyleMedium2" defaultPivotStyle="PivotStyleLight16"/>
  <colors>
    <mruColors>
      <color rgb="FF000099"/>
      <color rgb="FF0B1C3A"/>
      <color rgb="FF375818"/>
      <color rgb="FF031434"/>
      <color rgb="FF910050"/>
      <color rgb="FF132C5A"/>
      <color rgb="FF649438"/>
      <color rgb="FF91C300"/>
      <color rgb="FF91C362"/>
      <color rgb="FFE4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TASA DE INTERÉS</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7.5886371808701909E-3"/>
          <c:y val="1.0045126353790616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ln>
              <a:noFill/>
            </a:ln>
            <a:effectLst>
              <a:outerShdw blurRad="50800" dist="38100" dir="5400000" algn="t" rotWithShape="0">
                <a:prstClr val="black">
                  <a:alpha val="40000"/>
                </a:prstClr>
              </a:outerShdw>
            </a:effectLst>
          </c:spPr>
          <c:explosion val="3"/>
          <c:dPt>
            <c:idx val="0"/>
            <c:bubble3D val="0"/>
            <c:explosion val="0"/>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7-F207-4623-86FE-0AAFEFA05F3F}"/>
              </c:ext>
            </c:extLst>
          </c:dPt>
          <c:dPt>
            <c:idx val="1"/>
            <c:bubble3D val="0"/>
            <c:explosion val="0"/>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F207-4623-86FE-0AAFEFA05F3F}"/>
              </c:ext>
            </c:extLst>
          </c:dPt>
          <c:dPt>
            <c:idx val="2"/>
            <c:bubble3D val="0"/>
            <c:explosion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F207-4623-86FE-0AAFEFA05F3F}"/>
              </c:ext>
            </c:extLst>
          </c:dPt>
          <c:dPt>
            <c:idx val="3"/>
            <c:bubble3D val="0"/>
            <c:explosion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2-F207-4623-86FE-0AAFEFA05F3F}"/>
              </c:ext>
            </c:extLst>
          </c:dPt>
          <c:dPt>
            <c:idx val="4"/>
            <c:bubble3D val="0"/>
            <c:explosion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10-F207-4623-86FE-0AAFEFA05F3F}"/>
              </c:ext>
            </c:extLst>
          </c:dPt>
          <c:dPt>
            <c:idx val="5"/>
            <c:bubble3D val="0"/>
            <c:explosion val="0"/>
            <c:spPr>
              <a:solidFill>
                <a:srgbClr val="FFC000"/>
              </a:soli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A-F207-4623-86FE-0AAFEFA05F3F}"/>
              </c:ext>
            </c:extLst>
          </c:dPt>
          <c:dLbls>
            <c:dLbl>
              <c:idx val="2"/>
              <c:layout>
                <c:manualLayout>
                  <c:x val="6.4509837730137742E-2"/>
                  <c:y val="-0.245728169113995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207-4623-86FE-0AAFEFA05F3F}"/>
                </c:ext>
              </c:extLst>
            </c:dLbl>
            <c:dLbl>
              <c:idx val="3"/>
              <c:layout>
                <c:manualLayout>
                  <c:x val="0.10791797001402222"/>
                  <c:y val="1.248374208001069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07-4623-86FE-0AAFEFA05F3F}"/>
                </c:ext>
              </c:extLst>
            </c:dLbl>
            <c:dLbl>
              <c:idx val="5"/>
              <c:layout>
                <c:manualLayout>
                  <c:x val="1.6896235573293065E-2"/>
                  <c:y val="-1.444840095624989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07-4623-86FE-0AAFEFA05F3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Graf'!$BE$3:$BJ$3</c:f>
              <c:strCache>
                <c:ptCount val="6"/>
                <c:pt idx="0">
                  <c:v>FIJA $</c:v>
                </c:pt>
                <c:pt idx="1">
                  <c:v>FIJA UVA</c:v>
                </c:pt>
                <c:pt idx="2">
                  <c:v>FIJA USD</c:v>
                </c:pt>
                <c:pt idx="3">
                  <c:v>BADLAR</c:v>
                </c:pt>
                <c:pt idx="4">
                  <c:v>LIBOR</c:v>
                </c:pt>
                <c:pt idx="5">
                  <c:v>VARIABLE USD</c:v>
                </c:pt>
              </c:strCache>
            </c:strRef>
          </c:cat>
          <c:val>
            <c:numRef>
              <c:f>'Base Graf'!$BE$4:$BJ$4</c:f>
              <c:numCache>
                <c:formatCode>0.0%</c:formatCode>
                <c:ptCount val="6"/>
                <c:pt idx="0">
                  <c:v>0.18749544096316362</c:v>
                </c:pt>
                <c:pt idx="1">
                  <c:v>0.12803852826211809</c:v>
                </c:pt>
                <c:pt idx="2">
                  <c:v>0.46207687192382257</c:v>
                </c:pt>
                <c:pt idx="3">
                  <c:v>5.0861416527146722E-2</c:v>
                </c:pt>
                <c:pt idx="4">
                  <c:v>0.16200489028259105</c:v>
                </c:pt>
                <c:pt idx="5">
                  <c:v>9.5228520411581325E-3</c:v>
                </c:pt>
              </c:numCache>
            </c:numRef>
          </c:val>
          <c:extLst>
            <c:ext xmlns:c16="http://schemas.microsoft.com/office/drawing/2014/chart" uri="{C3380CC4-5D6E-409C-BE32-E72D297353CC}">
              <c16:uniqueId val="{00000000-F207-4623-86FE-0AAFEFA05F3F}"/>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UVA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UVA</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Graf'!$AH$2</c:f>
              <c:strCache>
                <c:ptCount val="1"/>
                <c:pt idx="0">
                  <c:v>Banco de la Nación Argentina</c:v>
                </c:pt>
              </c:strCache>
            </c:strRef>
          </c:tx>
          <c:spPr>
            <a:gradFill flip="none" rotWithShape="1">
              <a:gsLst>
                <a:gs pos="0">
                  <a:srgbClr val="FFC000">
                    <a:shade val="30000"/>
                    <a:satMod val="115000"/>
                  </a:srgbClr>
                </a:gs>
                <a:gs pos="50000">
                  <a:srgbClr val="FFC000">
                    <a:shade val="67500"/>
                    <a:satMod val="115000"/>
                  </a:srgbClr>
                </a:gs>
                <a:gs pos="100000">
                  <a:srgbClr val="FFC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Graf'!$AB$4:$AB$8</c:f>
              <c:numCache>
                <c:formatCode>General</c:formatCode>
                <c:ptCount val="5"/>
                <c:pt idx="0">
                  <c:v>2021</c:v>
                </c:pt>
                <c:pt idx="1">
                  <c:v>2022</c:v>
                </c:pt>
                <c:pt idx="2">
                  <c:v>2023</c:v>
                </c:pt>
                <c:pt idx="3">
                  <c:v>2024</c:v>
                </c:pt>
                <c:pt idx="4">
                  <c:v>2025</c:v>
                </c:pt>
              </c:numCache>
            </c:numRef>
          </c:cat>
          <c:val>
            <c:numRef>
              <c:f>'Base Graf'!$AH$4:$AH$8</c:f>
              <c:numCache>
                <c:formatCode>#,##0.0</c:formatCode>
                <c:ptCount val="5"/>
                <c:pt idx="0">
                  <c:v>40.170722128338923</c:v>
                </c:pt>
                <c:pt idx="1">
                  <c:v>48.604420206829857</c:v>
                </c:pt>
                <c:pt idx="2">
                  <c:v>46.517555194469523</c:v>
                </c:pt>
                <c:pt idx="3">
                  <c:v>44.440219246092575</c:v>
                </c:pt>
                <c:pt idx="4">
                  <c:v>31.952857349071571</c:v>
                </c:pt>
              </c:numCache>
            </c:numRef>
          </c:val>
          <c:extLst>
            <c:ext xmlns:c16="http://schemas.microsoft.com/office/drawing/2014/chart" uri="{C3380CC4-5D6E-409C-BE32-E72D297353CC}">
              <c16:uniqueId val="{00000000-06F5-4C23-9C34-6077156E4050}"/>
            </c:ext>
          </c:extLst>
        </c:ser>
        <c:ser>
          <c:idx val="2"/>
          <c:order val="1"/>
          <c:spPr>
            <a:solidFill>
              <a:schemeClr val="accent3"/>
            </a:solidFill>
            <a:ln>
              <a:noFill/>
            </a:ln>
            <a:effectLst/>
          </c:spPr>
          <c:invertIfNegative val="0"/>
          <c:cat>
            <c:numRef>
              <c:f>'Base Graf'!$AB$4:$AB$8</c:f>
              <c:numCache>
                <c:formatCode>General</c:formatCode>
                <c:ptCount val="5"/>
                <c:pt idx="0">
                  <c:v>2021</c:v>
                </c:pt>
                <c:pt idx="1">
                  <c:v>2022</c:v>
                </c:pt>
                <c:pt idx="2">
                  <c:v>2023</c:v>
                </c:pt>
                <c:pt idx="3">
                  <c:v>2024</c:v>
                </c:pt>
                <c:pt idx="4">
                  <c:v>2025</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9-06F5-4C23-9C34-6077156E4050}"/>
            </c:ext>
          </c:extLst>
        </c:ser>
        <c:dLbls>
          <c:showLegendKey val="0"/>
          <c:showVal val="0"/>
          <c:showCatName val="0"/>
          <c:showSerName val="0"/>
          <c:showPercent val="0"/>
          <c:showBubbleSize val="0"/>
        </c:dLbls>
        <c:gapWidth val="80"/>
        <c:overlap val="100"/>
        <c:axId val="146875904"/>
        <c:axId val="146549568"/>
      </c:barChart>
      <c:catAx>
        <c:axId val="14687590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6549568"/>
        <c:crosses val="autoZero"/>
        <c:auto val="1"/>
        <c:lblAlgn val="ctr"/>
        <c:lblOffset val="100"/>
        <c:noMultiLvlLbl val="0"/>
      </c:catAx>
      <c:valAx>
        <c:axId val="146549568"/>
        <c:scaling>
          <c:orientation val="minMax"/>
          <c:max val="8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46875904"/>
        <c:crosses val="autoZero"/>
        <c:crossBetween val="between"/>
        <c:majorUnit val="20"/>
      </c:valAx>
      <c:spPr>
        <a:noFill/>
        <a:ln>
          <a:noFill/>
        </a:ln>
        <a:effectLst/>
      </c:spPr>
    </c:plotArea>
    <c:legend>
      <c:legendPos val="b"/>
      <c:legendEntry>
        <c:idx val="1"/>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DÓLARES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USD</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0421246155903192"/>
          <c:w val="0.88282793959007555"/>
          <c:h val="0.46846938093327983"/>
        </c:manualLayout>
      </c:layout>
      <c:barChart>
        <c:barDir val="col"/>
        <c:grouping val="stacked"/>
        <c:varyColors val="0"/>
        <c:ser>
          <c:idx val="0"/>
          <c:order val="0"/>
          <c:tx>
            <c:strRef>
              <c:f>'Base Graf'!$AP$2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Graf'!$AB$4:$AB$10</c:f>
              <c:strCache>
                <c:ptCount val="7"/>
                <c:pt idx="0">
                  <c:v>2021</c:v>
                </c:pt>
                <c:pt idx="1">
                  <c:v>2022</c:v>
                </c:pt>
                <c:pt idx="2">
                  <c:v>2023</c:v>
                </c:pt>
                <c:pt idx="3">
                  <c:v>2024</c:v>
                </c:pt>
                <c:pt idx="4">
                  <c:v>2025</c:v>
                </c:pt>
                <c:pt idx="5">
                  <c:v>2026</c:v>
                </c:pt>
                <c:pt idx="6">
                  <c:v>Prom Resto 2027-2042</c:v>
                </c:pt>
              </c:strCache>
            </c:strRef>
          </c:cat>
          <c:val>
            <c:numRef>
              <c:f>'Base Graf'!$AP$4:$AP$10</c:f>
              <c:numCache>
                <c:formatCode>#,##0.0</c:formatCode>
                <c:ptCount val="7"/>
                <c:pt idx="0">
                  <c:v>19.431866666666668</c:v>
                </c:pt>
                <c:pt idx="1">
                  <c:v>22.523299999999999</c:v>
                </c:pt>
                <c:pt idx="2">
                  <c:v>106.85828076923077</c:v>
                </c:pt>
                <c:pt idx="3">
                  <c:v>106.14487307692309</c:v>
                </c:pt>
                <c:pt idx="4">
                  <c:v>101.45676538461539</c:v>
                </c:pt>
                <c:pt idx="5">
                  <c:v>96.768657692307713</c:v>
                </c:pt>
                <c:pt idx="6">
                  <c:v>13.838198317307693</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gradFill>
              <a:gsLst>
                <a:gs pos="0">
                  <a:schemeClr val="accent5">
                    <a:shade val="30000"/>
                    <a:satMod val="115000"/>
                    <a:lumMod val="50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gradFill>
            <a:ln>
              <a:noFill/>
            </a:ln>
            <a:effectLst>
              <a:outerShdw blurRad="50800" dist="38100" dir="2700000" algn="tl" rotWithShape="0">
                <a:prstClr val="black">
                  <a:alpha val="40000"/>
                </a:prstClr>
              </a:outerShdw>
            </a:effectLst>
          </c:spPr>
          <c:invertIfNegative val="0"/>
          <c:cat>
            <c:strRef>
              <c:f>'Base Graf'!$AB$4:$AB$10</c:f>
              <c:strCache>
                <c:ptCount val="7"/>
                <c:pt idx="0">
                  <c:v>2021</c:v>
                </c:pt>
                <c:pt idx="1">
                  <c:v>2022</c:v>
                </c:pt>
                <c:pt idx="2">
                  <c:v>2023</c:v>
                </c:pt>
                <c:pt idx="3">
                  <c:v>2024</c:v>
                </c:pt>
                <c:pt idx="4">
                  <c:v>2025</c:v>
                </c:pt>
                <c:pt idx="5">
                  <c:v>2026</c:v>
                </c:pt>
                <c:pt idx="6">
                  <c:v>Prom Resto 2027-2042</c:v>
                </c:pt>
              </c:strCache>
            </c:strRef>
          </c:cat>
          <c:val>
            <c:numRef>
              <c:f>'Base Graf'!$AM$4:$AM$10</c:f>
              <c:numCache>
                <c:formatCode>#,##0.0</c:formatCode>
                <c:ptCount val="7"/>
                <c:pt idx="0">
                  <c:v>18.284016501868877</c:v>
                </c:pt>
                <c:pt idx="1">
                  <c:v>18.145251342240432</c:v>
                </c:pt>
                <c:pt idx="2">
                  <c:v>17.900761315340294</c:v>
                </c:pt>
                <c:pt idx="3">
                  <c:v>18.414678003777766</c:v>
                </c:pt>
                <c:pt idx="4">
                  <c:v>19.824220257611167</c:v>
                </c:pt>
                <c:pt idx="5">
                  <c:v>14.5836808881719</c:v>
                </c:pt>
                <c:pt idx="6">
                  <c:v>7.8023594408102417</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f>'Base Graf'!$AB$4:$AB$10</c:f>
              <c:strCache>
                <c:ptCount val="7"/>
                <c:pt idx="0">
                  <c:v>2021</c:v>
                </c:pt>
                <c:pt idx="1">
                  <c:v>2022</c:v>
                </c:pt>
                <c:pt idx="2">
                  <c:v>2023</c:v>
                </c:pt>
                <c:pt idx="3">
                  <c:v>2024</c:v>
                </c:pt>
                <c:pt idx="4">
                  <c:v>2025</c:v>
                </c:pt>
                <c:pt idx="5">
                  <c:v>2026</c:v>
                </c:pt>
                <c:pt idx="6">
                  <c:v>Prom Resto 2027-2042</c:v>
                </c:pt>
              </c:strCache>
            </c:strRef>
          </c:cat>
          <c:val>
            <c:numRef>
              <c:f>'Base Graf'!$AJ$4:$AJ$10</c:f>
              <c:numCache>
                <c:formatCode>#,##0.0</c:formatCode>
                <c:ptCount val="7"/>
                <c:pt idx="0">
                  <c:v>0.79255273999999987</c:v>
                </c:pt>
                <c:pt idx="1">
                  <c:v>0</c:v>
                </c:pt>
                <c:pt idx="2">
                  <c:v>0</c:v>
                </c:pt>
                <c:pt idx="3">
                  <c:v>0</c:v>
                </c:pt>
                <c:pt idx="4">
                  <c:v>0</c:v>
                </c:pt>
                <c:pt idx="5">
                  <c:v>0</c:v>
                </c:pt>
                <c:pt idx="6">
                  <c:v>0</c:v>
                </c:pt>
              </c:numCache>
            </c:numRef>
          </c:val>
          <c:extLst>
            <c:ext xmlns:c16="http://schemas.microsoft.com/office/drawing/2014/chart" uri="{C3380CC4-5D6E-409C-BE32-E72D297353CC}">
              <c16:uniqueId val="{00000009-608F-4513-AFD1-F65A68313CF8}"/>
            </c:ext>
          </c:extLst>
        </c:ser>
        <c:ser>
          <c:idx val="3"/>
          <c:order val="3"/>
          <c:spPr>
            <a:solidFill>
              <a:schemeClr val="accent4"/>
            </a:solidFill>
            <a:ln>
              <a:noFill/>
            </a:ln>
            <a:effectLst/>
          </c:spPr>
          <c:invertIfNegative val="0"/>
          <c:cat>
            <c:strRef>
              <c:f>'Base Graf'!$AB$4:$AB$10</c:f>
              <c:strCache>
                <c:ptCount val="7"/>
                <c:pt idx="0">
                  <c:v>2021</c:v>
                </c:pt>
                <c:pt idx="1">
                  <c:v>2022</c:v>
                </c:pt>
                <c:pt idx="2">
                  <c:v>2023</c:v>
                </c:pt>
                <c:pt idx="3">
                  <c:v>2024</c:v>
                </c:pt>
                <c:pt idx="4">
                  <c:v>2025</c:v>
                </c:pt>
                <c:pt idx="5">
                  <c:v>2026</c:v>
                </c:pt>
                <c:pt idx="6">
                  <c:v>Prom Resto 2027-2042</c:v>
                </c:pt>
              </c:strCache>
            </c:strRef>
          </c:cat>
          <c:val>
            <c:numRef>
              <c:f>'Base Graf'!$Z$4:$Z$10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gapWidth val="50"/>
        <c:overlap val="100"/>
        <c:axId val="146876416"/>
        <c:axId val="146551872"/>
      </c:barChart>
      <c:catAx>
        <c:axId val="1468764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6551872"/>
        <c:crosses val="autoZero"/>
        <c:auto val="1"/>
        <c:lblAlgn val="ctr"/>
        <c:lblOffset val="100"/>
        <c:noMultiLvlLbl val="0"/>
      </c:catAx>
      <c:valAx>
        <c:axId val="146551872"/>
        <c:scaling>
          <c:orientation val="minMax"/>
          <c:max val="300"/>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46876416"/>
        <c:crosses val="autoZero"/>
        <c:crossBetween val="between"/>
        <c:majorUnit val="50"/>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Deuda en Millones de $ de Mar-21 (Eje Izq.) y en Millones de USD (Eje Der.)</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DGDP, BCRA, DEIE</a:t>
            </a:r>
            <a:endParaRPr lang="es-AR" sz="1200">
              <a:solidFill>
                <a:srgbClr val="000099"/>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8.7803872053872037E-2"/>
          <c:y val="0.22714873737373736"/>
          <c:w val="0.83645896464646463"/>
          <c:h val="0.56070151515151512"/>
        </c:manualLayout>
      </c:layout>
      <c:lineChart>
        <c:grouping val="standard"/>
        <c:varyColors val="0"/>
        <c:ser>
          <c:idx val="0"/>
          <c:order val="0"/>
          <c:tx>
            <c:v>Deuda Total Adm Central medida en $ Mar-21</c:v>
          </c:tx>
          <c:spPr>
            <a:ln w="19050" cap="rnd">
              <a:solidFill>
                <a:srgbClr val="000099"/>
              </a:solidFill>
              <a:round/>
            </a:ln>
            <a:effectLst/>
          </c:spPr>
          <c:marker>
            <c:symbol val="none"/>
          </c:marker>
          <c:cat>
            <c:numRef>
              <c:f>'Evolución Deuda Total'!$B$4:$AD$4</c:f>
              <c:numCache>
                <c:formatCode>mmm\-yy</c:formatCode>
                <c:ptCount val="2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numCache>
            </c:numRef>
          </c:cat>
          <c:val>
            <c:numRef>
              <c:f>'Evolución Deuda Total'!$B$9:$AD$9</c:f>
              <c:numCache>
                <c:formatCode>#,##0.00</c:formatCode>
                <c:ptCount val="29"/>
                <c:pt idx="0">
                  <c:v>88841.573721871609</c:v>
                </c:pt>
                <c:pt idx="1">
                  <c:v>86647.738659600218</c:v>
                </c:pt>
                <c:pt idx="2">
                  <c:v>82914.898280655572</c:v>
                </c:pt>
                <c:pt idx="3">
                  <c:v>87241.980368254241</c:v>
                </c:pt>
                <c:pt idx="4">
                  <c:v>74698.266678718879</c:v>
                </c:pt>
                <c:pt idx="5">
                  <c:v>80808.102814652826</c:v>
                </c:pt>
                <c:pt idx="6">
                  <c:v>79936.582790623448</c:v>
                </c:pt>
                <c:pt idx="7">
                  <c:v>116214.63696953736</c:v>
                </c:pt>
                <c:pt idx="8">
                  <c:v>93900.786780508788</c:v>
                </c:pt>
                <c:pt idx="9">
                  <c:v>121110.17457762202</c:v>
                </c:pt>
                <c:pt idx="10">
                  <c:v>129417.80104693727</c:v>
                </c:pt>
                <c:pt idx="11">
                  <c:v>129451.09362938686</c:v>
                </c:pt>
                <c:pt idx="12">
                  <c:v>117205.0408631177</c:v>
                </c:pt>
                <c:pt idx="13">
                  <c:v>138498.23587024288</c:v>
                </c:pt>
                <c:pt idx="14">
                  <c:v>132804.02733313042</c:v>
                </c:pt>
                <c:pt idx="15">
                  <c:v>130010.15432735831</c:v>
                </c:pt>
                <c:pt idx="16">
                  <c:v>127054.88667117506</c:v>
                </c:pt>
                <c:pt idx="17">
                  <c:v>135185.93906204158</c:v>
                </c:pt>
                <c:pt idx="18">
                  <c:v>136865.52936826128</c:v>
                </c:pt>
                <c:pt idx="19">
                  <c:v>126381.21872080208</c:v>
                </c:pt>
                <c:pt idx="20">
                  <c:v>121147.35625929217</c:v>
                </c:pt>
                <c:pt idx="21">
                  <c:v>118877.53185461047</c:v>
                </c:pt>
                <c:pt idx="22">
                  <c:v>127616.48979001738</c:v>
                </c:pt>
                <c:pt idx="23">
                  <c:v>125637.15256709643</c:v>
                </c:pt>
                <c:pt idx="24">
                  <c:v>113300.96893278792</c:v>
                </c:pt>
                <c:pt idx="25">
                  <c:v>118631.91968200727</c:v>
                </c:pt>
                <c:pt idx="26">
                  <c:v>118706.64671728351</c:v>
                </c:pt>
                <c:pt idx="27">
                  <c:v>127450.69340631949</c:v>
                </c:pt>
                <c:pt idx="28">
                  <c:v>110213.2372194096</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148072448"/>
        <c:axId val="146554176"/>
      </c:lineChart>
      <c:lineChart>
        <c:grouping val="standard"/>
        <c:varyColors val="0"/>
        <c:ser>
          <c:idx val="1"/>
          <c:order val="1"/>
          <c:tx>
            <c:v>Deuda Total Adm Central medida en USD (Eje Der)</c:v>
          </c:tx>
          <c:spPr>
            <a:ln w="19050" cap="rnd">
              <a:solidFill>
                <a:srgbClr val="00B050"/>
              </a:solidFill>
              <a:round/>
            </a:ln>
            <a:effectLst/>
          </c:spPr>
          <c:marker>
            <c:symbol val="none"/>
          </c:marker>
          <c:cat>
            <c:numRef>
              <c:f>'Evolución Deuda Total'!$B$4:$AD$4</c:f>
              <c:numCache>
                <c:formatCode>mmm\-yy</c:formatCode>
                <c:ptCount val="2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numCache>
            </c:numRef>
          </c:cat>
          <c:val>
            <c:numRef>
              <c:f>'Evolución Deuda Total'!$B$11:$AD$11</c:f>
              <c:numCache>
                <c:formatCode>#,##0.00</c:formatCode>
                <c:ptCount val="29"/>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148073984"/>
        <c:axId val="146825216"/>
      </c:lineChart>
      <c:dateAx>
        <c:axId val="148072448"/>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6554176"/>
        <c:crosses val="autoZero"/>
        <c:auto val="1"/>
        <c:lblOffset val="100"/>
        <c:baseTimeUnit val="months"/>
        <c:majorUnit val="3"/>
        <c:majorTimeUnit val="months"/>
      </c:dateAx>
      <c:valAx>
        <c:axId val="14655417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Mar-21</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8072448"/>
        <c:crosses val="autoZero"/>
        <c:crossBetween val="between"/>
      </c:valAx>
      <c:valAx>
        <c:axId val="146825216"/>
        <c:scaling>
          <c:orientation val="minMax"/>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8073984"/>
        <c:crosses val="max"/>
        <c:crossBetween val="between"/>
      </c:valAx>
      <c:dateAx>
        <c:axId val="148073984"/>
        <c:scaling>
          <c:orientation val="minMax"/>
        </c:scaling>
        <c:delete val="1"/>
        <c:axPos val="b"/>
        <c:numFmt formatCode="mmm\-yy" sourceLinked="1"/>
        <c:majorTickMark val="out"/>
        <c:minorTickMark val="none"/>
        <c:tickLblPos val="nextTo"/>
        <c:crossAx val="146825216"/>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COMPOSICIÓN DE LA DEUDA PÚBLICA </a:t>
            </a:r>
            <a:r>
              <a:rPr lang="es-AR" b="1" baseline="0">
                <a:solidFill>
                  <a:schemeClr val="tx1"/>
                </a:solidFill>
                <a:latin typeface="Arial Narrow" panose="020B0606020202030204" pitchFamily="34" charset="0"/>
              </a:rPr>
              <a:t>POR MONEDA</a:t>
            </a:r>
          </a:p>
          <a:p>
            <a:pPr algn="l">
              <a:defRPr/>
            </a:pPr>
            <a:r>
              <a:rPr lang="es-AR" sz="1200" baseline="0">
                <a:solidFill>
                  <a:srgbClr val="000099"/>
                </a:solidFill>
                <a:latin typeface="Arial Narrow" panose="020B0606020202030204" pitchFamily="34" charset="0"/>
              </a:rPr>
              <a:t>% del Total</a:t>
            </a:r>
          </a:p>
          <a:p>
            <a:pPr algn="l">
              <a:defRPr/>
            </a:pPr>
            <a:r>
              <a:rPr lang="es-AR" sz="1200" baseline="0">
                <a:solidFill>
                  <a:srgbClr val="000099"/>
                </a:solidFill>
                <a:latin typeface="Arial Narrow" panose="020B0606020202030204" pitchFamily="34" charset="0"/>
              </a:rPr>
              <a:t>Fuente MHyF, DGDP </a:t>
            </a:r>
            <a:endParaRPr lang="es-AR" sz="1200">
              <a:solidFill>
                <a:srgbClr val="000099"/>
              </a:solidFill>
              <a:latin typeface="Arial Narrow" panose="020B0606020202030204" pitchFamily="34" charset="0"/>
            </a:endParaRPr>
          </a:p>
        </c:rich>
      </c:tx>
      <c:layout>
        <c:manualLayout>
          <c:xMode val="edge"/>
          <c:yMode val="edge"/>
          <c:x val="2.3570511715232677E-2"/>
          <c:y val="2.7027027027027029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3055555555555558E-2"/>
          <c:y val="0.22004447360746573"/>
          <c:w val="0.90466130945960521"/>
          <c:h val="0.65349846894138242"/>
        </c:manualLayout>
      </c:layout>
      <c:pie3DChart>
        <c:varyColors val="1"/>
        <c:ser>
          <c:idx val="0"/>
          <c:order val="0"/>
          <c:spPr>
            <a:solidFill>
              <a:srgbClr val="007F90"/>
            </a:solidFill>
            <a:ln>
              <a:noFill/>
            </a:ln>
            <a:effectLst>
              <a:outerShdw blurRad="50800" dist="38100" dir="5400000" algn="t" rotWithShape="0">
                <a:prstClr val="black">
                  <a:alpha val="40000"/>
                </a:prstClr>
              </a:outerShdw>
            </a:effectLst>
          </c:spPr>
          <c:dPt>
            <c:idx val="0"/>
            <c:bubble3D val="0"/>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1-E9C4-4F8D-9C1B-802D74C24EF0}"/>
              </c:ext>
            </c:extLst>
          </c:dPt>
          <c:dPt>
            <c:idx val="1"/>
            <c:bubble3D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3-E9C4-4F8D-9C1B-802D74C24EF0}"/>
              </c:ext>
            </c:extLst>
          </c:dPt>
          <c:dPt>
            <c:idx val="2"/>
            <c:bubble3D val="0"/>
            <c:spPr>
              <a:gradFill flip="none" rotWithShape="1">
                <a:gsLst>
                  <a:gs pos="0">
                    <a:srgbClr val="007F90">
                      <a:shade val="30000"/>
                      <a:satMod val="115000"/>
                    </a:srgbClr>
                  </a:gs>
                  <a:gs pos="50000">
                    <a:srgbClr val="007F90">
                      <a:shade val="67500"/>
                      <a:satMod val="115000"/>
                    </a:srgbClr>
                  </a:gs>
                  <a:gs pos="100000">
                    <a:srgbClr val="007F90">
                      <a:shade val="100000"/>
                      <a:satMod val="115000"/>
                    </a:srgbClr>
                  </a:gs>
                </a:gsLst>
                <a:path path="circle">
                  <a:fillToRect l="100000" b="100000"/>
                </a:path>
                <a:tileRect t="-100000" r="-100000"/>
              </a:gradFill>
              <a:ln w="25400">
                <a:noFill/>
              </a:ln>
              <a:effectLst>
                <a:outerShdw blurRad="50800" dist="38100" dir="5400000" algn="t" rotWithShape="0">
                  <a:prstClr val="black">
                    <a:alpha val="40000"/>
                  </a:prstClr>
                </a:outerShdw>
              </a:effectLst>
              <a:sp3d/>
            </c:spPr>
            <c:extLst>
              <c:ext xmlns:c16="http://schemas.microsoft.com/office/drawing/2014/chart" uri="{C3380CC4-5D6E-409C-BE32-E72D297353CC}">
                <c16:uniqueId val="{00000005-E9C4-4F8D-9C1B-802D74C24EF0}"/>
              </c:ext>
            </c:extLst>
          </c:dPt>
          <c:dLbls>
            <c:dLbl>
              <c:idx val="1"/>
              <c:layout>
                <c:manualLayout>
                  <c:x val="0.10420486822708805"/>
                  <c:y val="-0.2571626795058261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C4-4F8D-9C1B-802D74C24EF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Narrow" panose="020B0606020202030204" pitchFamily="34" charset="0"/>
                    <a:ea typeface="+mn-ea"/>
                    <a:cs typeface="+mn-cs"/>
                  </a:defRPr>
                </a:pPr>
                <a:endParaRPr lang="es-A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'Base Graf'!$AX$3:$AZ$3</c:f>
              <c:strCache>
                <c:ptCount val="3"/>
                <c:pt idx="0">
                  <c:v>Pesos</c:v>
                </c:pt>
                <c:pt idx="1">
                  <c:v>USD</c:v>
                </c:pt>
                <c:pt idx="2">
                  <c:v>UVA</c:v>
                </c:pt>
              </c:strCache>
            </c:strRef>
          </c:cat>
          <c:val>
            <c:numRef>
              <c:f>'Base Graf'!$AX$4:$AZ$4</c:f>
              <c:numCache>
                <c:formatCode>0.0%</c:formatCode>
                <c:ptCount val="3"/>
                <c:pt idx="0">
                  <c:v>0.2478797095314684</c:v>
                </c:pt>
                <c:pt idx="1">
                  <c:v>0.62408176220641354</c:v>
                </c:pt>
                <c:pt idx="2">
                  <c:v>0.12803852826211806</c:v>
                </c:pt>
              </c:numCache>
            </c:numRef>
          </c:val>
          <c:extLst>
            <c:ext xmlns:c16="http://schemas.microsoft.com/office/drawing/2014/chart" uri="{C3380CC4-5D6E-409C-BE32-E72D297353CC}">
              <c16:uniqueId val="{0000000C-E9C4-4F8D-9C1B-802D74C24EF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PESOS</a:t>
            </a:r>
          </a:p>
          <a:p>
            <a:pPr algn="l">
              <a:defRPr/>
            </a:pPr>
            <a:r>
              <a:rPr lang="es-AR" sz="1200" baseline="0">
                <a:solidFill>
                  <a:srgbClr val="000099"/>
                </a:solidFill>
                <a:latin typeface="Arial Narrow" panose="020B0606020202030204" pitchFamily="34" charset="0"/>
              </a:rPr>
              <a:t>Millones de $</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chemeClr val="accent5">
                    <a:lumMod val="50000"/>
                    <a:shade val="30000"/>
                    <a:satMod val="115000"/>
                  </a:schemeClr>
                </a:gs>
                <a:gs pos="50000">
                  <a:schemeClr val="accent5">
                    <a:lumMod val="50000"/>
                    <a:shade val="67500"/>
                    <a:satMod val="115000"/>
                  </a:schemeClr>
                </a:gs>
                <a:gs pos="100000">
                  <a:schemeClr val="accent5">
                    <a:lumMod val="50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Graf'!$A$4:$A$9</c:f>
              <c:numCache>
                <c:formatCode>General</c:formatCode>
                <c:ptCount val="6"/>
                <c:pt idx="0">
                  <c:v>2021</c:v>
                </c:pt>
                <c:pt idx="1">
                  <c:v>2022</c:v>
                </c:pt>
                <c:pt idx="2">
                  <c:v>2023</c:v>
                </c:pt>
                <c:pt idx="3">
                  <c:v>2024</c:v>
                </c:pt>
                <c:pt idx="4">
                  <c:v>2025</c:v>
                </c:pt>
                <c:pt idx="5">
                  <c:v>2026</c:v>
                </c:pt>
              </c:numCache>
            </c:numRef>
          </c:cat>
          <c:val>
            <c:numRef>
              <c:f>'Base Graf'!$B$4:$B$9</c:f>
              <c:numCache>
                <c:formatCode>#,##0.0</c:formatCode>
                <c:ptCount val="6"/>
                <c:pt idx="0">
                  <c:v>13115.086434418787</c:v>
                </c:pt>
                <c:pt idx="1">
                  <c:v>9731.529748524641</c:v>
                </c:pt>
                <c:pt idx="2">
                  <c:v>10048.744466050714</c:v>
                </c:pt>
                <c:pt idx="3">
                  <c:v>279.70882138566617</c:v>
                </c:pt>
                <c:pt idx="4">
                  <c:v>137.94405239686813</c:v>
                </c:pt>
                <c:pt idx="5">
                  <c:v>36.178047809543543</c:v>
                </c:pt>
              </c:numCache>
            </c:numRef>
          </c:val>
          <c:extLs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197962240"/>
        <c:axId val="194458112"/>
      </c:barChart>
      <c:catAx>
        <c:axId val="19796224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4458112"/>
        <c:crosses val="autoZero"/>
        <c:auto val="1"/>
        <c:lblAlgn val="ctr"/>
        <c:lblOffset val="100"/>
        <c:noMultiLvlLbl val="0"/>
      </c:catAx>
      <c:valAx>
        <c:axId val="194458112"/>
        <c:scaling>
          <c:orientation val="minMax"/>
        </c:scaling>
        <c:delete val="1"/>
        <c:axPos val="l"/>
        <c:numFmt formatCode="#,##0.0" sourceLinked="1"/>
        <c:majorTickMark val="none"/>
        <c:minorTickMark val="none"/>
        <c:tickLblPos val="nextTo"/>
        <c:crossAx val="1979622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DÓLARES</a:t>
            </a:r>
          </a:p>
          <a:p>
            <a:pPr algn="l">
              <a:defRPr/>
            </a:pPr>
            <a:r>
              <a:rPr lang="es-AR" sz="1200" baseline="0">
                <a:solidFill>
                  <a:srgbClr val="000099"/>
                </a:solidFill>
                <a:latin typeface="Arial Narrow" panose="020B0606020202030204" pitchFamily="34" charset="0"/>
              </a:rPr>
              <a:t>Millones de USD</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barChart>
        <c:barDir val="col"/>
        <c:grouping val="clustered"/>
        <c:varyColors val="0"/>
        <c:ser>
          <c:idx val="0"/>
          <c:order val="0"/>
          <c:spPr>
            <a:gradFill flip="none" rotWithShape="1">
              <a:gsLst>
                <a:gs pos="0">
                  <a:srgbClr val="375818">
                    <a:shade val="30000"/>
                    <a:satMod val="115000"/>
                  </a:srgbClr>
                </a:gs>
                <a:gs pos="50000">
                  <a:srgbClr val="375818">
                    <a:shade val="67500"/>
                    <a:satMod val="115000"/>
                  </a:srgbClr>
                </a:gs>
                <a:gs pos="100000">
                  <a:srgbClr val="375818">
                    <a:shade val="100000"/>
                    <a:satMod val="115000"/>
                  </a:srgb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'Base Graf'!$A$4:$A$10</c:f>
              <c:strCache>
                <c:ptCount val="7"/>
                <c:pt idx="0">
                  <c:v>2021</c:v>
                </c:pt>
                <c:pt idx="1">
                  <c:v>2022</c:v>
                </c:pt>
                <c:pt idx="2">
                  <c:v>2023</c:v>
                </c:pt>
                <c:pt idx="3">
                  <c:v>2024</c:v>
                </c:pt>
                <c:pt idx="4">
                  <c:v>2025</c:v>
                </c:pt>
                <c:pt idx="5">
                  <c:v>2026</c:v>
                </c:pt>
                <c:pt idx="6">
                  <c:v>Prom Resto 2027-2042</c:v>
                </c:pt>
              </c:strCache>
            </c:strRef>
          </c:cat>
          <c:val>
            <c:numRef>
              <c:f>'Base Graf'!$C$4:$C$10</c:f>
              <c:numCache>
                <c:formatCode>#,##0.0</c:formatCode>
                <c:ptCount val="7"/>
                <c:pt idx="0">
                  <c:v>38.508435908535546</c:v>
                </c:pt>
                <c:pt idx="1">
                  <c:v>40.668551342240427</c:v>
                </c:pt>
                <c:pt idx="2">
                  <c:v>124.75904208457106</c:v>
                </c:pt>
                <c:pt idx="3">
                  <c:v>124.55955108070086</c:v>
                </c:pt>
                <c:pt idx="4">
                  <c:v>121.28098564222657</c:v>
                </c:pt>
                <c:pt idx="5">
                  <c:v>111.35233858047961</c:v>
                </c:pt>
                <c:pt idx="6">
                  <c:v>21.640557758117936</c:v>
                </c:pt>
              </c:numCache>
            </c:numRef>
          </c:val>
          <c:extLs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197961728"/>
        <c:axId val="194459840"/>
      </c:barChart>
      <c:catAx>
        <c:axId val="19796172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94459840"/>
        <c:crosses val="autoZero"/>
        <c:auto val="1"/>
        <c:lblAlgn val="ctr"/>
        <c:lblOffset val="100"/>
        <c:noMultiLvlLbl val="0"/>
      </c:catAx>
      <c:valAx>
        <c:axId val="194459840"/>
        <c:scaling>
          <c:orientation val="minMax"/>
        </c:scaling>
        <c:delete val="1"/>
        <c:axPos val="l"/>
        <c:numFmt formatCode="#,##0.0" sourceLinked="1"/>
        <c:majorTickMark val="none"/>
        <c:minorTickMark val="none"/>
        <c:tickLblPos val="nextTo"/>
        <c:crossAx val="1979617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r>
              <a:rPr lang="es-AR" b="1">
                <a:solidFill>
                  <a:schemeClr val="tx1"/>
                </a:solidFill>
                <a:latin typeface="Arial Narrow" panose="020B0606020202030204" pitchFamily="34" charset="0"/>
              </a:rPr>
              <a:t>PERFIL DE VENCIMIENTO</a:t>
            </a:r>
            <a:r>
              <a:rPr lang="es-AR" b="1" baseline="0">
                <a:solidFill>
                  <a:schemeClr val="tx1"/>
                </a:solidFill>
                <a:latin typeface="Arial Narrow" panose="020B0606020202030204" pitchFamily="34" charset="0"/>
              </a:rPr>
              <a:t> DEUDA PÚBLICA EN UNIDADES DE VALOR ADQUISITIVO</a:t>
            </a:r>
          </a:p>
          <a:p>
            <a:pPr algn="l">
              <a:defRPr/>
            </a:pPr>
            <a:r>
              <a:rPr lang="es-AR" sz="1200" baseline="0">
                <a:solidFill>
                  <a:srgbClr val="000099"/>
                </a:solidFill>
                <a:latin typeface="Arial Narrow" panose="020B0606020202030204" pitchFamily="34" charset="0"/>
              </a:rPr>
              <a:t>Millones de UVA</a:t>
            </a:r>
          </a:p>
          <a:p>
            <a:pPr algn="l">
              <a:defRPr/>
            </a:pPr>
            <a:r>
              <a:rPr lang="es-AR" sz="1200" baseline="0">
                <a:solidFill>
                  <a:srgbClr val="000099"/>
                </a:solidFill>
                <a:latin typeface="Arial Narrow" panose="020B0606020202030204" pitchFamily="34" charset="0"/>
              </a:rPr>
              <a:t>Fuente: MHyF, DGDP</a:t>
            </a:r>
            <a:endParaRPr lang="es-AR" sz="1200">
              <a:solidFill>
                <a:srgbClr val="000099"/>
              </a:solidFill>
              <a:latin typeface="Arial Narrow" panose="020B0606020202030204" pitchFamily="34" charset="0"/>
            </a:endParaRPr>
          </a:p>
        </c:rich>
      </c:tx>
      <c:layout>
        <c:manualLayout>
          <c:xMode val="edge"/>
          <c:yMode val="edge"/>
          <c:x val="1.6574932062765241E-2"/>
          <c:y val="3.2407407407407406E-2"/>
        </c:manualLayout>
      </c:layout>
      <c:overlay val="0"/>
      <c:spPr>
        <a:noFill/>
        <a:ln>
          <a:noFill/>
        </a:ln>
        <a:effectLst/>
      </c:spPr>
      <c:txPr>
        <a:bodyPr rot="0" spcFirstLastPara="1" vertOverflow="ellipsis" vert="horz" wrap="square" anchor="ctr" anchorCtr="1"/>
        <a:lstStyle/>
        <a:p>
          <a:pPr algn="l">
            <a:defRPr sz="1400" b="0" i="0" u="none" strike="noStrike" kern="1200" cap="none" spc="20" baseline="0">
              <a:solidFill>
                <a:schemeClr val="tx1">
                  <a:lumMod val="50000"/>
                  <a:lumOff val="50000"/>
                </a:schemeClr>
              </a:solidFill>
              <a:latin typeface="+mn-lt"/>
              <a:ea typeface="+mn-ea"/>
              <a:cs typeface="+mn-cs"/>
            </a:defRPr>
          </a:pPr>
          <a:endParaRPr lang="es-AR"/>
        </a:p>
      </c:txPr>
    </c:title>
    <c:autoTitleDeleted val="0"/>
    <c:plotArea>
      <c:layout>
        <c:manualLayout>
          <c:layoutTarget val="inner"/>
          <c:xMode val="edge"/>
          <c:yMode val="edge"/>
          <c:x val="2.5116864437252785E-2"/>
          <c:y val="0.30421246155903192"/>
          <c:w val="0.94976627112549439"/>
          <c:h val="0.53304653028479743"/>
        </c:manualLayout>
      </c:layout>
      <c:barChart>
        <c:barDir val="col"/>
        <c:grouping val="clustered"/>
        <c:varyColors val="0"/>
        <c:ser>
          <c:idx val="0"/>
          <c:order val="0"/>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solidFill>
                    <a:latin typeface="Arial Narrow" panose="020B0606020202030204" pitchFamily="34" charset="0"/>
                    <a:ea typeface="+mn-ea"/>
                    <a:cs typeface="+mn-cs"/>
                  </a:defRPr>
                </a:pPr>
                <a:endParaRPr lang="es-A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'Base Graf'!$A$4:$A$8</c:f>
              <c:numCache>
                <c:formatCode>General</c:formatCode>
                <c:ptCount val="5"/>
                <c:pt idx="0">
                  <c:v>2021</c:v>
                </c:pt>
                <c:pt idx="1">
                  <c:v>2022</c:v>
                </c:pt>
                <c:pt idx="2">
                  <c:v>2023</c:v>
                </c:pt>
                <c:pt idx="3">
                  <c:v>2024</c:v>
                </c:pt>
                <c:pt idx="4">
                  <c:v>2025</c:v>
                </c:pt>
              </c:numCache>
            </c:numRef>
          </c:cat>
          <c:val>
            <c:numRef>
              <c:f>'Base Graf'!$D$4:$D$8</c:f>
              <c:numCache>
                <c:formatCode>#,##0.0</c:formatCode>
                <c:ptCount val="5"/>
                <c:pt idx="0">
                  <c:v>40.170722128338923</c:v>
                </c:pt>
                <c:pt idx="1">
                  <c:v>48.604420206829857</c:v>
                </c:pt>
                <c:pt idx="2">
                  <c:v>46.517555194469523</c:v>
                </c:pt>
                <c:pt idx="3">
                  <c:v>44.440219246092575</c:v>
                </c:pt>
                <c:pt idx="4">
                  <c:v>31.952857349071571</c:v>
                </c:pt>
              </c:numCache>
            </c:numRef>
          </c:val>
          <c:extLst>
            <c:ext xmlns:c16="http://schemas.microsoft.com/office/drawing/2014/chart" uri="{C3380CC4-5D6E-409C-BE32-E72D297353CC}">
              <c16:uniqueId val="{00000000-F96C-4753-8387-8175C6EF1446}"/>
            </c:ext>
          </c:extLst>
        </c:ser>
        <c:dLbls>
          <c:showLegendKey val="0"/>
          <c:showVal val="0"/>
          <c:showCatName val="0"/>
          <c:showSerName val="0"/>
          <c:showPercent val="0"/>
          <c:showBubbleSize val="0"/>
        </c:dLbls>
        <c:gapWidth val="100"/>
        <c:overlap val="-24"/>
        <c:axId val="197962752"/>
        <c:axId val="146800640"/>
      </c:barChart>
      <c:catAx>
        <c:axId val="19796275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6800640"/>
        <c:crosses val="autoZero"/>
        <c:auto val="1"/>
        <c:lblAlgn val="ctr"/>
        <c:lblOffset val="100"/>
        <c:noMultiLvlLbl val="0"/>
      </c:catAx>
      <c:valAx>
        <c:axId val="146800640"/>
        <c:scaling>
          <c:orientation val="minMax"/>
        </c:scaling>
        <c:delete val="1"/>
        <c:axPos val="l"/>
        <c:numFmt formatCode="#,##0.0" sourceLinked="1"/>
        <c:majorTickMark val="none"/>
        <c:minorTickMark val="none"/>
        <c:tickLblPos val="nextTo"/>
        <c:crossAx val="197962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PESOS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Graf'!$H$4:$H$9</c:f>
              <c:numCache>
                <c:formatCode>#,##0.0</c:formatCode>
                <c:ptCount val="6"/>
                <c:pt idx="0">
                  <c:v>9662.6118054133785</c:v>
                </c:pt>
                <c:pt idx="1">
                  <c:v>7355.6124575212516</c:v>
                </c:pt>
                <c:pt idx="2">
                  <c:v>9296.1377335294383</c:v>
                </c:pt>
                <c:pt idx="3">
                  <c:v>249.22367038918514</c:v>
                </c:pt>
                <c:pt idx="4">
                  <c:v>124.52752932463073</c:v>
                </c:pt>
                <c:pt idx="5">
                  <c:v>34.183203480526522</c:v>
                </c:pt>
              </c:numCache>
            </c:numRef>
          </c:val>
          <c:extLst>
            <c:ext xmlns:c16="http://schemas.microsoft.com/office/drawing/2014/chart" uri="{C3380CC4-5D6E-409C-BE32-E72D297353CC}">
              <c16:uniqueId val="{00000000-EC2A-4692-91BA-595E276D28C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Graf'!$K$4:$K$9</c:f>
              <c:numCache>
                <c:formatCode>#,##0.0</c:formatCode>
                <c:ptCount val="6"/>
                <c:pt idx="0">
                  <c:v>3452.4746290054086</c:v>
                </c:pt>
                <c:pt idx="1">
                  <c:v>2375.9172910033885</c:v>
                </c:pt>
                <c:pt idx="2">
                  <c:v>752.60673252127617</c:v>
                </c:pt>
                <c:pt idx="3">
                  <c:v>30.485150996480996</c:v>
                </c:pt>
                <c:pt idx="4">
                  <c:v>13.416523072237382</c:v>
                </c:pt>
                <c:pt idx="5">
                  <c:v>1.9948443290170235</c:v>
                </c:pt>
              </c:numCache>
            </c:numRef>
          </c:val>
          <c:extLst>
            <c:ext xmlns:c16="http://schemas.microsoft.com/office/drawing/2014/chart" uri="{C3380CC4-5D6E-409C-BE32-E72D297353CC}">
              <c16:uniqueId val="{00000001-EC2A-4692-91BA-595E276D28C4}"/>
            </c:ext>
          </c:extLst>
        </c:ser>
        <c:ser>
          <c:idx val="2"/>
          <c:order val="2"/>
          <c:spPr>
            <a:solidFill>
              <a:schemeClr val="accent3"/>
            </a:solidFill>
            <a:ln>
              <a:noFill/>
            </a:ln>
            <a:effectLst/>
          </c:spPr>
          <c:invertIfNegative val="0"/>
          <c:cat>
            <c:numRef>
              <c:f>'Base Graf'!$G$4:$G$9</c:f>
              <c:numCache>
                <c:formatCode>General</c:formatCode>
                <c:ptCount val="6"/>
                <c:pt idx="0">
                  <c:v>2021</c:v>
                </c:pt>
                <c:pt idx="1">
                  <c:v>2022</c:v>
                </c:pt>
                <c:pt idx="2">
                  <c:v>2023</c:v>
                </c:pt>
                <c:pt idx="3">
                  <c:v>2024</c:v>
                </c:pt>
                <c:pt idx="4">
                  <c:v>2025</c:v>
                </c:pt>
                <c:pt idx="5">
                  <c:v>2026</c:v>
                </c:pt>
              </c:numCache>
            </c:numRef>
          </c:cat>
          <c:val>
            <c:numRef>
              <c:f>'Base Graf'!$Z$4:$Z$9</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gapWidth val="50"/>
        <c:overlap val="100"/>
        <c:axId val="146874368"/>
        <c:axId val="146802368"/>
      </c:barChart>
      <c:catAx>
        <c:axId val="1468743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6802368"/>
        <c:crosses val="autoZero"/>
        <c:auto val="1"/>
        <c:lblAlgn val="ctr"/>
        <c:lblOffset val="100"/>
        <c:noMultiLvlLbl val="0"/>
      </c:catAx>
      <c:valAx>
        <c:axId val="146802368"/>
        <c:scaling>
          <c:orientation val="minMax"/>
        </c:scaling>
        <c:delete val="1"/>
        <c:axPos val="l"/>
        <c:numFmt formatCode="#,##0.0" sourceLinked="1"/>
        <c:majorTickMark val="none"/>
        <c:minorTickMark val="none"/>
        <c:tickLblPos val="nextTo"/>
        <c:crossAx val="146874368"/>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DÓLARES POR TIPO DE SERVICIO</a:t>
            </a:r>
          </a:p>
          <a:p>
            <a:pPr algn="l">
              <a:defRPr/>
            </a:pPr>
            <a:r>
              <a:rPr lang="es-AR" sz="1200">
                <a:solidFill>
                  <a:srgbClr val="000099"/>
                </a:solidFill>
                <a:latin typeface="Arial Narrow" panose="020B0606020202030204" pitchFamily="34" charset="0"/>
              </a:rPr>
              <a:t>Millones de USD.</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7533261417E-2"/>
          <c:y val="0.2952827918170878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Graf'!$G$4:$G$10</c:f>
              <c:strCache>
                <c:ptCount val="7"/>
                <c:pt idx="0">
                  <c:v>2021</c:v>
                </c:pt>
                <c:pt idx="1">
                  <c:v>2022</c:v>
                </c:pt>
                <c:pt idx="2">
                  <c:v>2023</c:v>
                </c:pt>
                <c:pt idx="3">
                  <c:v>2024</c:v>
                </c:pt>
                <c:pt idx="4">
                  <c:v>2025</c:v>
                </c:pt>
                <c:pt idx="5">
                  <c:v>2026</c:v>
                </c:pt>
                <c:pt idx="6">
                  <c:v>Prom Resto 2027-2042</c:v>
                </c:pt>
              </c:strCache>
            </c:strRef>
          </c:cat>
          <c:val>
            <c:numRef>
              <c:f>'Base Graf'!$I$4:$I$10</c:f>
              <c:numCache>
                <c:formatCode>#,##0.0</c:formatCode>
                <c:ptCount val="7"/>
                <c:pt idx="0">
                  <c:v>16.360499984072536</c:v>
                </c:pt>
                <c:pt idx="1">
                  <c:v>15.552841066598669</c:v>
                </c:pt>
                <c:pt idx="2">
                  <c:v>96.982891792970634</c:v>
                </c:pt>
                <c:pt idx="3">
                  <c:v>96.880320073970637</c:v>
                </c:pt>
                <c:pt idx="4">
                  <c:v>96.639800363970636</c:v>
                </c:pt>
                <c:pt idx="5">
                  <c:v>91.768990512542061</c:v>
                </c:pt>
                <c:pt idx="6">
                  <c:v>19.13584653724698</c:v>
                </c:pt>
              </c:numCache>
            </c:numRef>
          </c:val>
          <c:extLst>
            <c:ext xmlns:c16="http://schemas.microsoft.com/office/drawing/2014/chart" uri="{C3380CC4-5D6E-409C-BE32-E72D297353CC}">
              <c16:uniqueId val="{00000007-F070-4C4C-A8F3-25B5D6BC95A0}"/>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dLbls>
            <c:delete val="1"/>
          </c:dLbls>
          <c:cat>
            <c:strRef>
              <c:f>'Base Graf'!$G$4:$G$10</c:f>
              <c:strCache>
                <c:ptCount val="7"/>
                <c:pt idx="0">
                  <c:v>2021</c:v>
                </c:pt>
                <c:pt idx="1">
                  <c:v>2022</c:v>
                </c:pt>
                <c:pt idx="2">
                  <c:v>2023</c:v>
                </c:pt>
                <c:pt idx="3">
                  <c:v>2024</c:v>
                </c:pt>
                <c:pt idx="4">
                  <c:v>2025</c:v>
                </c:pt>
                <c:pt idx="5">
                  <c:v>2026</c:v>
                </c:pt>
                <c:pt idx="6">
                  <c:v>Prom Resto 2027-2042</c:v>
                </c:pt>
              </c:strCache>
            </c:strRef>
          </c:cat>
          <c:val>
            <c:numRef>
              <c:f>'Base Graf'!$L$4:$L$10</c:f>
              <c:numCache>
                <c:formatCode>#,##0.0</c:formatCode>
                <c:ptCount val="7"/>
                <c:pt idx="0">
                  <c:v>22.147935924463006</c:v>
                </c:pt>
                <c:pt idx="1">
                  <c:v>25.115710275641757</c:v>
                </c:pt>
                <c:pt idx="2">
                  <c:v>27.776150291600437</c:v>
                </c:pt>
                <c:pt idx="3">
                  <c:v>27.67923100673022</c:v>
                </c:pt>
                <c:pt idx="4">
                  <c:v>24.641185278255932</c:v>
                </c:pt>
                <c:pt idx="5">
                  <c:v>19.583348067937546</c:v>
                </c:pt>
                <c:pt idx="6">
                  <c:v>2.5047112208709534</c:v>
                </c:pt>
              </c:numCache>
            </c:numRef>
          </c:val>
          <c:extLst>
            <c:ext xmlns:c16="http://schemas.microsoft.com/office/drawing/2014/chart" uri="{C3380CC4-5D6E-409C-BE32-E72D297353CC}">
              <c16:uniqueId val="{0000000F-F070-4C4C-A8F3-25B5D6BC95A0}"/>
            </c:ext>
          </c:extLst>
        </c:ser>
        <c:ser>
          <c:idx val="2"/>
          <c:order val="2"/>
          <c:spPr>
            <a:solidFill>
              <a:schemeClr val="accent3"/>
            </a:solidFill>
            <a:ln>
              <a:noFill/>
            </a:ln>
            <a:effectLst/>
          </c:spPr>
          <c:invertIfNegative val="0"/>
          <c:dLbls>
            <c:delete val="1"/>
          </c:dLbls>
          <c:cat>
            <c:strRef>
              <c:f>'Base Graf'!$G$4:$G$10</c:f>
              <c:strCache>
                <c:ptCount val="7"/>
                <c:pt idx="0">
                  <c:v>2021</c:v>
                </c:pt>
                <c:pt idx="1">
                  <c:v>2022</c:v>
                </c:pt>
                <c:pt idx="2">
                  <c:v>2023</c:v>
                </c:pt>
                <c:pt idx="3">
                  <c:v>2024</c:v>
                </c:pt>
                <c:pt idx="4">
                  <c:v>2025</c:v>
                </c:pt>
                <c:pt idx="5">
                  <c:v>2026</c:v>
                </c:pt>
                <c:pt idx="6">
                  <c:v>Prom Resto 2027-2042</c:v>
                </c:pt>
              </c:strCache>
            </c:strRef>
          </c:cat>
          <c:val>
            <c:numRef>
              <c:f>'Base Graf'!$Z$4:$Z$10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17-F070-4C4C-A8F3-25B5D6BC95A0}"/>
            </c:ext>
          </c:extLst>
        </c:ser>
        <c:dLbls>
          <c:dLblPos val="ctr"/>
          <c:showLegendKey val="0"/>
          <c:showVal val="1"/>
          <c:showCatName val="0"/>
          <c:showSerName val="0"/>
          <c:showPercent val="0"/>
          <c:showBubbleSize val="0"/>
        </c:dLbls>
        <c:gapWidth val="50"/>
        <c:overlap val="100"/>
        <c:axId val="146874880"/>
        <c:axId val="146804672"/>
      </c:barChart>
      <c:catAx>
        <c:axId val="1468748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6804672"/>
        <c:crosses val="autoZero"/>
        <c:auto val="1"/>
        <c:lblAlgn val="ctr"/>
        <c:lblOffset val="100"/>
        <c:noMultiLvlLbl val="0"/>
      </c:catAx>
      <c:valAx>
        <c:axId val="146804672"/>
        <c:scaling>
          <c:orientation val="minMax"/>
        </c:scaling>
        <c:delete val="1"/>
        <c:axPos val="l"/>
        <c:numFmt formatCode="#,##0.0" sourceLinked="1"/>
        <c:majorTickMark val="none"/>
        <c:minorTickMark val="none"/>
        <c:tickLblPos val="nextTo"/>
        <c:crossAx val="146874880"/>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b="1">
                <a:solidFill>
                  <a:schemeClr val="tx1"/>
                </a:solidFill>
                <a:latin typeface="Arial Narrow" panose="020B0606020202030204" pitchFamily="34" charset="0"/>
              </a:rPr>
              <a:t>PERFIL DE VENCIMIENTOS DEUDA PÚBLICA EN UVA </a:t>
            </a:r>
          </a:p>
          <a:p>
            <a:pPr algn="l">
              <a:defRPr/>
            </a:pPr>
            <a:r>
              <a:rPr lang="es-AR" b="1">
                <a:solidFill>
                  <a:schemeClr val="tx1"/>
                </a:solidFill>
                <a:latin typeface="Arial Narrow" panose="020B0606020202030204" pitchFamily="34" charset="0"/>
              </a:rPr>
              <a:t>POR TIPO DE SERVICIO</a:t>
            </a:r>
          </a:p>
          <a:p>
            <a:pPr algn="l">
              <a:defRPr/>
            </a:pPr>
            <a:r>
              <a:rPr lang="es-AR" sz="1200">
                <a:solidFill>
                  <a:srgbClr val="000099"/>
                </a:solidFill>
                <a:latin typeface="Arial Narrow" panose="020B0606020202030204" pitchFamily="34" charset="0"/>
              </a:rPr>
              <a:t>Millones de UVA.</a:t>
            </a:r>
            <a:r>
              <a:rPr lang="es-AR" sz="1200" baseline="0">
                <a:solidFill>
                  <a:srgbClr val="000099"/>
                </a:solidFill>
                <a:latin typeface="Arial Narrow" panose="020B0606020202030204" pitchFamily="34" charset="0"/>
              </a:rPr>
              <a:t> Capital e Interés como % del servicio total</a:t>
            </a:r>
          </a:p>
          <a:p>
            <a:pPr algn="l">
              <a:defRPr/>
            </a:pPr>
            <a:r>
              <a:rPr lang="es-AR" sz="1200" baseline="0">
                <a:solidFill>
                  <a:srgbClr val="000099"/>
                </a:solidFill>
                <a:latin typeface="Arial Narrow" panose="020B0606020202030204" pitchFamily="34" charset="0"/>
              </a:rPr>
              <a:t>Fuente: MHyF, DGDP</a:t>
            </a:r>
            <a:r>
              <a:rPr lang="es-AR" sz="1200">
                <a:solidFill>
                  <a:srgbClr val="000099"/>
                </a:solidFill>
                <a:latin typeface="Arial Narrow" panose="020B0606020202030204" pitchFamily="34" charset="0"/>
              </a:rPr>
              <a:t> </a:t>
            </a:r>
          </a:p>
        </c:rich>
      </c:tx>
      <c:layout>
        <c:manualLayout>
          <c:xMode val="edge"/>
          <c:yMode val="edge"/>
          <c:x val="1.3607180221353449E-2"/>
          <c:y val="2.3809523809523808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3.6900501073729421E-2"/>
          <c:y val="0.28679227596550433"/>
          <c:w val="0.93809951881014875"/>
          <c:h val="0.5125403074615672"/>
        </c:manualLayout>
      </c:layout>
      <c:barChart>
        <c:barDir val="col"/>
        <c:grouping val="stacked"/>
        <c:varyColors val="0"/>
        <c:ser>
          <c:idx val="0"/>
          <c:order val="0"/>
          <c:tx>
            <c:v>Capital</c:v>
          </c:tx>
          <c:spPr>
            <a:gradFill flip="none" rotWithShape="1">
              <a:gsLst>
                <a:gs pos="0">
                  <a:srgbClr val="132C5A">
                    <a:shade val="30000"/>
                    <a:satMod val="115000"/>
                  </a:srgbClr>
                </a:gs>
                <a:gs pos="50000">
                  <a:srgbClr val="132C5A">
                    <a:shade val="67500"/>
                    <a:satMod val="115000"/>
                  </a:srgbClr>
                </a:gs>
                <a:gs pos="100000">
                  <a:srgbClr val="132C5A">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2021</c:v>
                </c:pt>
                <c:pt idx="1">
                  <c:v>2022</c:v>
                </c:pt>
                <c:pt idx="2">
                  <c:v>2023</c:v>
                </c:pt>
                <c:pt idx="3">
                  <c:v>2024</c:v>
                </c:pt>
                <c:pt idx="4">
                  <c:v>2025</c:v>
                </c:pt>
              </c:numCache>
            </c:numRef>
          </c:cat>
          <c:val>
            <c:numRef>
              <c:f>'Base Graf'!$J$4:$J$8</c:f>
              <c:numCache>
                <c:formatCode>#,##0.0</c:formatCode>
                <c:ptCount val="5"/>
                <c:pt idx="0">
                  <c:v>31.30297518540501</c:v>
                </c:pt>
                <c:pt idx="1">
                  <c:v>41.737300247206683</c:v>
                </c:pt>
                <c:pt idx="2">
                  <c:v>41.737300247206683</c:v>
                </c:pt>
                <c:pt idx="3">
                  <c:v>41.737300247206683</c:v>
                </c:pt>
                <c:pt idx="4">
                  <c:v>31.30297518540501</c:v>
                </c:pt>
              </c:numCache>
            </c:numRef>
          </c:val>
          <c:extLst>
            <c:ext xmlns:c16="http://schemas.microsoft.com/office/drawing/2014/chart" uri="{C3380CC4-5D6E-409C-BE32-E72D297353CC}">
              <c16:uniqueId val="{00000007-39E2-42F6-A146-DEF2CA2E2C94}"/>
            </c:ext>
          </c:extLst>
        </c:ser>
        <c:ser>
          <c:idx val="1"/>
          <c:order val="1"/>
          <c:tx>
            <c:v>Interés</c:v>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Graf'!$G$4:$G$8</c:f>
              <c:numCache>
                <c:formatCode>General</c:formatCode>
                <c:ptCount val="5"/>
                <c:pt idx="0">
                  <c:v>2021</c:v>
                </c:pt>
                <c:pt idx="1">
                  <c:v>2022</c:v>
                </c:pt>
                <c:pt idx="2">
                  <c:v>2023</c:v>
                </c:pt>
                <c:pt idx="3">
                  <c:v>2024</c:v>
                </c:pt>
                <c:pt idx="4">
                  <c:v>2025</c:v>
                </c:pt>
              </c:numCache>
            </c:numRef>
          </c:cat>
          <c:val>
            <c:numRef>
              <c:f>'Base Graf'!$M$4:$M$8</c:f>
              <c:numCache>
                <c:formatCode>#,##0.0</c:formatCode>
                <c:ptCount val="5"/>
                <c:pt idx="0">
                  <c:v>8.8677469429339109</c:v>
                </c:pt>
                <c:pt idx="1">
                  <c:v>6.8671199596231727</c:v>
                </c:pt>
                <c:pt idx="2">
                  <c:v>4.7802549472628435</c:v>
                </c:pt>
                <c:pt idx="3">
                  <c:v>2.7029189988858944</c:v>
                </c:pt>
                <c:pt idx="4">
                  <c:v>0.64988216366655971</c:v>
                </c:pt>
              </c:numCache>
            </c:numRef>
          </c:val>
          <c:extLst>
            <c:ext xmlns:c16="http://schemas.microsoft.com/office/drawing/2014/chart" uri="{C3380CC4-5D6E-409C-BE32-E72D297353CC}">
              <c16:uniqueId val="{0000000F-39E2-42F6-A146-DEF2CA2E2C94}"/>
            </c:ext>
          </c:extLst>
        </c:ser>
        <c:ser>
          <c:idx val="2"/>
          <c:order val="2"/>
          <c:spPr>
            <a:solidFill>
              <a:schemeClr val="accent3"/>
            </a:solidFill>
            <a:ln>
              <a:noFill/>
            </a:ln>
            <a:effectLst/>
          </c:spPr>
          <c:invertIfNegative val="0"/>
          <c:cat>
            <c:numRef>
              <c:f>'Base Graf'!$G$4:$G$8</c:f>
              <c:numCache>
                <c:formatCode>General</c:formatCode>
                <c:ptCount val="5"/>
                <c:pt idx="0">
                  <c:v>2021</c:v>
                </c:pt>
                <c:pt idx="1">
                  <c:v>2022</c:v>
                </c:pt>
                <c:pt idx="2">
                  <c:v>2023</c:v>
                </c:pt>
                <c:pt idx="3">
                  <c:v>2024</c:v>
                </c:pt>
                <c:pt idx="4">
                  <c:v>2025</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7-39E2-42F6-A146-DEF2CA2E2C94}"/>
            </c:ext>
          </c:extLst>
        </c:ser>
        <c:dLbls>
          <c:showLegendKey val="0"/>
          <c:showVal val="0"/>
          <c:showCatName val="0"/>
          <c:showSerName val="0"/>
          <c:showPercent val="0"/>
          <c:showBubbleSize val="0"/>
        </c:dLbls>
        <c:gapWidth val="80"/>
        <c:overlap val="100"/>
        <c:axId val="146875392"/>
        <c:axId val="146807552"/>
      </c:barChart>
      <c:catAx>
        <c:axId val="14687539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6807552"/>
        <c:crosses val="autoZero"/>
        <c:auto val="1"/>
        <c:lblAlgn val="ctr"/>
        <c:lblOffset val="100"/>
        <c:noMultiLvlLbl val="0"/>
      </c:catAx>
      <c:valAx>
        <c:axId val="146807552"/>
        <c:scaling>
          <c:orientation val="minMax"/>
        </c:scaling>
        <c:delete val="1"/>
        <c:axPos val="l"/>
        <c:numFmt formatCode="#,##0.0" sourceLinked="1"/>
        <c:majorTickMark val="none"/>
        <c:minorTickMark val="none"/>
        <c:tickLblPos val="nextTo"/>
        <c:crossAx val="14687539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PERFIL DE VENCIMIENTO DEUDA PÚBLICA EN PESOS POR ACREEDOR</a:t>
            </a:r>
            <a:endParaRPr lang="es-AR" sz="1400">
              <a:solidFill>
                <a:schemeClr val="tx1"/>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Millones de $</a:t>
            </a:r>
            <a:endParaRPr lang="es-AR" sz="1200">
              <a:solidFill>
                <a:srgbClr val="000099"/>
              </a:solidFill>
              <a:effectLst/>
              <a:latin typeface="Arial Narrow" panose="020B0606020202030204" pitchFamily="34" charset="0"/>
            </a:endParaRPr>
          </a:p>
          <a:p>
            <a:pPr algn="l">
              <a:defRPr/>
            </a:pPr>
            <a:r>
              <a:rPr lang="es-AR" sz="1200" b="0" i="0" baseline="0">
                <a:solidFill>
                  <a:srgbClr val="000099"/>
                </a:solidFill>
                <a:effectLst/>
                <a:latin typeface="Arial Narrow" panose="020B0606020202030204" pitchFamily="34" charset="0"/>
              </a:rPr>
              <a:t>Fuente: MHyF, DGDP</a:t>
            </a:r>
            <a:endParaRPr lang="es-AR" sz="1200">
              <a:solidFill>
                <a:srgbClr val="000099"/>
              </a:solidFill>
              <a:effectLst/>
              <a:latin typeface="Arial Narrow" panose="020B0606020202030204" pitchFamily="34" charset="0"/>
            </a:endParaRPr>
          </a:p>
        </c:rich>
      </c:tx>
      <c:layout>
        <c:manualLayout>
          <c:xMode val="edge"/>
          <c:yMode val="edge"/>
          <c:x val="9.1334052499101037E-3"/>
          <c:y val="1.2735659847573204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20551959726717E-2"/>
          <c:y val="0.31694812140660517"/>
          <c:w val="0.88282793959007555"/>
          <c:h val="0.48545026073004405"/>
        </c:manualLayout>
      </c:layout>
      <c:barChart>
        <c:barDir val="col"/>
        <c:grouping val="stacked"/>
        <c:varyColors val="0"/>
        <c:ser>
          <c:idx val="0"/>
          <c:order val="0"/>
          <c:tx>
            <c:strRef>
              <c:f>'Base Graf'!$AC$2</c:f>
              <c:strCache>
                <c:ptCount val="1"/>
                <c:pt idx="0">
                  <c:v>Gobierno Federal</c:v>
                </c:pt>
              </c:strCache>
            </c:strRef>
          </c:tx>
          <c:spPr>
            <a:gradFill flip="none" rotWithShape="1">
              <a:gsLst>
                <a:gs pos="0">
                  <a:srgbClr val="910050">
                    <a:shade val="30000"/>
                    <a:satMod val="115000"/>
                  </a:srgbClr>
                </a:gs>
                <a:gs pos="50000">
                  <a:srgbClr val="910050">
                    <a:shade val="67500"/>
                    <a:satMod val="115000"/>
                  </a:srgbClr>
                </a:gs>
                <a:gs pos="100000">
                  <a:srgbClr val="91005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Graf'!$AC$4:$AC$9</c:f>
              <c:numCache>
                <c:formatCode>#,##0.0</c:formatCode>
                <c:ptCount val="6"/>
                <c:pt idx="0">
                  <c:v>6863.4857895099758</c:v>
                </c:pt>
                <c:pt idx="1">
                  <c:v>9715.2297439421855</c:v>
                </c:pt>
                <c:pt idx="2">
                  <c:v>10035.455655468311</c:v>
                </c:pt>
                <c:pt idx="3">
                  <c:v>269.35261322201433</c:v>
                </c:pt>
                <c:pt idx="4">
                  <c:v>129.72263107417899</c:v>
                </c:pt>
                <c:pt idx="5">
                  <c:v>36.178047809543543</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gradFill flip="none" rotWithShape="1">
              <a:gsLst>
                <a:gs pos="0">
                  <a:schemeClr val="accent2">
                    <a:lumMod val="75000"/>
                    <a:shade val="30000"/>
                    <a:satMod val="115000"/>
                  </a:schemeClr>
                </a:gs>
                <a:gs pos="50000">
                  <a:schemeClr val="accent2">
                    <a:lumMod val="75000"/>
                    <a:shade val="67500"/>
                    <a:satMod val="115000"/>
                  </a:schemeClr>
                </a:gs>
                <a:gs pos="100000">
                  <a:schemeClr val="accent2">
                    <a:lumMod val="75000"/>
                    <a:shade val="100000"/>
                    <a:satMod val="115000"/>
                  </a:scheme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Graf'!$AO$4:$AO$9</c:f>
              <c:numCache>
                <c:formatCode>#,##0.0</c:formatCode>
                <c:ptCount val="6"/>
                <c:pt idx="0">
                  <c:v>6251.6006449087945</c:v>
                </c:pt>
                <c:pt idx="1">
                  <c:v>16.300004582469825</c:v>
                </c:pt>
                <c:pt idx="2">
                  <c:v>13.288810582403846</c:v>
                </c:pt>
                <c:pt idx="3">
                  <c:v>10.356208163651818</c:v>
                </c:pt>
                <c:pt idx="4">
                  <c:v>8.2214213226891815</c:v>
                </c:pt>
                <c:pt idx="5">
                  <c:v>0</c:v>
                </c:pt>
              </c:numCache>
            </c:numRef>
          </c:val>
          <c:extLst>
            <c:ext xmlns:c16="http://schemas.microsoft.com/office/drawing/2014/chart" uri="{C3380CC4-5D6E-409C-BE32-E72D297353CC}">
              <c16:uniqueId val="{00000001-5505-4797-A7FA-4210E1348C1E}"/>
            </c:ext>
          </c:extLst>
        </c:ser>
        <c:ser>
          <c:idx val="2"/>
          <c:order val="2"/>
          <c:spPr>
            <a:solidFill>
              <a:schemeClr val="accent3"/>
            </a:solidFill>
            <a:ln>
              <a:noFill/>
            </a:ln>
            <a:effectLst/>
          </c:spPr>
          <c:invertIfNegative val="0"/>
          <c:cat>
            <c:numRef>
              <c:f>'Base Graf'!$AB$4:$AB$9</c:f>
              <c:numCache>
                <c:formatCode>General</c:formatCode>
                <c:ptCount val="6"/>
                <c:pt idx="0">
                  <c:v>2021</c:v>
                </c:pt>
                <c:pt idx="1">
                  <c:v>2022</c:v>
                </c:pt>
                <c:pt idx="2">
                  <c:v>2023</c:v>
                </c:pt>
                <c:pt idx="3">
                  <c:v>2024</c:v>
                </c:pt>
                <c:pt idx="4">
                  <c:v>2025</c:v>
                </c:pt>
                <c:pt idx="5">
                  <c:v>2026</c:v>
                </c:pt>
              </c:numCache>
            </c:numRef>
          </c:cat>
          <c:val>
            <c:numRef>
              <c:f>'Base Graf'!$Z$4:$Z$8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gapWidth val="50"/>
        <c:overlap val="100"/>
        <c:axId val="197959680"/>
        <c:axId val="146547264"/>
      </c:barChart>
      <c:catAx>
        <c:axId val="1979596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146547264"/>
        <c:crosses val="autoZero"/>
        <c:auto val="1"/>
        <c:lblAlgn val="ctr"/>
        <c:lblOffset val="100"/>
        <c:noMultiLvlLbl val="0"/>
      </c:catAx>
      <c:valAx>
        <c:axId val="146547264"/>
        <c:scaling>
          <c:orientation val="minMax"/>
        </c:scaling>
        <c:delete val="0"/>
        <c:axPos val="l"/>
        <c:majorGridlines>
          <c:spPr>
            <a:ln w="9525" cap="flat" cmpd="sng" algn="ctr">
              <a:solidFill>
                <a:schemeClr val="bg1">
                  <a:lumMod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197959680"/>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16" fmlaLink="$K$6" fmlaRange="'Base Graf'!$BT$4:$BT$5" noThreeD="1" sel="1" val="0"/>
</file>

<file path=xl/ctrlProps/ctrlProp2.xml><?xml version="1.0" encoding="utf-8"?>
<formControlPr xmlns="http://schemas.microsoft.com/office/spreadsheetml/2009/9/main" objectType="Drop" dropStyle="combo" dx="16" fmlaLink="$K$25" fmlaRange="'Base Graf'!$BT$6:$BT$8" noThreeD="1" sel="1" val="0"/>
</file>

<file path=xl/ctrlProps/ctrlProp3.xml><?xml version="1.0" encoding="utf-8"?>
<formControlPr xmlns="http://schemas.microsoft.com/office/spreadsheetml/2009/9/main" objectType="Drop" dropStyle="combo" dx="16" fmlaLink="$K$44" fmlaRange="'Base Graf'!$BT$9:$BT$11" noThreeD="1" sel="1" val="0"/>
</file>

<file path=xl/ctrlProps/ctrlProp4.xml><?xml version="1.0" encoding="utf-8"?>
<formControlPr xmlns="http://schemas.microsoft.com/office/spreadsheetml/2009/9/main" objectType="Drop" dropStyle="combo" dx="16" fmlaLink="$K$64" fmlaRange="'Base Graf'!$BT$12:$BT$1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2.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grafcomp" spid="_x0000_s19859"/>
                </a:ext>
              </a:extLst>
            </xdr:cNvPicPr>
          </xdr:nvPicPr>
          <xdr:blipFill>
            <a:blip xmlns:r="http://schemas.openxmlformats.org/officeDocument/2006/relationships" r:embed="rId1"/>
            <a:srcRect/>
            <a:stretch>
              <a:fillRect/>
            </a:stretch>
          </xdr:blipFill>
          <xdr:spPr bwMode="auto">
            <a:xfrm>
              <a:off x="6629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a:extLst>
                <a:ext uri="{84589F7E-364E-4C9E-8A38-B11213B215E9}">
                  <a14:cameraTool cellRange="grafvto" spid="_x0000_s19860"/>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300-000008000000}"/>
                </a:ext>
              </a:extLst>
            </xdr:cNvPr>
            <xdr:cNvPicPr>
              <a:picLocks noChangeAspect="1" noChangeArrowheads="1"/>
              <a:extLst>
                <a:ext uri="{84589F7E-364E-4C9E-8A38-B11213B215E9}">
                  <a14:cameraTool cellRange="grafserv" spid="_x0000_s19861"/>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grafacreedor" spid="_x0000_s19862"/>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65</xdr:col>
      <xdr:colOff>228600</xdr:colOff>
      <xdr:row>2</xdr:row>
      <xdr:rowOff>104775</xdr:rowOff>
    </xdr:from>
    <xdr:to>
      <xdr:col>65</xdr:col>
      <xdr:colOff>5790600</xdr:colOff>
      <xdr:row>17</xdr:row>
      <xdr:rowOff>48375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19</xdr:row>
      <xdr:rowOff>180975</xdr:rowOff>
    </xdr:from>
    <xdr:to>
      <xdr:col>65</xdr:col>
      <xdr:colOff>5800125</xdr:colOff>
      <xdr:row>35</xdr:row>
      <xdr:rowOff>124575</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228600</xdr:colOff>
      <xdr:row>74</xdr:row>
      <xdr:rowOff>95250</xdr:rowOff>
    </xdr:from>
    <xdr:to>
      <xdr:col>65</xdr:col>
      <xdr:colOff>5790600</xdr:colOff>
      <xdr:row>90</xdr:row>
      <xdr:rowOff>38850</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209550</xdr:colOff>
      <xdr:row>129</xdr:row>
      <xdr:rowOff>95250</xdr:rowOff>
    </xdr:from>
    <xdr:to>
      <xdr:col>65</xdr:col>
      <xdr:colOff>5771550</xdr:colOff>
      <xdr:row>145</xdr:row>
      <xdr:rowOff>38850</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65</xdr:col>
      <xdr:colOff>200025</xdr:colOff>
      <xdr:row>185</xdr:row>
      <xdr:rowOff>76200</xdr:rowOff>
    </xdr:from>
    <xdr:to>
      <xdr:col>65</xdr:col>
      <xdr:colOff>5762025</xdr:colOff>
      <xdr:row>201</xdr:row>
      <xdr:rowOff>19800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65</xdr:col>
      <xdr:colOff>1495442</xdr:colOff>
      <xdr:row>98</xdr:row>
      <xdr:rowOff>95259</xdr:rowOff>
    </xdr:from>
    <xdr:to>
      <xdr:col>65</xdr:col>
      <xdr:colOff>2152648</xdr:colOff>
      <xdr:row>99</xdr:row>
      <xdr:rowOff>180973</xdr:rowOff>
    </xdr:to>
    <xdr:sp macro="" textlink="">
      <xdr:nvSpPr>
        <xdr:cNvPr id="38" name="CuadroTexto 79">
          <a:extLst>
            <a:ext uri="{FF2B5EF4-FFF2-40B4-BE49-F238E27FC236}">
              <a16:creationId xmlns:a16="http://schemas.microsoft.com/office/drawing/2014/main" id="{00000000-0008-0000-0400-000026000000}"/>
            </a:ext>
          </a:extLst>
        </xdr:cNvPr>
        <xdr:cNvSpPr txBox="1"/>
      </xdr:nvSpPr>
      <xdr:spPr>
        <a:xfrm>
          <a:off x="62141117" y="1918335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9.731,5</a:t>
          </a:r>
        </a:p>
      </xdr:txBody>
    </xdr:sp>
    <xdr:clientData/>
  </xdr:twoCellAnchor>
  <xdr:twoCellAnchor>
    <xdr:from>
      <xdr:col>65</xdr:col>
      <xdr:colOff>581033</xdr:colOff>
      <xdr:row>96</xdr:row>
      <xdr:rowOff>123825</xdr:rowOff>
    </xdr:from>
    <xdr:to>
      <xdr:col>65</xdr:col>
      <xdr:colOff>1238295</xdr:colOff>
      <xdr:row>98</xdr:row>
      <xdr:rowOff>19039</xdr:rowOff>
    </xdr:to>
    <xdr:sp macro="" textlink="">
      <xdr:nvSpPr>
        <xdr:cNvPr id="39" name="CuadroTexto 80">
          <a:extLst>
            <a:ext uri="{FF2B5EF4-FFF2-40B4-BE49-F238E27FC236}">
              <a16:creationId xmlns:a16="http://schemas.microsoft.com/office/drawing/2014/main" id="{00000000-0008-0000-0400-000027000000}"/>
            </a:ext>
          </a:extLst>
        </xdr:cNvPr>
        <xdr:cNvSpPr txBox="1"/>
      </xdr:nvSpPr>
      <xdr:spPr>
        <a:xfrm>
          <a:off x="61226708" y="1883092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13.115,1</a:t>
          </a:r>
        </a:p>
      </xdr:txBody>
    </xdr:sp>
    <xdr:clientData/>
  </xdr:twoCellAnchor>
  <xdr:twoCellAnchor>
    <xdr:from>
      <xdr:col>65</xdr:col>
      <xdr:colOff>2324125</xdr:colOff>
      <xdr:row>98</xdr:row>
      <xdr:rowOff>38089</xdr:rowOff>
    </xdr:from>
    <xdr:to>
      <xdr:col>65</xdr:col>
      <xdr:colOff>2981331</xdr:colOff>
      <xdr:row>99</xdr:row>
      <xdr:rowOff>123834</xdr:rowOff>
    </xdr:to>
    <xdr:sp macro="" textlink="">
      <xdr:nvSpPr>
        <xdr:cNvPr id="40" name="CuadroTexto 81">
          <a:extLst>
            <a:ext uri="{FF2B5EF4-FFF2-40B4-BE49-F238E27FC236}">
              <a16:creationId xmlns:a16="http://schemas.microsoft.com/office/drawing/2014/main" id="{00000000-0008-0000-0400-000028000000}"/>
            </a:ext>
          </a:extLst>
        </xdr:cNvPr>
        <xdr:cNvSpPr txBox="1"/>
      </xdr:nvSpPr>
      <xdr:spPr>
        <a:xfrm>
          <a:off x="62969800" y="19126189"/>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10.048,7</a:t>
          </a:r>
        </a:p>
      </xdr:txBody>
    </xdr:sp>
    <xdr:clientData/>
  </xdr:twoCellAnchor>
  <xdr:twoCellAnchor>
    <xdr:from>
      <xdr:col>65</xdr:col>
      <xdr:colOff>3257583</xdr:colOff>
      <xdr:row>101</xdr:row>
      <xdr:rowOff>171454</xdr:rowOff>
    </xdr:from>
    <xdr:to>
      <xdr:col>65</xdr:col>
      <xdr:colOff>3705225</xdr:colOff>
      <xdr:row>103</xdr:row>
      <xdr:rowOff>66669</xdr:rowOff>
    </xdr:to>
    <xdr:sp macro="" textlink="">
      <xdr:nvSpPr>
        <xdr:cNvPr id="41" name="CuadroTexto 82">
          <a:extLst>
            <a:ext uri="{FF2B5EF4-FFF2-40B4-BE49-F238E27FC236}">
              <a16:creationId xmlns:a16="http://schemas.microsoft.com/office/drawing/2014/main" id="{00000000-0008-0000-0400-000029000000}"/>
            </a:ext>
          </a:extLst>
        </xdr:cNvPr>
        <xdr:cNvSpPr txBox="1"/>
      </xdr:nvSpPr>
      <xdr:spPr>
        <a:xfrm>
          <a:off x="63903258" y="19831054"/>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279,7</a:t>
          </a:r>
        </a:p>
      </xdr:txBody>
    </xdr:sp>
    <xdr:clientData/>
  </xdr:twoCellAnchor>
  <xdr:twoCellAnchor>
    <xdr:from>
      <xdr:col>65</xdr:col>
      <xdr:colOff>4143376</xdr:colOff>
      <xdr:row>101</xdr:row>
      <xdr:rowOff>180968</xdr:rowOff>
    </xdr:from>
    <xdr:to>
      <xdr:col>65</xdr:col>
      <xdr:colOff>4619626</xdr:colOff>
      <xdr:row>103</xdr:row>
      <xdr:rowOff>76182</xdr:rowOff>
    </xdr:to>
    <xdr:sp macro="" textlink="">
      <xdr:nvSpPr>
        <xdr:cNvPr id="42" name="CuadroTexto 83">
          <a:extLst>
            <a:ext uri="{FF2B5EF4-FFF2-40B4-BE49-F238E27FC236}">
              <a16:creationId xmlns:a16="http://schemas.microsoft.com/office/drawing/2014/main" id="{00000000-0008-0000-0400-00002A000000}"/>
            </a:ext>
          </a:extLst>
        </xdr:cNvPr>
        <xdr:cNvSpPr txBox="1"/>
      </xdr:nvSpPr>
      <xdr:spPr>
        <a:xfrm>
          <a:off x="64789051" y="19840568"/>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137,9</a:t>
          </a:r>
        </a:p>
      </xdr:txBody>
    </xdr:sp>
    <xdr:clientData/>
  </xdr:twoCellAnchor>
  <xdr:twoCellAnchor>
    <xdr:from>
      <xdr:col>65</xdr:col>
      <xdr:colOff>5000646</xdr:colOff>
      <xdr:row>101</xdr:row>
      <xdr:rowOff>180963</xdr:rowOff>
    </xdr:from>
    <xdr:to>
      <xdr:col>65</xdr:col>
      <xdr:colOff>5457843</xdr:colOff>
      <xdr:row>103</xdr:row>
      <xdr:rowOff>85720</xdr:rowOff>
    </xdr:to>
    <xdr:sp macro="" textlink="">
      <xdr:nvSpPr>
        <xdr:cNvPr id="43" name="CuadroTexto 84">
          <a:extLst>
            <a:ext uri="{FF2B5EF4-FFF2-40B4-BE49-F238E27FC236}">
              <a16:creationId xmlns:a16="http://schemas.microsoft.com/office/drawing/2014/main" id="{00000000-0008-0000-0400-00002B000000}"/>
            </a:ext>
          </a:extLst>
        </xdr:cNvPr>
        <xdr:cNvSpPr txBox="1"/>
      </xdr:nvSpPr>
      <xdr:spPr>
        <a:xfrm>
          <a:off x="65646321" y="19840563"/>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36,2</a:t>
          </a:r>
        </a:p>
      </xdr:txBody>
    </xdr:sp>
    <xdr:clientData/>
  </xdr:twoCellAnchor>
  <xdr:twoCellAnchor>
    <xdr:from>
      <xdr:col>65</xdr:col>
      <xdr:colOff>4210050</xdr:colOff>
      <xdr:row>102</xdr:row>
      <xdr:rowOff>152400</xdr:rowOff>
    </xdr:from>
    <xdr:to>
      <xdr:col>65</xdr:col>
      <xdr:colOff>4772024</xdr:colOff>
      <xdr:row>104</xdr:row>
      <xdr:rowOff>38100</xdr:rowOff>
    </xdr:to>
    <xdr:sp macro="" textlink="">
      <xdr:nvSpPr>
        <xdr:cNvPr id="44" name="CuadroTexto 43">
          <a:extLst>
            <a:ext uri="{FF2B5EF4-FFF2-40B4-BE49-F238E27FC236}">
              <a16:creationId xmlns:a16="http://schemas.microsoft.com/office/drawing/2014/main" id="{00000000-0008-0000-0400-00002C000000}"/>
            </a:ext>
          </a:extLst>
        </xdr:cNvPr>
        <xdr:cNvSpPr txBox="1"/>
      </xdr:nvSpPr>
      <xdr:spPr>
        <a:xfrm>
          <a:off x="64855725" y="200025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9,7%</a:t>
          </a:r>
        </a:p>
      </xdr:txBody>
    </xdr:sp>
    <xdr:clientData/>
  </xdr:twoCellAnchor>
  <xdr:twoCellAnchor>
    <xdr:from>
      <xdr:col>65</xdr:col>
      <xdr:colOff>5000625</xdr:colOff>
      <xdr:row>102</xdr:row>
      <xdr:rowOff>171450</xdr:rowOff>
    </xdr:from>
    <xdr:to>
      <xdr:col>65</xdr:col>
      <xdr:colOff>5562599</xdr:colOff>
      <xdr:row>104</xdr:row>
      <xdr:rowOff>57150</xdr:rowOff>
    </xdr:to>
    <xdr:sp macro="" textlink="">
      <xdr:nvSpPr>
        <xdr:cNvPr id="45" name="CuadroTexto 44">
          <a:extLst>
            <a:ext uri="{FF2B5EF4-FFF2-40B4-BE49-F238E27FC236}">
              <a16:creationId xmlns:a16="http://schemas.microsoft.com/office/drawing/2014/main" id="{00000000-0008-0000-0400-00002D000000}"/>
            </a:ext>
          </a:extLst>
        </xdr:cNvPr>
        <xdr:cNvSpPr txBox="1"/>
      </xdr:nvSpPr>
      <xdr:spPr>
        <a:xfrm>
          <a:off x="65646300" y="2002155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5,5%</a:t>
          </a:r>
        </a:p>
      </xdr:txBody>
    </xdr:sp>
    <xdr:clientData/>
  </xdr:twoCellAnchor>
  <xdr:twoCellAnchor>
    <xdr:from>
      <xdr:col>65</xdr:col>
      <xdr:colOff>638175</xdr:colOff>
      <xdr:row>98</xdr:row>
      <xdr:rowOff>9525</xdr:rowOff>
    </xdr:from>
    <xdr:to>
      <xdr:col>65</xdr:col>
      <xdr:colOff>1200149</xdr:colOff>
      <xdr:row>99</xdr:row>
      <xdr:rowOff>85725</xdr:rowOff>
    </xdr:to>
    <xdr:sp macro="" textlink="">
      <xdr:nvSpPr>
        <xdr:cNvPr id="47" name="CuadroTexto 46">
          <a:extLst>
            <a:ext uri="{FF2B5EF4-FFF2-40B4-BE49-F238E27FC236}">
              <a16:creationId xmlns:a16="http://schemas.microsoft.com/office/drawing/2014/main" id="{00000000-0008-0000-0400-00002F000000}"/>
            </a:ext>
          </a:extLst>
        </xdr:cNvPr>
        <xdr:cNvSpPr txBox="1"/>
      </xdr:nvSpPr>
      <xdr:spPr>
        <a:xfrm>
          <a:off x="61283850" y="190976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26,3%</a:t>
          </a:r>
        </a:p>
      </xdr:txBody>
    </xdr:sp>
    <xdr:clientData/>
  </xdr:twoCellAnchor>
  <xdr:twoCellAnchor>
    <xdr:from>
      <xdr:col>65</xdr:col>
      <xdr:colOff>1495425</xdr:colOff>
      <xdr:row>99</xdr:row>
      <xdr:rowOff>104775</xdr:rowOff>
    </xdr:from>
    <xdr:to>
      <xdr:col>65</xdr:col>
      <xdr:colOff>2057399</xdr:colOff>
      <xdr:row>100</xdr:row>
      <xdr:rowOff>180975</xdr:rowOff>
    </xdr:to>
    <xdr:sp macro="" textlink="">
      <xdr:nvSpPr>
        <xdr:cNvPr id="48" name="CuadroTexto 47">
          <a:extLst>
            <a:ext uri="{FF2B5EF4-FFF2-40B4-BE49-F238E27FC236}">
              <a16:creationId xmlns:a16="http://schemas.microsoft.com/office/drawing/2014/main" id="{00000000-0008-0000-0400-000030000000}"/>
            </a:ext>
          </a:extLst>
        </xdr:cNvPr>
        <xdr:cNvSpPr txBox="1"/>
      </xdr:nvSpPr>
      <xdr:spPr>
        <a:xfrm>
          <a:off x="62141100" y="193833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24,4%</a:t>
          </a:r>
        </a:p>
      </xdr:txBody>
    </xdr:sp>
    <xdr:clientData/>
  </xdr:twoCellAnchor>
  <xdr:twoCellAnchor>
    <xdr:from>
      <xdr:col>65</xdr:col>
      <xdr:colOff>2390775</xdr:colOff>
      <xdr:row>99</xdr:row>
      <xdr:rowOff>28575</xdr:rowOff>
    </xdr:from>
    <xdr:to>
      <xdr:col>65</xdr:col>
      <xdr:colOff>2952749</xdr:colOff>
      <xdr:row>100</xdr:row>
      <xdr:rowOff>104775</xdr:rowOff>
    </xdr:to>
    <xdr:sp macro="" textlink="">
      <xdr:nvSpPr>
        <xdr:cNvPr id="49" name="CuadroTexto 48">
          <a:extLst>
            <a:ext uri="{FF2B5EF4-FFF2-40B4-BE49-F238E27FC236}">
              <a16:creationId xmlns:a16="http://schemas.microsoft.com/office/drawing/2014/main" id="{00000000-0008-0000-0400-000031000000}"/>
            </a:ext>
          </a:extLst>
        </xdr:cNvPr>
        <xdr:cNvSpPr txBox="1"/>
      </xdr:nvSpPr>
      <xdr:spPr>
        <a:xfrm>
          <a:off x="63036450" y="193071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7,5%</a:t>
          </a:r>
        </a:p>
      </xdr:txBody>
    </xdr:sp>
    <xdr:clientData/>
  </xdr:twoCellAnchor>
  <xdr:twoCellAnchor>
    <xdr:from>
      <xdr:col>65</xdr:col>
      <xdr:colOff>3286125</xdr:colOff>
      <xdr:row>102</xdr:row>
      <xdr:rowOff>161925</xdr:rowOff>
    </xdr:from>
    <xdr:to>
      <xdr:col>65</xdr:col>
      <xdr:colOff>3781425</xdr:colOff>
      <xdr:row>104</xdr:row>
      <xdr:rowOff>47625</xdr:rowOff>
    </xdr:to>
    <xdr:sp macro="" textlink="">
      <xdr:nvSpPr>
        <xdr:cNvPr id="50" name="CuadroTexto 49">
          <a:extLst>
            <a:ext uri="{FF2B5EF4-FFF2-40B4-BE49-F238E27FC236}">
              <a16:creationId xmlns:a16="http://schemas.microsoft.com/office/drawing/2014/main" id="{00000000-0008-0000-0400-000032000000}"/>
            </a:ext>
          </a:extLst>
        </xdr:cNvPr>
        <xdr:cNvSpPr txBox="1"/>
      </xdr:nvSpPr>
      <xdr:spPr>
        <a:xfrm>
          <a:off x="63931800" y="20012025"/>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10,9%</a:t>
          </a:r>
        </a:p>
      </xdr:txBody>
    </xdr:sp>
    <xdr:clientData/>
  </xdr:twoCellAnchor>
  <xdr:twoCellAnchor>
    <xdr:from>
      <xdr:col>65</xdr:col>
      <xdr:colOff>628672</xdr:colOff>
      <xdr:row>102</xdr:row>
      <xdr:rowOff>38100</xdr:rowOff>
    </xdr:from>
    <xdr:to>
      <xdr:col>65</xdr:col>
      <xdr:colOff>1371589</xdr:colOff>
      <xdr:row>103</xdr:row>
      <xdr:rowOff>104788</xdr:rowOff>
    </xdr:to>
    <xdr:sp macro="" textlink="">
      <xdr:nvSpPr>
        <xdr:cNvPr id="52" name="CuadroTexto 27">
          <a:extLst>
            <a:ext uri="{FF2B5EF4-FFF2-40B4-BE49-F238E27FC236}">
              <a16:creationId xmlns:a16="http://schemas.microsoft.com/office/drawing/2014/main" id="{00000000-0008-0000-0400-000034000000}"/>
            </a:ext>
          </a:extLst>
        </xdr:cNvPr>
        <xdr:cNvSpPr txBox="1"/>
      </xdr:nvSpPr>
      <xdr:spPr>
        <a:xfrm>
          <a:off x="61274347" y="19888200"/>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73,7%</a:t>
          </a:r>
        </a:p>
      </xdr:txBody>
    </xdr:sp>
    <xdr:clientData/>
  </xdr:twoCellAnchor>
  <xdr:twoCellAnchor>
    <xdr:from>
      <xdr:col>65</xdr:col>
      <xdr:colOff>1514450</xdr:colOff>
      <xdr:row>102</xdr:row>
      <xdr:rowOff>28576</xdr:rowOff>
    </xdr:from>
    <xdr:to>
      <xdr:col>65</xdr:col>
      <xdr:colOff>2257422</xdr:colOff>
      <xdr:row>103</xdr:row>
      <xdr:rowOff>95264</xdr:rowOff>
    </xdr:to>
    <xdr:sp macro="" textlink="">
      <xdr:nvSpPr>
        <xdr:cNvPr id="53" name="CuadroTexto 28">
          <a:extLst>
            <a:ext uri="{FF2B5EF4-FFF2-40B4-BE49-F238E27FC236}">
              <a16:creationId xmlns:a16="http://schemas.microsoft.com/office/drawing/2014/main" id="{00000000-0008-0000-0400-000035000000}"/>
            </a:ext>
          </a:extLst>
        </xdr:cNvPr>
        <xdr:cNvSpPr txBox="1"/>
      </xdr:nvSpPr>
      <xdr:spPr>
        <a:xfrm>
          <a:off x="62160125" y="19878676"/>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75,6%</a:t>
          </a:r>
        </a:p>
      </xdr:txBody>
    </xdr:sp>
    <xdr:clientData/>
  </xdr:twoCellAnchor>
  <xdr:twoCellAnchor>
    <xdr:from>
      <xdr:col>65</xdr:col>
      <xdr:colOff>2371749</xdr:colOff>
      <xdr:row>102</xdr:row>
      <xdr:rowOff>47624</xdr:rowOff>
    </xdr:from>
    <xdr:to>
      <xdr:col>65</xdr:col>
      <xdr:colOff>3114666</xdr:colOff>
      <xdr:row>103</xdr:row>
      <xdr:rowOff>114312</xdr:rowOff>
    </xdr:to>
    <xdr:sp macro="" textlink="">
      <xdr:nvSpPr>
        <xdr:cNvPr id="54" name="CuadroTexto 29">
          <a:extLst>
            <a:ext uri="{FF2B5EF4-FFF2-40B4-BE49-F238E27FC236}">
              <a16:creationId xmlns:a16="http://schemas.microsoft.com/office/drawing/2014/main" id="{00000000-0008-0000-0400-000036000000}"/>
            </a:ext>
          </a:extLst>
        </xdr:cNvPr>
        <xdr:cNvSpPr txBox="1"/>
      </xdr:nvSpPr>
      <xdr:spPr>
        <a:xfrm>
          <a:off x="63017424" y="19897724"/>
          <a:ext cx="742917"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bg1"/>
              </a:solidFill>
              <a:latin typeface="Arial Narrow" panose="020B0606020202030204" pitchFamily="34" charset="0"/>
            </a:rPr>
            <a:t>92,5%</a:t>
          </a:r>
        </a:p>
      </xdr:txBody>
    </xdr:sp>
    <xdr:clientData/>
  </xdr:twoCellAnchor>
  <xdr:twoCellAnchor>
    <xdr:from>
      <xdr:col>65</xdr:col>
      <xdr:colOff>3276577</xdr:colOff>
      <xdr:row>103</xdr:row>
      <xdr:rowOff>142876</xdr:rowOff>
    </xdr:from>
    <xdr:to>
      <xdr:col>65</xdr:col>
      <xdr:colOff>4019549</xdr:colOff>
      <xdr:row>105</xdr:row>
      <xdr:rowOff>19064</xdr:rowOff>
    </xdr:to>
    <xdr:sp macro="" textlink="">
      <xdr:nvSpPr>
        <xdr:cNvPr id="55" name="CuadroTexto 30">
          <a:extLst>
            <a:ext uri="{FF2B5EF4-FFF2-40B4-BE49-F238E27FC236}">
              <a16:creationId xmlns:a16="http://schemas.microsoft.com/office/drawing/2014/main" id="{00000000-0008-0000-0400-000037000000}"/>
            </a:ext>
          </a:extLst>
        </xdr:cNvPr>
        <xdr:cNvSpPr txBox="1"/>
      </xdr:nvSpPr>
      <xdr:spPr>
        <a:xfrm>
          <a:off x="63922252" y="20183476"/>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89,1%</a:t>
          </a:r>
        </a:p>
      </xdr:txBody>
    </xdr:sp>
    <xdr:clientData/>
  </xdr:twoCellAnchor>
  <xdr:twoCellAnchor>
    <xdr:from>
      <xdr:col>65</xdr:col>
      <xdr:colOff>4171963</xdr:colOff>
      <xdr:row>103</xdr:row>
      <xdr:rowOff>152419</xdr:rowOff>
    </xdr:from>
    <xdr:to>
      <xdr:col>65</xdr:col>
      <xdr:colOff>4914879</xdr:colOff>
      <xdr:row>105</xdr:row>
      <xdr:rowOff>28577</xdr:rowOff>
    </xdr:to>
    <xdr:sp macro="" textlink="">
      <xdr:nvSpPr>
        <xdr:cNvPr id="56" name="CuadroTexto 31">
          <a:extLst>
            <a:ext uri="{FF2B5EF4-FFF2-40B4-BE49-F238E27FC236}">
              <a16:creationId xmlns:a16="http://schemas.microsoft.com/office/drawing/2014/main" id="{00000000-0008-0000-0400-000038000000}"/>
            </a:ext>
          </a:extLst>
        </xdr:cNvPr>
        <xdr:cNvSpPr txBox="1"/>
      </xdr:nvSpPr>
      <xdr:spPr>
        <a:xfrm>
          <a:off x="64817638" y="20193019"/>
          <a:ext cx="742916" cy="257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90,3%</a:t>
          </a:r>
        </a:p>
      </xdr:txBody>
    </xdr:sp>
    <xdr:clientData/>
  </xdr:twoCellAnchor>
  <xdr:twoCellAnchor>
    <xdr:from>
      <xdr:col>65</xdr:col>
      <xdr:colOff>4962504</xdr:colOff>
      <xdr:row>103</xdr:row>
      <xdr:rowOff>142883</xdr:rowOff>
    </xdr:from>
    <xdr:to>
      <xdr:col>65</xdr:col>
      <xdr:colOff>5705476</xdr:colOff>
      <xdr:row>105</xdr:row>
      <xdr:rowOff>19071</xdr:rowOff>
    </xdr:to>
    <xdr:sp macro="" textlink="">
      <xdr:nvSpPr>
        <xdr:cNvPr id="57" name="CuadroTexto 32">
          <a:extLst>
            <a:ext uri="{FF2B5EF4-FFF2-40B4-BE49-F238E27FC236}">
              <a16:creationId xmlns:a16="http://schemas.microsoft.com/office/drawing/2014/main" id="{00000000-0008-0000-0400-000039000000}"/>
            </a:ext>
          </a:extLst>
        </xdr:cNvPr>
        <xdr:cNvSpPr txBox="1"/>
      </xdr:nvSpPr>
      <xdr:spPr>
        <a:xfrm>
          <a:off x="65608179" y="20183483"/>
          <a:ext cx="742972" cy="257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rgbClr val="132C5A"/>
              </a:solidFill>
              <a:latin typeface="Arial Narrow" panose="020B0606020202030204" pitchFamily="34" charset="0"/>
            </a:rPr>
            <a:t>94,5%</a:t>
          </a:r>
        </a:p>
      </xdr:txBody>
    </xdr:sp>
    <xdr:clientData/>
  </xdr:twoCellAnchor>
  <xdr:twoCellAnchor>
    <xdr:from>
      <xdr:col>65</xdr:col>
      <xdr:colOff>1343042</xdr:colOff>
      <xdr:row>120</xdr:row>
      <xdr:rowOff>19059</xdr:rowOff>
    </xdr:from>
    <xdr:to>
      <xdr:col>65</xdr:col>
      <xdr:colOff>2000248</xdr:colOff>
      <xdr:row>121</xdr:row>
      <xdr:rowOff>104773</xdr:rowOff>
    </xdr:to>
    <xdr:sp macro="" textlink="">
      <xdr:nvSpPr>
        <xdr:cNvPr id="64" name="CuadroTexto 79">
          <a:extLst>
            <a:ext uri="{FF2B5EF4-FFF2-40B4-BE49-F238E27FC236}">
              <a16:creationId xmlns:a16="http://schemas.microsoft.com/office/drawing/2014/main" id="{00000000-0008-0000-0400-000040000000}"/>
            </a:ext>
          </a:extLst>
        </xdr:cNvPr>
        <xdr:cNvSpPr txBox="1"/>
      </xdr:nvSpPr>
      <xdr:spPr>
        <a:xfrm>
          <a:off x="61988717" y="2329815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40,7</a:t>
          </a:r>
        </a:p>
      </xdr:txBody>
    </xdr:sp>
    <xdr:clientData/>
  </xdr:twoCellAnchor>
  <xdr:twoCellAnchor>
    <xdr:from>
      <xdr:col>65</xdr:col>
      <xdr:colOff>590558</xdr:colOff>
      <xdr:row>120</xdr:row>
      <xdr:rowOff>9525</xdr:rowOff>
    </xdr:from>
    <xdr:to>
      <xdr:col>65</xdr:col>
      <xdr:colOff>1247820</xdr:colOff>
      <xdr:row>121</xdr:row>
      <xdr:rowOff>95239</xdr:rowOff>
    </xdr:to>
    <xdr:sp macro="" textlink="">
      <xdr:nvSpPr>
        <xdr:cNvPr id="65" name="CuadroTexto 80">
          <a:extLst>
            <a:ext uri="{FF2B5EF4-FFF2-40B4-BE49-F238E27FC236}">
              <a16:creationId xmlns:a16="http://schemas.microsoft.com/office/drawing/2014/main" id="{00000000-0008-0000-0400-000041000000}"/>
            </a:ext>
          </a:extLst>
        </xdr:cNvPr>
        <xdr:cNvSpPr txBox="1"/>
      </xdr:nvSpPr>
      <xdr:spPr>
        <a:xfrm>
          <a:off x="61236233" y="23288625"/>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38,5</a:t>
          </a:r>
        </a:p>
      </xdr:txBody>
    </xdr:sp>
    <xdr:clientData/>
  </xdr:twoCellAnchor>
  <xdr:twoCellAnchor>
    <xdr:from>
      <xdr:col>65</xdr:col>
      <xdr:colOff>2047900</xdr:colOff>
      <xdr:row>115</xdr:row>
      <xdr:rowOff>47614</xdr:rowOff>
    </xdr:from>
    <xdr:to>
      <xdr:col>65</xdr:col>
      <xdr:colOff>2705106</xdr:colOff>
      <xdr:row>116</xdr:row>
      <xdr:rowOff>133359</xdr:rowOff>
    </xdr:to>
    <xdr:sp macro="" textlink="">
      <xdr:nvSpPr>
        <xdr:cNvPr id="66" name="CuadroTexto 81">
          <a:extLst>
            <a:ext uri="{FF2B5EF4-FFF2-40B4-BE49-F238E27FC236}">
              <a16:creationId xmlns:a16="http://schemas.microsoft.com/office/drawing/2014/main" id="{00000000-0008-0000-0400-000042000000}"/>
            </a:ext>
          </a:extLst>
        </xdr:cNvPr>
        <xdr:cNvSpPr txBox="1"/>
      </xdr:nvSpPr>
      <xdr:spPr>
        <a:xfrm>
          <a:off x="62693575" y="2237421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124,8</a:t>
          </a:r>
        </a:p>
      </xdr:txBody>
    </xdr:sp>
    <xdr:clientData/>
  </xdr:twoCellAnchor>
  <xdr:twoCellAnchor>
    <xdr:from>
      <xdr:col>65</xdr:col>
      <xdr:colOff>2800383</xdr:colOff>
      <xdr:row>115</xdr:row>
      <xdr:rowOff>47629</xdr:rowOff>
    </xdr:from>
    <xdr:to>
      <xdr:col>65</xdr:col>
      <xdr:colOff>3248025</xdr:colOff>
      <xdr:row>116</xdr:row>
      <xdr:rowOff>133344</xdr:rowOff>
    </xdr:to>
    <xdr:sp macro="" textlink="">
      <xdr:nvSpPr>
        <xdr:cNvPr id="67" name="CuadroTexto 82">
          <a:extLst>
            <a:ext uri="{FF2B5EF4-FFF2-40B4-BE49-F238E27FC236}">
              <a16:creationId xmlns:a16="http://schemas.microsoft.com/office/drawing/2014/main" id="{00000000-0008-0000-0400-000043000000}"/>
            </a:ext>
          </a:extLst>
        </xdr:cNvPr>
        <xdr:cNvSpPr txBox="1"/>
      </xdr:nvSpPr>
      <xdr:spPr>
        <a:xfrm>
          <a:off x="63446058" y="22374229"/>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124,6</a:t>
          </a:r>
        </a:p>
      </xdr:txBody>
    </xdr:sp>
    <xdr:clientData/>
  </xdr:twoCellAnchor>
  <xdr:twoCellAnchor>
    <xdr:from>
      <xdr:col>65</xdr:col>
      <xdr:colOff>3552826</xdr:colOff>
      <xdr:row>115</xdr:row>
      <xdr:rowOff>95243</xdr:rowOff>
    </xdr:from>
    <xdr:to>
      <xdr:col>65</xdr:col>
      <xdr:colOff>4029076</xdr:colOff>
      <xdr:row>116</xdr:row>
      <xdr:rowOff>180957</xdr:rowOff>
    </xdr:to>
    <xdr:sp macro="" textlink="">
      <xdr:nvSpPr>
        <xdr:cNvPr id="68" name="CuadroTexto 83">
          <a:extLst>
            <a:ext uri="{FF2B5EF4-FFF2-40B4-BE49-F238E27FC236}">
              <a16:creationId xmlns:a16="http://schemas.microsoft.com/office/drawing/2014/main" id="{00000000-0008-0000-0400-000044000000}"/>
            </a:ext>
          </a:extLst>
        </xdr:cNvPr>
        <xdr:cNvSpPr txBox="1"/>
      </xdr:nvSpPr>
      <xdr:spPr>
        <a:xfrm>
          <a:off x="64198501" y="22421843"/>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121,3</a:t>
          </a:r>
        </a:p>
      </xdr:txBody>
    </xdr:sp>
    <xdr:clientData/>
  </xdr:twoCellAnchor>
  <xdr:twoCellAnchor>
    <xdr:from>
      <xdr:col>65</xdr:col>
      <xdr:colOff>4295796</xdr:colOff>
      <xdr:row>115</xdr:row>
      <xdr:rowOff>190488</xdr:rowOff>
    </xdr:from>
    <xdr:to>
      <xdr:col>65</xdr:col>
      <xdr:colOff>4752993</xdr:colOff>
      <xdr:row>117</xdr:row>
      <xdr:rowOff>95245</xdr:rowOff>
    </xdr:to>
    <xdr:sp macro="" textlink="">
      <xdr:nvSpPr>
        <xdr:cNvPr id="69" name="CuadroTexto 84">
          <a:extLst>
            <a:ext uri="{FF2B5EF4-FFF2-40B4-BE49-F238E27FC236}">
              <a16:creationId xmlns:a16="http://schemas.microsoft.com/office/drawing/2014/main" id="{00000000-0008-0000-0400-000045000000}"/>
            </a:ext>
          </a:extLst>
        </xdr:cNvPr>
        <xdr:cNvSpPr txBox="1"/>
      </xdr:nvSpPr>
      <xdr:spPr>
        <a:xfrm>
          <a:off x="64941471" y="22517088"/>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111,4</a:t>
          </a:r>
        </a:p>
      </xdr:txBody>
    </xdr:sp>
    <xdr:clientData/>
  </xdr:twoCellAnchor>
  <xdr:twoCellAnchor>
    <xdr:from>
      <xdr:col>65</xdr:col>
      <xdr:colOff>5029200</xdr:colOff>
      <xdr:row>120</xdr:row>
      <xdr:rowOff>85725</xdr:rowOff>
    </xdr:from>
    <xdr:to>
      <xdr:col>65</xdr:col>
      <xdr:colOff>5486397</xdr:colOff>
      <xdr:row>121</xdr:row>
      <xdr:rowOff>180982</xdr:rowOff>
    </xdr:to>
    <xdr:sp macro="" textlink="">
      <xdr:nvSpPr>
        <xdr:cNvPr id="70" name="CuadroTexto 84">
          <a:extLst>
            <a:ext uri="{FF2B5EF4-FFF2-40B4-BE49-F238E27FC236}">
              <a16:creationId xmlns:a16="http://schemas.microsoft.com/office/drawing/2014/main" id="{00000000-0008-0000-0400-000046000000}"/>
            </a:ext>
          </a:extLst>
        </xdr:cNvPr>
        <xdr:cNvSpPr txBox="1"/>
      </xdr:nvSpPr>
      <xdr:spPr>
        <a:xfrm>
          <a:off x="65674875" y="23364825"/>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21,6</a:t>
          </a:r>
        </a:p>
      </xdr:txBody>
    </xdr:sp>
    <xdr:clientData/>
  </xdr:twoCellAnchor>
  <xdr:twoCellAnchor>
    <xdr:from>
      <xdr:col>65</xdr:col>
      <xdr:colOff>3552825</xdr:colOff>
      <xdr:row>116</xdr:row>
      <xdr:rowOff>123825</xdr:rowOff>
    </xdr:from>
    <xdr:to>
      <xdr:col>65</xdr:col>
      <xdr:colOff>4114799</xdr:colOff>
      <xdr:row>118</xdr:row>
      <xdr:rowOff>9525</xdr:rowOff>
    </xdr:to>
    <xdr:sp macro="" textlink="">
      <xdr:nvSpPr>
        <xdr:cNvPr id="75" name="CuadroTexto 74">
          <a:extLst>
            <a:ext uri="{FF2B5EF4-FFF2-40B4-BE49-F238E27FC236}">
              <a16:creationId xmlns:a16="http://schemas.microsoft.com/office/drawing/2014/main" id="{00000000-0008-0000-0400-00004B000000}"/>
            </a:ext>
          </a:extLst>
        </xdr:cNvPr>
        <xdr:cNvSpPr txBox="1"/>
      </xdr:nvSpPr>
      <xdr:spPr>
        <a:xfrm>
          <a:off x="64198500" y="226409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20,3%</a:t>
          </a:r>
        </a:p>
      </xdr:txBody>
    </xdr:sp>
    <xdr:clientData/>
  </xdr:twoCellAnchor>
  <xdr:twoCellAnchor>
    <xdr:from>
      <xdr:col>65</xdr:col>
      <xdr:colOff>4295775</xdr:colOff>
      <xdr:row>117</xdr:row>
      <xdr:rowOff>9525</xdr:rowOff>
    </xdr:from>
    <xdr:to>
      <xdr:col>65</xdr:col>
      <xdr:colOff>4857749</xdr:colOff>
      <xdr:row>118</xdr:row>
      <xdr:rowOff>85725</xdr:rowOff>
    </xdr:to>
    <xdr:sp macro="" textlink="">
      <xdr:nvSpPr>
        <xdr:cNvPr id="76" name="CuadroTexto 75">
          <a:extLst>
            <a:ext uri="{FF2B5EF4-FFF2-40B4-BE49-F238E27FC236}">
              <a16:creationId xmlns:a16="http://schemas.microsoft.com/office/drawing/2014/main" id="{00000000-0008-0000-0400-00004C000000}"/>
            </a:ext>
          </a:extLst>
        </xdr:cNvPr>
        <xdr:cNvSpPr txBox="1"/>
      </xdr:nvSpPr>
      <xdr:spPr>
        <a:xfrm>
          <a:off x="64941450" y="2271712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17,6%</a:t>
          </a:r>
        </a:p>
      </xdr:txBody>
    </xdr:sp>
    <xdr:clientData/>
  </xdr:twoCellAnchor>
  <xdr:twoCellAnchor>
    <xdr:from>
      <xdr:col>65</xdr:col>
      <xdr:colOff>571500</xdr:colOff>
      <xdr:row>121</xdr:row>
      <xdr:rowOff>57150</xdr:rowOff>
    </xdr:from>
    <xdr:to>
      <xdr:col>65</xdr:col>
      <xdr:colOff>1133474</xdr:colOff>
      <xdr:row>122</xdr:row>
      <xdr:rowOff>133350</xdr:rowOff>
    </xdr:to>
    <xdr:sp macro="" textlink="">
      <xdr:nvSpPr>
        <xdr:cNvPr id="78" name="CuadroTexto 77">
          <a:extLst>
            <a:ext uri="{FF2B5EF4-FFF2-40B4-BE49-F238E27FC236}">
              <a16:creationId xmlns:a16="http://schemas.microsoft.com/office/drawing/2014/main" id="{00000000-0008-0000-0400-00004E000000}"/>
            </a:ext>
          </a:extLst>
        </xdr:cNvPr>
        <xdr:cNvSpPr txBox="1"/>
      </xdr:nvSpPr>
      <xdr:spPr>
        <a:xfrm>
          <a:off x="61217175" y="2352675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57,5%</a:t>
          </a:r>
        </a:p>
      </xdr:txBody>
    </xdr:sp>
    <xdr:clientData/>
  </xdr:twoCellAnchor>
  <xdr:twoCellAnchor>
    <xdr:from>
      <xdr:col>65</xdr:col>
      <xdr:colOff>1314450</xdr:colOff>
      <xdr:row>121</xdr:row>
      <xdr:rowOff>57150</xdr:rowOff>
    </xdr:from>
    <xdr:to>
      <xdr:col>65</xdr:col>
      <xdr:colOff>1876424</xdr:colOff>
      <xdr:row>122</xdr:row>
      <xdr:rowOff>133350</xdr:rowOff>
    </xdr:to>
    <xdr:sp macro="" textlink="">
      <xdr:nvSpPr>
        <xdr:cNvPr id="79" name="CuadroTexto 78">
          <a:extLst>
            <a:ext uri="{FF2B5EF4-FFF2-40B4-BE49-F238E27FC236}">
              <a16:creationId xmlns:a16="http://schemas.microsoft.com/office/drawing/2014/main" id="{00000000-0008-0000-0400-00004F000000}"/>
            </a:ext>
          </a:extLst>
        </xdr:cNvPr>
        <xdr:cNvSpPr txBox="1"/>
      </xdr:nvSpPr>
      <xdr:spPr>
        <a:xfrm>
          <a:off x="61960125" y="2352675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61,8%</a:t>
          </a:r>
        </a:p>
      </xdr:txBody>
    </xdr:sp>
    <xdr:clientData/>
  </xdr:twoCellAnchor>
  <xdr:twoCellAnchor>
    <xdr:from>
      <xdr:col>65</xdr:col>
      <xdr:colOff>2057400</xdr:colOff>
      <xdr:row>116</xdr:row>
      <xdr:rowOff>95249</xdr:rowOff>
    </xdr:from>
    <xdr:to>
      <xdr:col>65</xdr:col>
      <xdr:colOff>2571750</xdr:colOff>
      <xdr:row>118</xdr:row>
      <xdr:rowOff>47624</xdr:rowOff>
    </xdr:to>
    <xdr:sp macro="" textlink="">
      <xdr:nvSpPr>
        <xdr:cNvPr id="80" name="CuadroTexto 79">
          <a:extLst>
            <a:ext uri="{FF2B5EF4-FFF2-40B4-BE49-F238E27FC236}">
              <a16:creationId xmlns:a16="http://schemas.microsoft.com/office/drawing/2014/main" id="{00000000-0008-0000-0400-000050000000}"/>
            </a:ext>
          </a:extLst>
        </xdr:cNvPr>
        <xdr:cNvSpPr txBox="1"/>
      </xdr:nvSpPr>
      <xdr:spPr>
        <a:xfrm>
          <a:off x="62703075" y="22612349"/>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22,3%</a:t>
          </a:r>
        </a:p>
      </xdr:txBody>
    </xdr:sp>
    <xdr:clientData/>
  </xdr:twoCellAnchor>
  <xdr:twoCellAnchor>
    <xdr:from>
      <xdr:col>65</xdr:col>
      <xdr:colOff>2800350</xdr:colOff>
      <xdr:row>116</xdr:row>
      <xdr:rowOff>85725</xdr:rowOff>
    </xdr:from>
    <xdr:to>
      <xdr:col>65</xdr:col>
      <xdr:colOff>3295650</xdr:colOff>
      <xdr:row>117</xdr:row>
      <xdr:rowOff>161925</xdr:rowOff>
    </xdr:to>
    <xdr:sp macro="" textlink="">
      <xdr:nvSpPr>
        <xdr:cNvPr id="81" name="CuadroTexto 80">
          <a:extLst>
            <a:ext uri="{FF2B5EF4-FFF2-40B4-BE49-F238E27FC236}">
              <a16:creationId xmlns:a16="http://schemas.microsoft.com/office/drawing/2014/main" id="{00000000-0008-0000-0400-000051000000}"/>
            </a:ext>
          </a:extLst>
        </xdr:cNvPr>
        <xdr:cNvSpPr txBox="1"/>
      </xdr:nvSpPr>
      <xdr:spPr>
        <a:xfrm>
          <a:off x="63446025" y="22602825"/>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22,2%</a:t>
          </a:r>
        </a:p>
      </xdr:txBody>
    </xdr:sp>
    <xdr:clientData/>
  </xdr:twoCellAnchor>
  <xdr:twoCellAnchor>
    <xdr:from>
      <xdr:col>65</xdr:col>
      <xdr:colOff>5019675</xdr:colOff>
      <xdr:row>121</xdr:row>
      <xdr:rowOff>38100</xdr:rowOff>
    </xdr:from>
    <xdr:to>
      <xdr:col>65</xdr:col>
      <xdr:colOff>5581649</xdr:colOff>
      <xdr:row>122</xdr:row>
      <xdr:rowOff>114300</xdr:rowOff>
    </xdr:to>
    <xdr:sp macro="" textlink="">
      <xdr:nvSpPr>
        <xdr:cNvPr id="82" name="CuadroTexto 81">
          <a:extLst>
            <a:ext uri="{FF2B5EF4-FFF2-40B4-BE49-F238E27FC236}">
              <a16:creationId xmlns:a16="http://schemas.microsoft.com/office/drawing/2014/main" id="{00000000-0008-0000-0400-000052000000}"/>
            </a:ext>
          </a:extLst>
        </xdr:cNvPr>
        <xdr:cNvSpPr txBox="1"/>
      </xdr:nvSpPr>
      <xdr:spPr>
        <a:xfrm>
          <a:off x="65665350" y="2350770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11,6%</a:t>
          </a:r>
        </a:p>
      </xdr:txBody>
    </xdr:sp>
    <xdr:clientData/>
  </xdr:twoCellAnchor>
  <xdr:twoCellAnchor>
    <xdr:from>
      <xdr:col>65</xdr:col>
      <xdr:colOff>3543300</xdr:colOff>
      <xdr:row>119</xdr:row>
      <xdr:rowOff>114301</xdr:rowOff>
    </xdr:from>
    <xdr:to>
      <xdr:col>65</xdr:col>
      <xdr:colOff>4105274</xdr:colOff>
      <xdr:row>121</xdr:row>
      <xdr:rowOff>1</xdr:rowOff>
    </xdr:to>
    <xdr:sp macro="" textlink="">
      <xdr:nvSpPr>
        <xdr:cNvPr id="83" name="CuadroTexto 82">
          <a:extLst>
            <a:ext uri="{FF2B5EF4-FFF2-40B4-BE49-F238E27FC236}">
              <a16:creationId xmlns:a16="http://schemas.microsoft.com/office/drawing/2014/main" id="{00000000-0008-0000-0400-000053000000}"/>
            </a:ext>
          </a:extLst>
        </xdr:cNvPr>
        <xdr:cNvSpPr txBox="1"/>
      </xdr:nvSpPr>
      <xdr:spPr>
        <a:xfrm>
          <a:off x="64188975" y="23202901"/>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79,7%</a:t>
          </a:r>
        </a:p>
      </xdr:txBody>
    </xdr:sp>
    <xdr:clientData/>
  </xdr:twoCellAnchor>
  <xdr:twoCellAnchor>
    <xdr:from>
      <xdr:col>65</xdr:col>
      <xdr:colOff>4295775</xdr:colOff>
      <xdr:row>119</xdr:row>
      <xdr:rowOff>171451</xdr:rowOff>
    </xdr:from>
    <xdr:to>
      <xdr:col>65</xdr:col>
      <xdr:colOff>4857749</xdr:colOff>
      <xdr:row>121</xdr:row>
      <xdr:rowOff>57151</xdr:rowOff>
    </xdr:to>
    <xdr:sp macro="" textlink="">
      <xdr:nvSpPr>
        <xdr:cNvPr id="84" name="CuadroTexto 83">
          <a:extLst>
            <a:ext uri="{FF2B5EF4-FFF2-40B4-BE49-F238E27FC236}">
              <a16:creationId xmlns:a16="http://schemas.microsoft.com/office/drawing/2014/main" id="{00000000-0008-0000-0400-000054000000}"/>
            </a:ext>
          </a:extLst>
        </xdr:cNvPr>
        <xdr:cNvSpPr txBox="1"/>
      </xdr:nvSpPr>
      <xdr:spPr>
        <a:xfrm>
          <a:off x="64941450" y="23260051"/>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82,4%</a:t>
          </a:r>
        </a:p>
      </xdr:txBody>
    </xdr:sp>
    <xdr:clientData/>
  </xdr:twoCellAnchor>
  <xdr:twoCellAnchor>
    <xdr:from>
      <xdr:col>65</xdr:col>
      <xdr:colOff>561975</xdr:colOff>
      <xdr:row>122</xdr:row>
      <xdr:rowOff>76201</xdr:rowOff>
    </xdr:from>
    <xdr:to>
      <xdr:col>65</xdr:col>
      <xdr:colOff>1123949</xdr:colOff>
      <xdr:row>123</xdr:row>
      <xdr:rowOff>152401</xdr:rowOff>
    </xdr:to>
    <xdr:sp macro="" textlink="">
      <xdr:nvSpPr>
        <xdr:cNvPr id="86" name="CuadroTexto 85">
          <a:extLst>
            <a:ext uri="{FF2B5EF4-FFF2-40B4-BE49-F238E27FC236}">
              <a16:creationId xmlns:a16="http://schemas.microsoft.com/office/drawing/2014/main" id="{00000000-0008-0000-0400-000056000000}"/>
            </a:ext>
          </a:extLst>
        </xdr:cNvPr>
        <xdr:cNvSpPr txBox="1"/>
      </xdr:nvSpPr>
      <xdr:spPr>
        <a:xfrm>
          <a:off x="61207650" y="23736301"/>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42,5%</a:t>
          </a:r>
        </a:p>
      </xdr:txBody>
    </xdr:sp>
    <xdr:clientData/>
  </xdr:twoCellAnchor>
  <xdr:twoCellAnchor>
    <xdr:from>
      <xdr:col>65</xdr:col>
      <xdr:colOff>1304925</xdr:colOff>
      <xdr:row>122</xdr:row>
      <xdr:rowOff>76201</xdr:rowOff>
    </xdr:from>
    <xdr:to>
      <xdr:col>65</xdr:col>
      <xdr:colOff>1866899</xdr:colOff>
      <xdr:row>123</xdr:row>
      <xdr:rowOff>152401</xdr:rowOff>
    </xdr:to>
    <xdr:sp macro="" textlink="">
      <xdr:nvSpPr>
        <xdr:cNvPr id="87" name="CuadroTexto 86">
          <a:extLst>
            <a:ext uri="{FF2B5EF4-FFF2-40B4-BE49-F238E27FC236}">
              <a16:creationId xmlns:a16="http://schemas.microsoft.com/office/drawing/2014/main" id="{00000000-0008-0000-0400-000057000000}"/>
            </a:ext>
          </a:extLst>
        </xdr:cNvPr>
        <xdr:cNvSpPr txBox="1"/>
      </xdr:nvSpPr>
      <xdr:spPr>
        <a:xfrm>
          <a:off x="61950600" y="23736301"/>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38,2%</a:t>
          </a:r>
        </a:p>
      </xdr:txBody>
    </xdr:sp>
    <xdr:clientData/>
  </xdr:twoCellAnchor>
  <xdr:twoCellAnchor>
    <xdr:from>
      <xdr:col>65</xdr:col>
      <xdr:colOff>2076450</xdr:colOff>
      <xdr:row>119</xdr:row>
      <xdr:rowOff>104775</xdr:rowOff>
    </xdr:from>
    <xdr:to>
      <xdr:col>65</xdr:col>
      <xdr:colOff>2590800</xdr:colOff>
      <xdr:row>121</xdr:row>
      <xdr:rowOff>57150</xdr:rowOff>
    </xdr:to>
    <xdr:sp macro="" textlink="">
      <xdr:nvSpPr>
        <xdr:cNvPr id="88" name="CuadroTexto 87">
          <a:extLst>
            <a:ext uri="{FF2B5EF4-FFF2-40B4-BE49-F238E27FC236}">
              <a16:creationId xmlns:a16="http://schemas.microsoft.com/office/drawing/2014/main" id="{00000000-0008-0000-0400-000058000000}"/>
            </a:ext>
          </a:extLst>
        </xdr:cNvPr>
        <xdr:cNvSpPr txBox="1"/>
      </xdr:nvSpPr>
      <xdr:spPr>
        <a:xfrm>
          <a:off x="62722125" y="23193375"/>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77,7%</a:t>
          </a:r>
        </a:p>
      </xdr:txBody>
    </xdr:sp>
    <xdr:clientData/>
  </xdr:twoCellAnchor>
  <xdr:twoCellAnchor>
    <xdr:from>
      <xdr:col>65</xdr:col>
      <xdr:colOff>2800350</xdr:colOff>
      <xdr:row>119</xdr:row>
      <xdr:rowOff>123826</xdr:rowOff>
    </xdr:from>
    <xdr:to>
      <xdr:col>65</xdr:col>
      <xdr:colOff>3295650</xdr:colOff>
      <xdr:row>121</xdr:row>
      <xdr:rowOff>9526</xdr:rowOff>
    </xdr:to>
    <xdr:sp macro="" textlink="">
      <xdr:nvSpPr>
        <xdr:cNvPr id="89" name="CuadroTexto 88">
          <a:extLst>
            <a:ext uri="{FF2B5EF4-FFF2-40B4-BE49-F238E27FC236}">
              <a16:creationId xmlns:a16="http://schemas.microsoft.com/office/drawing/2014/main" id="{00000000-0008-0000-0400-000059000000}"/>
            </a:ext>
          </a:extLst>
        </xdr:cNvPr>
        <xdr:cNvSpPr txBox="1"/>
      </xdr:nvSpPr>
      <xdr:spPr>
        <a:xfrm>
          <a:off x="63446025" y="23212426"/>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77,8%</a:t>
          </a:r>
        </a:p>
      </xdr:txBody>
    </xdr:sp>
    <xdr:clientData/>
  </xdr:twoCellAnchor>
  <xdr:twoCellAnchor>
    <xdr:from>
      <xdr:col>65</xdr:col>
      <xdr:colOff>5029200</xdr:colOff>
      <xdr:row>122</xdr:row>
      <xdr:rowOff>57151</xdr:rowOff>
    </xdr:from>
    <xdr:to>
      <xdr:col>65</xdr:col>
      <xdr:colOff>5591174</xdr:colOff>
      <xdr:row>123</xdr:row>
      <xdr:rowOff>133351</xdr:rowOff>
    </xdr:to>
    <xdr:sp macro="" textlink="">
      <xdr:nvSpPr>
        <xdr:cNvPr id="90" name="CuadroTexto 89">
          <a:extLst>
            <a:ext uri="{FF2B5EF4-FFF2-40B4-BE49-F238E27FC236}">
              <a16:creationId xmlns:a16="http://schemas.microsoft.com/office/drawing/2014/main" id="{00000000-0008-0000-0400-00005A000000}"/>
            </a:ext>
          </a:extLst>
        </xdr:cNvPr>
        <xdr:cNvSpPr txBox="1"/>
      </xdr:nvSpPr>
      <xdr:spPr>
        <a:xfrm>
          <a:off x="65674875" y="23717251"/>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88,4%</a:t>
          </a:r>
        </a:p>
      </xdr:txBody>
    </xdr:sp>
    <xdr:clientData/>
  </xdr:twoCellAnchor>
  <xdr:twoCellAnchor>
    <xdr:from>
      <xdr:col>65</xdr:col>
      <xdr:colOff>1781192</xdr:colOff>
      <xdr:row>134</xdr:row>
      <xdr:rowOff>95270</xdr:rowOff>
    </xdr:from>
    <xdr:to>
      <xdr:col>65</xdr:col>
      <xdr:colOff>2190750</xdr:colOff>
      <xdr:row>135</xdr:row>
      <xdr:rowOff>180984</xdr:rowOff>
    </xdr:to>
    <xdr:sp macro="" textlink="">
      <xdr:nvSpPr>
        <xdr:cNvPr id="92" name="CuadroTexto 79">
          <a:extLst>
            <a:ext uri="{FF2B5EF4-FFF2-40B4-BE49-F238E27FC236}">
              <a16:creationId xmlns:a16="http://schemas.microsoft.com/office/drawing/2014/main" id="{00000000-0008-0000-0400-00005C000000}"/>
            </a:ext>
          </a:extLst>
        </xdr:cNvPr>
        <xdr:cNvSpPr txBox="1"/>
      </xdr:nvSpPr>
      <xdr:spPr>
        <a:xfrm>
          <a:off x="62426867" y="26041370"/>
          <a:ext cx="409558"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48,6</a:t>
          </a:r>
        </a:p>
      </xdr:txBody>
    </xdr:sp>
    <xdr:clientData/>
  </xdr:twoCellAnchor>
  <xdr:twoCellAnchor>
    <xdr:from>
      <xdr:col>65</xdr:col>
      <xdr:colOff>723908</xdr:colOff>
      <xdr:row>135</xdr:row>
      <xdr:rowOff>76211</xdr:rowOff>
    </xdr:from>
    <xdr:to>
      <xdr:col>65</xdr:col>
      <xdr:colOff>1143000</xdr:colOff>
      <xdr:row>136</xdr:row>
      <xdr:rowOff>161925</xdr:rowOff>
    </xdr:to>
    <xdr:sp macro="" textlink="">
      <xdr:nvSpPr>
        <xdr:cNvPr id="93" name="CuadroTexto 80">
          <a:extLst>
            <a:ext uri="{FF2B5EF4-FFF2-40B4-BE49-F238E27FC236}">
              <a16:creationId xmlns:a16="http://schemas.microsoft.com/office/drawing/2014/main" id="{00000000-0008-0000-0400-00005D000000}"/>
            </a:ext>
          </a:extLst>
        </xdr:cNvPr>
        <xdr:cNvSpPr txBox="1"/>
      </xdr:nvSpPr>
      <xdr:spPr>
        <a:xfrm>
          <a:off x="61369583" y="26212811"/>
          <a:ext cx="41909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40,2</a:t>
          </a:r>
        </a:p>
      </xdr:txBody>
    </xdr:sp>
    <xdr:clientData/>
  </xdr:twoCellAnchor>
  <xdr:twoCellAnchor>
    <xdr:from>
      <xdr:col>65</xdr:col>
      <xdr:colOff>2848000</xdr:colOff>
      <xdr:row>134</xdr:row>
      <xdr:rowOff>114300</xdr:rowOff>
    </xdr:from>
    <xdr:to>
      <xdr:col>65</xdr:col>
      <xdr:colOff>3248025</xdr:colOff>
      <xdr:row>136</xdr:row>
      <xdr:rowOff>9545</xdr:rowOff>
    </xdr:to>
    <xdr:sp macro="" textlink="">
      <xdr:nvSpPr>
        <xdr:cNvPr id="94" name="CuadroTexto 81">
          <a:extLst>
            <a:ext uri="{FF2B5EF4-FFF2-40B4-BE49-F238E27FC236}">
              <a16:creationId xmlns:a16="http://schemas.microsoft.com/office/drawing/2014/main" id="{00000000-0008-0000-0400-00005E000000}"/>
            </a:ext>
          </a:extLst>
        </xdr:cNvPr>
        <xdr:cNvSpPr txBox="1"/>
      </xdr:nvSpPr>
      <xdr:spPr>
        <a:xfrm>
          <a:off x="63493675" y="26060400"/>
          <a:ext cx="400025"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46,5</a:t>
          </a:r>
        </a:p>
      </xdr:txBody>
    </xdr:sp>
    <xdr:clientData/>
  </xdr:twoCellAnchor>
  <xdr:twoCellAnchor>
    <xdr:from>
      <xdr:col>65</xdr:col>
      <xdr:colOff>3857658</xdr:colOff>
      <xdr:row>135</xdr:row>
      <xdr:rowOff>9540</xdr:rowOff>
    </xdr:from>
    <xdr:to>
      <xdr:col>65</xdr:col>
      <xdr:colOff>4305300</xdr:colOff>
      <xdr:row>136</xdr:row>
      <xdr:rowOff>95255</xdr:rowOff>
    </xdr:to>
    <xdr:sp macro="" textlink="">
      <xdr:nvSpPr>
        <xdr:cNvPr id="95" name="CuadroTexto 82">
          <a:extLst>
            <a:ext uri="{FF2B5EF4-FFF2-40B4-BE49-F238E27FC236}">
              <a16:creationId xmlns:a16="http://schemas.microsoft.com/office/drawing/2014/main" id="{00000000-0008-0000-0400-00005F000000}"/>
            </a:ext>
          </a:extLst>
        </xdr:cNvPr>
        <xdr:cNvSpPr txBox="1"/>
      </xdr:nvSpPr>
      <xdr:spPr>
        <a:xfrm>
          <a:off x="64503333" y="26146140"/>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44,4</a:t>
          </a:r>
        </a:p>
      </xdr:txBody>
    </xdr:sp>
    <xdr:clientData/>
  </xdr:twoCellAnchor>
  <xdr:twoCellAnchor>
    <xdr:from>
      <xdr:col>65</xdr:col>
      <xdr:colOff>4895851</xdr:colOff>
      <xdr:row>135</xdr:row>
      <xdr:rowOff>161929</xdr:rowOff>
    </xdr:from>
    <xdr:to>
      <xdr:col>65</xdr:col>
      <xdr:colOff>5372101</xdr:colOff>
      <xdr:row>137</xdr:row>
      <xdr:rowOff>57143</xdr:rowOff>
    </xdr:to>
    <xdr:sp macro="" textlink="">
      <xdr:nvSpPr>
        <xdr:cNvPr id="96" name="CuadroTexto 83">
          <a:extLst>
            <a:ext uri="{FF2B5EF4-FFF2-40B4-BE49-F238E27FC236}">
              <a16:creationId xmlns:a16="http://schemas.microsoft.com/office/drawing/2014/main" id="{00000000-0008-0000-0400-000060000000}"/>
            </a:ext>
          </a:extLst>
        </xdr:cNvPr>
        <xdr:cNvSpPr txBox="1"/>
      </xdr:nvSpPr>
      <xdr:spPr>
        <a:xfrm>
          <a:off x="65541526" y="2629852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32,0</a:t>
          </a:r>
        </a:p>
      </xdr:txBody>
    </xdr:sp>
    <xdr:clientData/>
  </xdr:twoCellAnchor>
  <xdr:twoCellAnchor>
    <xdr:from>
      <xdr:col>65</xdr:col>
      <xdr:colOff>4914900</xdr:colOff>
      <xdr:row>136</xdr:row>
      <xdr:rowOff>133351</xdr:rowOff>
    </xdr:from>
    <xdr:to>
      <xdr:col>65</xdr:col>
      <xdr:colOff>5476874</xdr:colOff>
      <xdr:row>138</xdr:row>
      <xdr:rowOff>19051</xdr:rowOff>
    </xdr:to>
    <xdr:sp macro="" textlink="">
      <xdr:nvSpPr>
        <xdr:cNvPr id="97" name="CuadroTexto 96">
          <a:extLst>
            <a:ext uri="{FF2B5EF4-FFF2-40B4-BE49-F238E27FC236}">
              <a16:creationId xmlns:a16="http://schemas.microsoft.com/office/drawing/2014/main" id="{00000000-0008-0000-0400-000061000000}"/>
            </a:ext>
          </a:extLst>
        </xdr:cNvPr>
        <xdr:cNvSpPr txBox="1"/>
      </xdr:nvSpPr>
      <xdr:spPr>
        <a:xfrm>
          <a:off x="65560575" y="26460451"/>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rgbClr val="C00000"/>
              </a:solidFill>
              <a:latin typeface="Arial Narrow" panose="020B0606020202030204" pitchFamily="34" charset="0"/>
            </a:rPr>
            <a:t>2,0%</a:t>
          </a:r>
        </a:p>
      </xdr:txBody>
    </xdr:sp>
    <xdr:clientData/>
  </xdr:twoCellAnchor>
  <xdr:twoCellAnchor>
    <xdr:from>
      <xdr:col>65</xdr:col>
      <xdr:colOff>704850</xdr:colOff>
      <xdr:row>136</xdr:row>
      <xdr:rowOff>104776</xdr:rowOff>
    </xdr:from>
    <xdr:to>
      <xdr:col>65</xdr:col>
      <xdr:colOff>1266824</xdr:colOff>
      <xdr:row>137</xdr:row>
      <xdr:rowOff>180976</xdr:rowOff>
    </xdr:to>
    <xdr:sp macro="" textlink="">
      <xdr:nvSpPr>
        <xdr:cNvPr id="99" name="CuadroTexto 98">
          <a:extLst>
            <a:ext uri="{FF2B5EF4-FFF2-40B4-BE49-F238E27FC236}">
              <a16:creationId xmlns:a16="http://schemas.microsoft.com/office/drawing/2014/main" id="{00000000-0008-0000-0400-000063000000}"/>
            </a:ext>
          </a:extLst>
        </xdr:cNvPr>
        <xdr:cNvSpPr txBox="1"/>
      </xdr:nvSpPr>
      <xdr:spPr>
        <a:xfrm>
          <a:off x="61350525" y="26431876"/>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22,1%</a:t>
          </a:r>
        </a:p>
      </xdr:txBody>
    </xdr:sp>
    <xdr:clientData/>
  </xdr:twoCellAnchor>
  <xdr:twoCellAnchor>
    <xdr:from>
      <xdr:col>65</xdr:col>
      <xdr:colOff>1743075</xdr:colOff>
      <xdr:row>135</xdr:row>
      <xdr:rowOff>66676</xdr:rowOff>
    </xdr:from>
    <xdr:to>
      <xdr:col>65</xdr:col>
      <xdr:colOff>2305049</xdr:colOff>
      <xdr:row>136</xdr:row>
      <xdr:rowOff>142876</xdr:rowOff>
    </xdr:to>
    <xdr:sp macro="" textlink="">
      <xdr:nvSpPr>
        <xdr:cNvPr id="100" name="CuadroTexto 99">
          <a:extLst>
            <a:ext uri="{FF2B5EF4-FFF2-40B4-BE49-F238E27FC236}">
              <a16:creationId xmlns:a16="http://schemas.microsoft.com/office/drawing/2014/main" id="{00000000-0008-0000-0400-000064000000}"/>
            </a:ext>
          </a:extLst>
        </xdr:cNvPr>
        <xdr:cNvSpPr txBox="1"/>
      </xdr:nvSpPr>
      <xdr:spPr>
        <a:xfrm>
          <a:off x="62388750" y="26203276"/>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14,1%</a:t>
          </a:r>
        </a:p>
      </xdr:txBody>
    </xdr:sp>
    <xdr:clientData/>
  </xdr:twoCellAnchor>
  <xdr:twoCellAnchor>
    <xdr:from>
      <xdr:col>65</xdr:col>
      <xdr:colOff>2800350</xdr:colOff>
      <xdr:row>135</xdr:row>
      <xdr:rowOff>85725</xdr:rowOff>
    </xdr:from>
    <xdr:to>
      <xdr:col>65</xdr:col>
      <xdr:colOff>3314700</xdr:colOff>
      <xdr:row>137</xdr:row>
      <xdr:rowOff>38100</xdr:rowOff>
    </xdr:to>
    <xdr:sp macro="" textlink="">
      <xdr:nvSpPr>
        <xdr:cNvPr id="101" name="CuadroTexto 100">
          <a:extLst>
            <a:ext uri="{FF2B5EF4-FFF2-40B4-BE49-F238E27FC236}">
              <a16:creationId xmlns:a16="http://schemas.microsoft.com/office/drawing/2014/main" id="{00000000-0008-0000-0400-000065000000}"/>
            </a:ext>
          </a:extLst>
        </xdr:cNvPr>
        <xdr:cNvSpPr txBox="1"/>
      </xdr:nvSpPr>
      <xdr:spPr>
        <a:xfrm>
          <a:off x="63446025" y="26222325"/>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10,3%</a:t>
          </a:r>
        </a:p>
      </xdr:txBody>
    </xdr:sp>
    <xdr:clientData/>
  </xdr:twoCellAnchor>
  <xdr:twoCellAnchor>
    <xdr:from>
      <xdr:col>65</xdr:col>
      <xdr:colOff>3876675</xdr:colOff>
      <xdr:row>135</xdr:row>
      <xdr:rowOff>161926</xdr:rowOff>
    </xdr:from>
    <xdr:to>
      <xdr:col>65</xdr:col>
      <xdr:colOff>4371975</xdr:colOff>
      <xdr:row>137</xdr:row>
      <xdr:rowOff>47626</xdr:rowOff>
    </xdr:to>
    <xdr:sp macro="" textlink="">
      <xdr:nvSpPr>
        <xdr:cNvPr id="102" name="CuadroTexto 101">
          <a:extLst>
            <a:ext uri="{FF2B5EF4-FFF2-40B4-BE49-F238E27FC236}">
              <a16:creationId xmlns:a16="http://schemas.microsoft.com/office/drawing/2014/main" id="{00000000-0008-0000-0400-000066000000}"/>
            </a:ext>
          </a:extLst>
        </xdr:cNvPr>
        <xdr:cNvSpPr txBox="1"/>
      </xdr:nvSpPr>
      <xdr:spPr>
        <a:xfrm>
          <a:off x="64522350" y="26298526"/>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6,1%</a:t>
          </a:r>
        </a:p>
      </xdr:txBody>
    </xdr:sp>
    <xdr:clientData/>
  </xdr:twoCellAnchor>
  <xdr:twoCellAnchor>
    <xdr:from>
      <xdr:col>65</xdr:col>
      <xdr:colOff>4876800</xdr:colOff>
      <xdr:row>139</xdr:row>
      <xdr:rowOff>66675</xdr:rowOff>
    </xdr:from>
    <xdr:to>
      <xdr:col>65</xdr:col>
      <xdr:colOff>5438774</xdr:colOff>
      <xdr:row>140</xdr:row>
      <xdr:rowOff>142875</xdr:rowOff>
    </xdr:to>
    <xdr:sp macro="" textlink="">
      <xdr:nvSpPr>
        <xdr:cNvPr id="103" name="CuadroTexto 102">
          <a:extLst>
            <a:ext uri="{FF2B5EF4-FFF2-40B4-BE49-F238E27FC236}">
              <a16:creationId xmlns:a16="http://schemas.microsoft.com/office/drawing/2014/main" id="{00000000-0008-0000-0400-000067000000}"/>
            </a:ext>
          </a:extLst>
        </xdr:cNvPr>
        <xdr:cNvSpPr txBox="1"/>
      </xdr:nvSpPr>
      <xdr:spPr>
        <a:xfrm>
          <a:off x="65522475" y="269652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98,0%</a:t>
          </a:r>
        </a:p>
      </xdr:txBody>
    </xdr:sp>
    <xdr:clientData/>
  </xdr:twoCellAnchor>
  <xdr:twoCellAnchor>
    <xdr:from>
      <xdr:col>65</xdr:col>
      <xdr:colOff>685800</xdr:colOff>
      <xdr:row>139</xdr:row>
      <xdr:rowOff>28575</xdr:rowOff>
    </xdr:from>
    <xdr:to>
      <xdr:col>65</xdr:col>
      <xdr:colOff>1247774</xdr:colOff>
      <xdr:row>140</xdr:row>
      <xdr:rowOff>104775</xdr:rowOff>
    </xdr:to>
    <xdr:sp macro="" textlink="">
      <xdr:nvSpPr>
        <xdr:cNvPr id="105" name="CuadroTexto 104">
          <a:extLst>
            <a:ext uri="{FF2B5EF4-FFF2-40B4-BE49-F238E27FC236}">
              <a16:creationId xmlns:a16="http://schemas.microsoft.com/office/drawing/2014/main" id="{00000000-0008-0000-0400-000069000000}"/>
            </a:ext>
          </a:extLst>
        </xdr:cNvPr>
        <xdr:cNvSpPr txBox="1"/>
      </xdr:nvSpPr>
      <xdr:spPr>
        <a:xfrm>
          <a:off x="61331475" y="26927175"/>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77,9%</a:t>
          </a:r>
        </a:p>
      </xdr:txBody>
    </xdr:sp>
    <xdr:clientData/>
  </xdr:twoCellAnchor>
  <xdr:twoCellAnchor>
    <xdr:from>
      <xdr:col>65</xdr:col>
      <xdr:colOff>1771650</xdr:colOff>
      <xdr:row>138</xdr:row>
      <xdr:rowOff>133350</xdr:rowOff>
    </xdr:from>
    <xdr:to>
      <xdr:col>65</xdr:col>
      <xdr:colOff>2333624</xdr:colOff>
      <xdr:row>140</xdr:row>
      <xdr:rowOff>19050</xdr:rowOff>
    </xdr:to>
    <xdr:sp macro="" textlink="">
      <xdr:nvSpPr>
        <xdr:cNvPr id="106" name="CuadroTexto 105">
          <a:extLst>
            <a:ext uri="{FF2B5EF4-FFF2-40B4-BE49-F238E27FC236}">
              <a16:creationId xmlns:a16="http://schemas.microsoft.com/office/drawing/2014/main" id="{00000000-0008-0000-0400-00006A000000}"/>
            </a:ext>
          </a:extLst>
        </xdr:cNvPr>
        <xdr:cNvSpPr txBox="1"/>
      </xdr:nvSpPr>
      <xdr:spPr>
        <a:xfrm>
          <a:off x="62417325" y="26841450"/>
          <a:ext cx="561974"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85,9%</a:t>
          </a:r>
        </a:p>
      </xdr:txBody>
    </xdr:sp>
    <xdr:clientData/>
  </xdr:twoCellAnchor>
  <xdr:twoCellAnchor>
    <xdr:from>
      <xdr:col>65</xdr:col>
      <xdr:colOff>2809875</xdr:colOff>
      <xdr:row>138</xdr:row>
      <xdr:rowOff>133349</xdr:rowOff>
    </xdr:from>
    <xdr:to>
      <xdr:col>65</xdr:col>
      <xdr:colOff>3324225</xdr:colOff>
      <xdr:row>140</xdr:row>
      <xdr:rowOff>85724</xdr:rowOff>
    </xdr:to>
    <xdr:sp macro="" textlink="">
      <xdr:nvSpPr>
        <xdr:cNvPr id="107" name="CuadroTexto 106">
          <a:extLst>
            <a:ext uri="{FF2B5EF4-FFF2-40B4-BE49-F238E27FC236}">
              <a16:creationId xmlns:a16="http://schemas.microsoft.com/office/drawing/2014/main" id="{00000000-0008-0000-0400-00006B000000}"/>
            </a:ext>
          </a:extLst>
        </xdr:cNvPr>
        <xdr:cNvSpPr txBox="1"/>
      </xdr:nvSpPr>
      <xdr:spPr>
        <a:xfrm>
          <a:off x="63455550" y="26841449"/>
          <a:ext cx="51435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89,7%</a:t>
          </a:r>
        </a:p>
      </xdr:txBody>
    </xdr:sp>
    <xdr:clientData/>
  </xdr:twoCellAnchor>
  <xdr:twoCellAnchor>
    <xdr:from>
      <xdr:col>65</xdr:col>
      <xdr:colOff>3838575</xdr:colOff>
      <xdr:row>138</xdr:row>
      <xdr:rowOff>123825</xdr:rowOff>
    </xdr:from>
    <xdr:to>
      <xdr:col>65</xdr:col>
      <xdr:colOff>4333875</xdr:colOff>
      <xdr:row>140</xdr:row>
      <xdr:rowOff>9525</xdr:rowOff>
    </xdr:to>
    <xdr:sp macro="" textlink="">
      <xdr:nvSpPr>
        <xdr:cNvPr id="108" name="CuadroTexto 107">
          <a:extLst>
            <a:ext uri="{FF2B5EF4-FFF2-40B4-BE49-F238E27FC236}">
              <a16:creationId xmlns:a16="http://schemas.microsoft.com/office/drawing/2014/main" id="{00000000-0008-0000-0400-00006C000000}"/>
            </a:ext>
          </a:extLst>
        </xdr:cNvPr>
        <xdr:cNvSpPr txBox="1"/>
      </xdr:nvSpPr>
      <xdr:spPr>
        <a:xfrm>
          <a:off x="64484250" y="26831925"/>
          <a:ext cx="49530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1000" b="1">
              <a:solidFill>
                <a:schemeClr val="bg1"/>
              </a:solidFill>
              <a:latin typeface="Arial Narrow" panose="020B0606020202030204" pitchFamily="34" charset="0"/>
            </a:rPr>
            <a:t>93,9%</a:t>
          </a:r>
        </a:p>
      </xdr:txBody>
    </xdr:sp>
    <xdr:clientData/>
  </xdr:twoCellAnchor>
  <xdr:twoCellAnchor>
    <xdr:from>
      <xdr:col>65</xdr:col>
      <xdr:colOff>1695459</xdr:colOff>
      <xdr:row>154</xdr:row>
      <xdr:rowOff>9</xdr:rowOff>
    </xdr:from>
    <xdr:to>
      <xdr:col>65</xdr:col>
      <xdr:colOff>2352665</xdr:colOff>
      <xdr:row>155</xdr:row>
      <xdr:rowOff>85723</xdr:rowOff>
    </xdr:to>
    <xdr:sp macro="" textlink="">
      <xdr:nvSpPr>
        <xdr:cNvPr id="109" name="CuadroTexto 79">
          <a:extLst>
            <a:ext uri="{FF2B5EF4-FFF2-40B4-BE49-F238E27FC236}">
              <a16:creationId xmlns:a16="http://schemas.microsoft.com/office/drawing/2014/main" id="{00000000-0008-0000-0400-00006D000000}"/>
            </a:ext>
          </a:extLst>
        </xdr:cNvPr>
        <xdr:cNvSpPr txBox="1"/>
      </xdr:nvSpPr>
      <xdr:spPr>
        <a:xfrm>
          <a:off x="62341134" y="29756109"/>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9.731,5</a:t>
          </a:r>
        </a:p>
      </xdr:txBody>
    </xdr:sp>
    <xdr:clientData/>
  </xdr:twoCellAnchor>
  <xdr:twoCellAnchor>
    <xdr:from>
      <xdr:col>65</xdr:col>
      <xdr:colOff>847725</xdr:colOff>
      <xdr:row>152</xdr:row>
      <xdr:rowOff>38100</xdr:rowOff>
    </xdr:from>
    <xdr:to>
      <xdr:col>65</xdr:col>
      <xdr:colOff>1504987</xdr:colOff>
      <xdr:row>153</xdr:row>
      <xdr:rowOff>123814</xdr:rowOff>
    </xdr:to>
    <xdr:sp macro="" textlink="">
      <xdr:nvSpPr>
        <xdr:cNvPr id="110" name="CuadroTexto 80">
          <a:extLst>
            <a:ext uri="{FF2B5EF4-FFF2-40B4-BE49-F238E27FC236}">
              <a16:creationId xmlns:a16="http://schemas.microsoft.com/office/drawing/2014/main" id="{00000000-0008-0000-0400-00006E000000}"/>
            </a:ext>
          </a:extLst>
        </xdr:cNvPr>
        <xdr:cNvSpPr txBox="1"/>
      </xdr:nvSpPr>
      <xdr:spPr>
        <a:xfrm>
          <a:off x="61493400" y="29413200"/>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13.115,1</a:t>
          </a:r>
        </a:p>
      </xdr:txBody>
    </xdr:sp>
    <xdr:clientData/>
  </xdr:twoCellAnchor>
  <xdr:twoCellAnchor>
    <xdr:from>
      <xdr:col>65</xdr:col>
      <xdr:colOff>2495567</xdr:colOff>
      <xdr:row>153</xdr:row>
      <xdr:rowOff>161914</xdr:rowOff>
    </xdr:from>
    <xdr:to>
      <xdr:col>65</xdr:col>
      <xdr:colOff>3152773</xdr:colOff>
      <xdr:row>155</xdr:row>
      <xdr:rowOff>57159</xdr:rowOff>
    </xdr:to>
    <xdr:sp macro="" textlink="">
      <xdr:nvSpPr>
        <xdr:cNvPr id="111" name="CuadroTexto 81">
          <a:extLst>
            <a:ext uri="{FF2B5EF4-FFF2-40B4-BE49-F238E27FC236}">
              <a16:creationId xmlns:a16="http://schemas.microsoft.com/office/drawing/2014/main" id="{00000000-0008-0000-0400-00006F000000}"/>
            </a:ext>
          </a:extLst>
        </xdr:cNvPr>
        <xdr:cNvSpPr txBox="1"/>
      </xdr:nvSpPr>
      <xdr:spPr>
        <a:xfrm>
          <a:off x="63141242" y="29727514"/>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10.048,7</a:t>
          </a:r>
        </a:p>
      </xdr:txBody>
    </xdr:sp>
    <xdr:clientData/>
  </xdr:twoCellAnchor>
  <xdr:twoCellAnchor>
    <xdr:from>
      <xdr:col>65</xdr:col>
      <xdr:colOff>3390925</xdr:colOff>
      <xdr:row>159</xdr:row>
      <xdr:rowOff>28579</xdr:rowOff>
    </xdr:from>
    <xdr:to>
      <xdr:col>65</xdr:col>
      <xdr:colOff>3838567</xdr:colOff>
      <xdr:row>160</xdr:row>
      <xdr:rowOff>114294</xdr:rowOff>
    </xdr:to>
    <xdr:sp macro="" textlink="">
      <xdr:nvSpPr>
        <xdr:cNvPr id="112" name="CuadroTexto 82">
          <a:extLst>
            <a:ext uri="{FF2B5EF4-FFF2-40B4-BE49-F238E27FC236}">
              <a16:creationId xmlns:a16="http://schemas.microsoft.com/office/drawing/2014/main" id="{00000000-0008-0000-0400-000070000000}"/>
            </a:ext>
          </a:extLst>
        </xdr:cNvPr>
        <xdr:cNvSpPr txBox="1"/>
      </xdr:nvSpPr>
      <xdr:spPr>
        <a:xfrm>
          <a:off x="64036600" y="30737179"/>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279,7</a:t>
          </a:r>
        </a:p>
      </xdr:txBody>
    </xdr:sp>
    <xdr:clientData/>
  </xdr:twoCellAnchor>
  <xdr:twoCellAnchor>
    <xdr:from>
      <xdr:col>65</xdr:col>
      <xdr:colOff>4190993</xdr:colOff>
      <xdr:row>159</xdr:row>
      <xdr:rowOff>47618</xdr:rowOff>
    </xdr:from>
    <xdr:to>
      <xdr:col>65</xdr:col>
      <xdr:colOff>4667243</xdr:colOff>
      <xdr:row>160</xdr:row>
      <xdr:rowOff>133332</xdr:rowOff>
    </xdr:to>
    <xdr:sp macro="" textlink="">
      <xdr:nvSpPr>
        <xdr:cNvPr id="113" name="CuadroTexto 83">
          <a:extLst>
            <a:ext uri="{FF2B5EF4-FFF2-40B4-BE49-F238E27FC236}">
              <a16:creationId xmlns:a16="http://schemas.microsoft.com/office/drawing/2014/main" id="{00000000-0008-0000-0400-000071000000}"/>
            </a:ext>
          </a:extLst>
        </xdr:cNvPr>
        <xdr:cNvSpPr txBox="1"/>
      </xdr:nvSpPr>
      <xdr:spPr>
        <a:xfrm>
          <a:off x="64836668" y="30756218"/>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137,9</a:t>
          </a:r>
        </a:p>
      </xdr:txBody>
    </xdr:sp>
    <xdr:clientData/>
  </xdr:twoCellAnchor>
  <xdr:twoCellAnchor>
    <xdr:from>
      <xdr:col>65</xdr:col>
      <xdr:colOff>5029213</xdr:colOff>
      <xdr:row>159</xdr:row>
      <xdr:rowOff>47613</xdr:rowOff>
    </xdr:from>
    <xdr:to>
      <xdr:col>65</xdr:col>
      <xdr:colOff>5486410</xdr:colOff>
      <xdr:row>160</xdr:row>
      <xdr:rowOff>142870</xdr:rowOff>
    </xdr:to>
    <xdr:sp macro="" textlink="">
      <xdr:nvSpPr>
        <xdr:cNvPr id="114" name="CuadroTexto 84">
          <a:extLst>
            <a:ext uri="{FF2B5EF4-FFF2-40B4-BE49-F238E27FC236}">
              <a16:creationId xmlns:a16="http://schemas.microsoft.com/office/drawing/2014/main" id="{00000000-0008-0000-0400-000072000000}"/>
            </a:ext>
          </a:extLst>
        </xdr:cNvPr>
        <xdr:cNvSpPr txBox="1"/>
      </xdr:nvSpPr>
      <xdr:spPr>
        <a:xfrm>
          <a:off x="65674888" y="30756213"/>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36,2</a:t>
          </a:r>
        </a:p>
      </xdr:txBody>
    </xdr:sp>
    <xdr:clientData/>
  </xdr:twoCellAnchor>
  <xdr:twoCellAnchor>
    <xdr:from>
      <xdr:col>65</xdr:col>
      <xdr:colOff>1628784</xdr:colOff>
      <xdr:row>176</xdr:row>
      <xdr:rowOff>123845</xdr:rowOff>
    </xdr:from>
    <xdr:to>
      <xdr:col>65</xdr:col>
      <xdr:colOff>2285990</xdr:colOff>
      <xdr:row>178</xdr:row>
      <xdr:rowOff>19059</xdr:rowOff>
    </xdr:to>
    <xdr:sp macro="" textlink="">
      <xdr:nvSpPr>
        <xdr:cNvPr id="116" name="CuadroTexto 79">
          <a:extLst>
            <a:ext uri="{FF2B5EF4-FFF2-40B4-BE49-F238E27FC236}">
              <a16:creationId xmlns:a16="http://schemas.microsoft.com/office/drawing/2014/main" id="{00000000-0008-0000-0400-000074000000}"/>
            </a:ext>
          </a:extLst>
        </xdr:cNvPr>
        <xdr:cNvSpPr txBox="1"/>
      </xdr:nvSpPr>
      <xdr:spPr>
        <a:xfrm>
          <a:off x="62274459" y="34070945"/>
          <a:ext cx="657206"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40,7</a:t>
          </a:r>
        </a:p>
      </xdr:txBody>
    </xdr:sp>
    <xdr:clientData/>
  </xdr:twoCellAnchor>
  <xdr:twoCellAnchor>
    <xdr:from>
      <xdr:col>65</xdr:col>
      <xdr:colOff>876300</xdr:colOff>
      <xdr:row>176</xdr:row>
      <xdr:rowOff>114311</xdr:rowOff>
    </xdr:from>
    <xdr:to>
      <xdr:col>65</xdr:col>
      <xdr:colOff>1533562</xdr:colOff>
      <xdr:row>178</xdr:row>
      <xdr:rowOff>9525</xdr:rowOff>
    </xdr:to>
    <xdr:sp macro="" textlink="">
      <xdr:nvSpPr>
        <xdr:cNvPr id="117" name="CuadroTexto 80">
          <a:extLst>
            <a:ext uri="{FF2B5EF4-FFF2-40B4-BE49-F238E27FC236}">
              <a16:creationId xmlns:a16="http://schemas.microsoft.com/office/drawing/2014/main" id="{00000000-0008-0000-0400-000075000000}"/>
            </a:ext>
          </a:extLst>
        </xdr:cNvPr>
        <xdr:cNvSpPr txBox="1"/>
      </xdr:nvSpPr>
      <xdr:spPr>
        <a:xfrm>
          <a:off x="61521975" y="34061411"/>
          <a:ext cx="65726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38,5</a:t>
          </a:r>
        </a:p>
      </xdr:txBody>
    </xdr:sp>
    <xdr:clientData/>
  </xdr:twoCellAnchor>
  <xdr:twoCellAnchor>
    <xdr:from>
      <xdr:col>65</xdr:col>
      <xdr:colOff>2247917</xdr:colOff>
      <xdr:row>174</xdr:row>
      <xdr:rowOff>95250</xdr:rowOff>
    </xdr:from>
    <xdr:to>
      <xdr:col>65</xdr:col>
      <xdr:colOff>2905123</xdr:colOff>
      <xdr:row>175</xdr:row>
      <xdr:rowOff>180995</xdr:rowOff>
    </xdr:to>
    <xdr:sp macro="" textlink="">
      <xdr:nvSpPr>
        <xdr:cNvPr id="118" name="CuadroTexto 81">
          <a:extLst>
            <a:ext uri="{FF2B5EF4-FFF2-40B4-BE49-F238E27FC236}">
              <a16:creationId xmlns:a16="http://schemas.microsoft.com/office/drawing/2014/main" id="{00000000-0008-0000-0400-000076000000}"/>
            </a:ext>
          </a:extLst>
        </xdr:cNvPr>
        <xdr:cNvSpPr txBox="1"/>
      </xdr:nvSpPr>
      <xdr:spPr>
        <a:xfrm>
          <a:off x="62893592" y="33661350"/>
          <a:ext cx="657206"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124,8</a:t>
          </a:r>
        </a:p>
      </xdr:txBody>
    </xdr:sp>
    <xdr:clientData/>
  </xdr:twoCellAnchor>
  <xdr:twoCellAnchor>
    <xdr:from>
      <xdr:col>65</xdr:col>
      <xdr:colOff>2943250</xdr:colOff>
      <xdr:row>174</xdr:row>
      <xdr:rowOff>95265</xdr:rowOff>
    </xdr:from>
    <xdr:to>
      <xdr:col>65</xdr:col>
      <xdr:colOff>3390892</xdr:colOff>
      <xdr:row>175</xdr:row>
      <xdr:rowOff>180980</xdr:rowOff>
    </xdr:to>
    <xdr:sp macro="" textlink="">
      <xdr:nvSpPr>
        <xdr:cNvPr id="119" name="CuadroTexto 82">
          <a:extLst>
            <a:ext uri="{FF2B5EF4-FFF2-40B4-BE49-F238E27FC236}">
              <a16:creationId xmlns:a16="http://schemas.microsoft.com/office/drawing/2014/main" id="{00000000-0008-0000-0400-000077000000}"/>
            </a:ext>
          </a:extLst>
        </xdr:cNvPr>
        <xdr:cNvSpPr txBox="1"/>
      </xdr:nvSpPr>
      <xdr:spPr>
        <a:xfrm>
          <a:off x="63588925" y="33661365"/>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124,6</a:t>
          </a:r>
        </a:p>
      </xdr:txBody>
    </xdr:sp>
    <xdr:clientData/>
  </xdr:twoCellAnchor>
  <xdr:twoCellAnchor>
    <xdr:from>
      <xdr:col>65</xdr:col>
      <xdr:colOff>3657593</xdr:colOff>
      <xdr:row>174</xdr:row>
      <xdr:rowOff>114304</xdr:rowOff>
    </xdr:from>
    <xdr:to>
      <xdr:col>65</xdr:col>
      <xdr:colOff>4133843</xdr:colOff>
      <xdr:row>176</xdr:row>
      <xdr:rowOff>9518</xdr:rowOff>
    </xdr:to>
    <xdr:sp macro="" textlink="">
      <xdr:nvSpPr>
        <xdr:cNvPr id="120" name="CuadroTexto 83">
          <a:extLst>
            <a:ext uri="{FF2B5EF4-FFF2-40B4-BE49-F238E27FC236}">
              <a16:creationId xmlns:a16="http://schemas.microsoft.com/office/drawing/2014/main" id="{00000000-0008-0000-0400-000078000000}"/>
            </a:ext>
          </a:extLst>
        </xdr:cNvPr>
        <xdr:cNvSpPr txBox="1"/>
      </xdr:nvSpPr>
      <xdr:spPr>
        <a:xfrm>
          <a:off x="64303268" y="33680404"/>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121,3</a:t>
          </a:r>
        </a:p>
      </xdr:txBody>
    </xdr:sp>
    <xdr:clientData/>
  </xdr:twoCellAnchor>
  <xdr:twoCellAnchor>
    <xdr:from>
      <xdr:col>65</xdr:col>
      <xdr:colOff>4362463</xdr:colOff>
      <xdr:row>174</xdr:row>
      <xdr:rowOff>152399</xdr:rowOff>
    </xdr:from>
    <xdr:to>
      <xdr:col>65</xdr:col>
      <xdr:colOff>4819660</xdr:colOff>
      <xdr:row>176</xdr:row>
      <xdr:rowOff>57156</xdr:rowOff>
    </xdr:to>
    <xdr:sp macro="" textlink="">
      <xdr:nvSpPr>
        <xdr:cNvPr id="121" name="CuadroTexto 84">
          <a:extLst>
            <a:ext uri="{FF2B5EF4-FFF2-40B4-BE49-F238E27FC236}">
              <a16:creationId xmlns:a16="http://schemas.microsoft.com/office/drawing/2014/main" id="{00000000-0008-0000-0400-000079000000}"/>
            </a:ext>
          </a:extLst>
        </xdr:cNvPr>
        <xdr:cNvSpPr txBox="1"/>
      </xdr:nvSpPr>
      <xdr:spPr>
        <a:xfrm>
          <a:off x="65008138" y="33718499"/>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111,4</a:t>
          </a:r>
        </a:p>
      </xdr:txBody>
    </xdr:sp>
    <xdr:clientData/>
  </xdr:twoCellAnchor>
  <xdr:twoCellAnchor>
    <xdr:from>
      <xdr:col>65</xdr:col>
      <xdr:colOff>5095867</xdr:colOff>
      <xdr:row>177</xdr:row>
      <xdr:rowOff>28586</xdr:rowOff>
    </xdr:from>
    <xdr:to>
      <xdr:col>65</xdr:col>
      <xdr:colOff>5553064</xdr:colOff>
      <xdr:row>178</xdr:row>
      <xdr:rowOff>123843</xdr:rowOff>
    </xdr:to>
    <xdr:sp macro="" textlink="">
      <xdr:nvSpPr>
        <xdr:cNvPr id="122" name="CuadroTexto 84">
          <a:extLst>
            <a:ext uri="{FF2B5EF4-FFF2-40B4-BE49-F238E27FC236}">
              <a16:creationId xmlns:a16="http://schemas.microsoft.com/office/drawing/2014/main" id="{00000000-0008-0000-0400-00007A000000}"/>
            </a:ext>
          </a:extLst>
        </xdr:cNvPr>
        <xdr:cNvSpPr txBox="1"/>
      </xdr:nvSpPr>
      <xdr:spPr>
        <a:xfrm>
          <a:off x="65741542" y="34166186"/>
          <a:ext cx="457197" cy="2857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21,6</a:t>
          </a:r>
        </a:p>
      </xdr:txBody>
    </xdr:sp>
    <xdr:clientData/>
  </xdr:twoCellAnchor>
  <xdr:twoCellAnchor>
    <xdr:from>
      <xdr:col>65</xdr:col>
      <xdr:colOff>1971684</xdr:colOff>
      <xdr:row>192</xdr:row>
      <xdr:rowOff>57150</xdr:rowOff>
    </xdr:from>
    <xdr:to>
      <xdr:col>65</xdr:col>
      <xdr:colOff>2381242</xdr:colOff>
      <xdr:row>193</xdr:row>
      <xdr:rowOff>142864</xdr:rowOff>
    </xdr:to>
    <xdr:sp macro="" textlink="">
      <xdr:nvSpPr>
        <xdr:cNvPr id="123" name="CuadroTexto 79">
          <a:extLst>
            <a:ext uri="{FF2B5EF4-FFF2-40B4-BE49-F238E27FC236}">
              <a16:creationId xmlns:a16="http://schemas.microsoft.com/office/drawing/2014/main" id="{00000000-0008-0000-0400-00007B000000}"/>
            </a:ext>
          </a:extLst>
        </xdr:cNvPr>
        <xdr:cNvSpPr txBox="1"/>
      </xdr:nvSpPr>
      <xdr:spPr>
        <a:xfrm>
          <a:off x="62617359" y="37052250"/>
          <a:ext cx="409558"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48,6</a:t>
          </a:r>
        </a:p>
      </xdr:txBody>
    </xdr:sp>
    <xdr:clientData/>
  </xdr:twoCellAnchor>
  <xdr:twoCellAnchor>
    <xdr:from>
      <xdr:col>65</xdr:col>
      <xdr:colOff>981075</xdr:colOff>
      <xdr:row>193</xdr:row>
      <xdr:rowOff>9516</xdr:rowOff>
    </xdr:from>
    <xdr:to>
      <xdr:col>65</xdr:col>
      <xdr:colOff>1400167</xdr:colOff>
      <xdr:row>194</xdr:row>
      <xdr:rowOff>95230</xdr:rowOff>
    </xdr:to>
    <xdr:sp macro="" textlink="">
      <xdr:nvSpPr>
        <xdr:cNvPr id="124" name="CuadroTexto 80">
          <a:extLst>
            <a:ext uri="{FF2B5EF4-FFF2-40B4-BE49-F238E27FC236}">
              <a16:creationId xmlns:a16="http://schemas.microsoft.com/office/drawing/2014/main" id="{00000000-0008-0000-0400-00007C000000}"/>
            </a:ext>
          </a:extLst>
        </xdr:cNvPr>
        <xdr:cNvSpPr txBox="1"/>
      </xdr:nvSpPr>
      <xdr:spPr>
        <a:xfrm>
          <a:off x="61626750" y="37195116"/>
          <a:ext cx="419092"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40,2</a:t>
          </a:r>
        </a:p>
      </xdr:txBody>
    </xdr:sp>
    <xdr:clientData/>
  </xdr:twoCellAnchor>
  <xdr:twoCellAnchor>
    <xdr:from>
      <xdr:col>65</xdr:col>
      <xdr:colOff>2981342</xdr:colOff>
      <xdr:row>192</xdr:row>
      <xdr:rowOff>76180</xdr:rowOff>
    </xdr:from>
    <xdr:to>
      <xdr:col>65</xdr:col>
      <xdr:colOff>3381367</xdr:colOff>
      <xdr:row>193</xdr:row>
      <xdr:rowOff>161925</xdr:rowOff>
    </xdr:to>
    <xdr:sp macro="" textlink="">
      <xdr:nvSpPr>
        <xdr:cNvPr id="125" name="CuadroTexto 81">
          <a:extLst>
            <a:ext uri="{FF2B5EF4-FFF2-40B4-BE49-F238E27FC236}">
              <a16:creationId xmlns:a16="http://schemas.microsoft.com/office/drawing/2014/main" id="{00000000-0008-0000-0400-00007D000000}"/>
            </a:ext>
          </a:extLst>
        </xdr:cNvPr>
        <xdr:cNvSpPr txBox="1"/>
      </xdr:nvSpPr>
      <xdr:spPr>
        <a:xfrm>
          <a:off x="63627017" y="37071280"/>
          <a:ext cx="400025" cy="276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46,5</a:t>
          </a:r>
        </a:p>
      </xdr:txBody>
    </xdr:sp>
    <xdr:clientData/>
  </xdr:twoCellAnchor>
  <xdr:twoCellAnchor>
    <xdr:from>
      <xdr:col>65</xdr:col>
      <xdr:colOff>3943375</xdr:colOff>
      <xdr:row>192</xdr:row>
      <xdr:rowOff>123820</xdr:rowOff>
    </xdr:from>
    <xdr:to>
      <xdr:col>65</xdr:col>
      <xdr:colOff>4391017</xdr:colOff>
      <xdr:row>194</xdr:row>
      <xdr:rowOff>19035</xdr:rowOff>
    </xdr:to>
    <xdr:sp macro="" textlink="">
      <xdr:nvSpPr>
        <xdr:cNvPr id="126" name="CuadroTexto 82">
          <a:extLst>
            <a:ext uri="{FF2B5EF4-FFF2-40B4-BE49-F238E27FC236}">
              <a16:creationId xmlns:a16="http://schemas.microsoft.com/office/drawing/2014/main" id="{00000000-0008-0000-0400-00007E000000}"/>
            </a:ext>
          </a:extLst>
        </xdr:cNvPr>
        <xdr:cNvSpPr txBox="1"/>
      </xdr:nvSpPr>
      <xdr:spPr>
        <a:xfrm>
          <a:off x="64589050" y="37118920"/>
          <a:ext cx="447642" cy="276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44,4</a:t>
          </a:r>
        </a:p>
      </xdr:txBody>
    </xdr:sp>
    <xdr:clientData/>
  </xdr:twoCellAnchor>
  <xdr:twoCellAnchor>
    <xdr:from>
      <xdr:col>65</xdr:col>
      <xdr:colOff>4962518</xdr:colOff>
      <xdr:row>193</xdr:row>
      <xdr:rowOff>161909</xdr:rowOff>
    </xdr:from>
    <xdr:to>
      <xdr:col>65</xdr:col>
      <xdr:colOff>5438768</xdr:colOff>
      <xdr:row>195</xdr:row>
      <xdr:rowOff>57123</xdr:rowOff>
    </xdr:to>
    <xdr:sp macro="" textlink="">
      <xdr:nvSpPr>
        <xdr:cNvPr id="127" name="CuadroTexto 83">
          <a:extLst>
            <a:ext uri="{FF2B5EF4-FFF2-40B4-BE49-F238E27FC236}">
              <a16:creationId xmlns:a16="http://schemas.microsoft.com/office/drawing/2014/main" id="{00000000-0008-0000-0400-00007F000000}"/>
            </a:ext>
          </a:extLst>
        </xdr:cNvPr>
        <xdr:cNvSpPr txBox="1"/>
      </xdr:nvSpPr>
      <xdr:spPr>
        <a:xfrm>
          <a:off x="65608193" y="37347509"/>
          <a:ext cx="476250" cy="2762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s-AR" sz="1000" b="1">
              <a:solidFill>
                <a:schemeClr val="tx1"/>
              </a:solidFill>
              <a:latin typeface="Arial Narrow" panose="020B0606020202030204" pitchFamily="34" charset="0"/>
            </a:rPr>
            <a:t>32,0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15</xdr:row>
      <xdr:rowOff>0</xdr:rowOff>
    </xdr:from>
    <xdr:to>
      <xdr:col>10</xdr:col>
      <xdr:colOff>26625</xdr:colOff>
      <xdr:row>33</xdr:row>
      <xdr:rowOff>188100</xdr:rowOff>
    </xdr:to>
    <xdr:graphicFrame macro="">
      <xdr:nvGraphicFramePr>
        <xdr:cNvPr id="3" name="Gráfico 2">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T171"/>
  <sheetViews>
    <sheetView showGridLines="0" tabSelected="1" zoomScale="90" zoomScaleNormal="90" workbookViewId="0">
      <pane xSplit="2" topLeftCell="C1" activePane="topRight" state="frozen"/>
      <selection pane="topRight"/>
    </sheetView>
  </sheetViews>
  <sheetFormatPr baseColWidth="10" defaultRowHeight="16.5" x14ac:dyDescent="0.3"/>
  <cols>
    <col min="1" max="1" width="5.28515625" style="28" customWidth="1"/>
    <col min="2" max="2" width="46.140625" customWidth="1"/>
    <col min="3" max="3" width="12.85546875" customWidth="1"/>
    <col min="4" max="4" width="15.140625" customWidth="1"/>
    <col min="5" max="5" width="21.7109375" customWidth="1"/>
    <col min="6" max="9" width="16.7109375" customWidth="1"/>
    <col min="10" max="10" width="22.42578125" customWidth="1"/>
    <col min="11" max="96" width="16.7109375" customWidth="1"/>
  </cols>
  <sheetData>
    <row r="2" spans="2:93" ht="20.25" x14ac:dyDescent="0.3">
      <c r="B2" s="140" t="s">
        <v>78</v>
      </c>
      <c r="C2" s="140"/>
      <c r="D2" s="140"/>
      <c r="E2" s="140"/>
      <c r="F2" s="140"/>
      <c r="G2" s="140"/>
      <c r="H2" s="140"/>
      <c r="I2" s="140"/>
      <c r="J2" s="140"/>
      <c r="K2" s="140"/>
      <c r="L2" s="140"/>
      <c r="M2" s="140"/>
      <c r="N2" s="140"/>
      <c r="O2" s="140"/>
      <c r="P2" s="140"/>
      <c r="Q2" s="140"/>
      <c r="R2" s="140"/>
      <c r="S2" s="140"/>
      <c r="T2" s="140"/>
      <c r="U2" s="140"/>
    </row>
    <row r="3" spans="2:93" ht="20.25" x14ac:dyDescent="0.3">
      <c r="B3" s="5" t="s">
        <v>77</v>
      </c>
      <c r="C3" s="8"/>
      <c r="D3" s="8"/>
      <c r="E3" s="8"/>
      <c r="F3" s="8"/>
      <c r="G3" s="8"/>
      <c r="H3" s="8"/>
      <c r="I3" s="8"/>
      <c r="J3" s="8"/>
      <c r="K3" s="8"/>
      <c r="L3" s="8"/>
      <c r="M3" s="8"/>
      <c r="N3" s="8"/>
      <c r="O3" s="8"/>
      <c r="P3" s="8"/>
      <c r="Q3" s="8"/>
      <c r="R3" s="8"/>
      <c r="S3" s="8"/>
      <c r="T3" s="8"/>
      <c r="U3" s="8"/>
    </row>
    <row r="4" spans="2:93" ht="17.25" x14ac:dyDescent="0.3">
      <c r="B4" s="5" t="s">
        <v>79</v>
      </c>
      <c r="C4" s="2"/>
      <c r="D4" s="2"/>
      <c r="E4" s="2"/>
      <c r="F4" s="2"/>
      <c r="G4" s="2"/>
      <c r="H4" s="2"/>
      <c r="I4" s="2"/>
      <c r="J4" s="2"/>
      <c r="K4" s="2"/>
      <c r="L4" s="2"/>
      <c r="M4" s="2"/>
      <c r="N4" s="2"/>
      <c r="O4" s="2"/>
      <c r="P4" s="2"/>
      <c r="Q4" s="2"/>
      <c r="R4" s="1"/>
    </row>
    <row r="5" spans="2:93" ht="17.25" x14ac:dyDescent="0.3">
      <c r="B5" s="5"/>
      <c r="C5" s="2"/>
      <c r="D5" s="2"/>
      <c r="E5" s="2"/>
      <c r="F5" s="2"/>
      <c r="G5" s="2"/>
      <c r="H5" s="2"/>
      <c r="I5" s="2"/>
      <c r="J5" s="2"/>
      <c r="K5" s="2"/>
      <c r="L5" s="2"/>
      <c r="M5" s="2"/>
      <c r="N5" s="2"/>
      <c r="O5" s="2"/>
      <c r="P5" s="2"/>
      <c r="Q5" s="2"/>
      <c r="R5" s="1"/>
    </row>
    <row r="6" spans="2:93" ht="30" customHeight="1" x14ac:dyDescent="0.3">
      <c r="B6" s="147" t="s">
        <v>0</v>
      </c>
      <c r="C6" s="147" t="s">
        <v>1</v>
      </c>
      <c r="D6" s="148" t="s">
        <v>197</v>
      </c>
      <c r="E6" s="149" t="s">
        <v>131</v>
      </c>
      <c r="F6" s="149" t="s">
        <v>132</v>
      </c>
      <c r="G6" s="147" t="s">
        <v>80</v>
      </c>
      <c r="H6" s="136" t="s">
        <v>87</v>
      </c>
      <c r="I6" s="136" t="s">
        <v>86</v>
      </c>
      <c r="J6" s="147" t="s">
        <v>85</v>
      </c>
      <c r="K6" s="136" t="s">
        <v>88</v>
      </c>
      <c r="L6" s="136" t="s">
        <v>89</v>
      </c>
      <c r="M6" s="136" t="s">
        <v>90</v>
      </c>
      <c r="N6" s="136" t="s">
        <v>91</v>
      </c>
      <c r="O6" s="2"/>
      <c r="P6" s="2"/>
      <c r="Q6" s="2"/>
      <c r="R6" s="1"/>
    </row>
    <row r="7" spans="2:93" ht="32.25" customHeight="1" x14ac:dyDescent="0.3">
      <c r="B7" s="147"/>
      <c r="C7" s="147"/>
      <c r="D7" s="148"/>
      <c r="E7" s="150"/>
      <c r="F7" s="150"/>
      <c r="G7" s="147"/>
      <c r="H7" s="137"/>
      <c r="I7" s="137"/>
      <c r="J7" s="147"/>
      <c r="K7" s="137"/>
      <c r="L7" s="137"/>
      <c r="M7" s="137"/>
      <c r="N7" s="137"/>
      <c r="P7" s="84">
        <v>2021</v>
      </c>
      <c r="Q7" s="84">
        <v>2021</v>
      </c>
      <c r="R7" s="84">
        <v>2021</v>
      </c>
      <c r="S7" s="84">
        <v>2022</v>
      </c>
      <c r="T7" s="84">
        <v>2022</v>
      </c>
      <c r="U7" s="84">
        <v>2022</v>
      </c>
      <c r="V7" s="84">
        <v>2023</v>
      </c>
      <c r="W7" s="84">
        <v>2023</v>
      </c>
      <c r="X7" s="84">
        <v>2023</v>
      </c>
      <c r="Y7" s="84">
        <v>2024</v>
      </c>
      <c r="Z7" s="84">
        <v>2024</v>
      </c>
      <c r="AA7" s="84">
        <v>2024</v>
      </c>
      <c r="AB7" s="84">
        <v>2025</v>
      </c>
      <c r="AC7" s="84">
        <v>2025</v>
      </c>
      <c r="AD7" s="84">
        <v>2025</v>
      </c>
      <c r="AE7" s="84">
        <v>2026</v>
      </c>
      <c r="AF7" s="84">
        <v>2026</v>
      </c>
      <c r="AG7" s="84">
        <v>2026</v>
      </c>
      <c r="AH7" s="87" t="s">
        <v>164</v>
      </c>
      <c r="AI7" s="87" t="s">
        <v>164</v>
      </c>
      <c r="AJ7" s="87" t="s">
        <v>164</v>
      </c>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row>
    <row r="8" spans="2:93" ht="21" customHeight="1" x14ac:dyDescent="0.3">
      <c r="B8" s="147"/>
      <c r="C8" s="147"/>
      <c r="D8" s="148"/>
      <c r="E8" s="31">
        <v>44286</v>
      </c>
      <c r="F8" s="31">
        <f>+$E$8</f>
        <v>44286</v>
      </c>
      <c r="G8" s="147"/>
      <c r="H8" s="138"/>
      <c r="I8" s="138"/>
      <c r="J8" s="147"/>
      <c r="K8" s="138"/>
      <c r="L8" s="138"/>
      <c r="M8" s="138"/>
      <c r="N8" s="138"/>
      <c r="O8" s="35"/>
      <c r="P8" s="25" t="s">
        <v>2</v>
      </c>
      <c r="Q8" s="34" t="s">
        <v>134</v>
      </c>
      <c r="R8" s="25" t="s">
        <v>74</v>
      </c>
      <c r="S8" s="25" t="s">
        <v>2</v>
      </c>
      <c r="T8" s="34" t="s">
        <v>134</v>
      </c>
      <c r="U8" s="25" t="s">
        <v>74</v>
      </c>
      <c r="V8" s="25" t="s">
        <v>2</v>
      </c>
      <c r="W8" s="34" t="s">
        <v>134</v>
      </c>
      <c r="X8" s="25" t="s">
        <v>74</v>
      </c>
      <c r="Y8" s="25" t="s">
        <v>2</v>
      </c>
      <c r="Z8" s="34" t="s">
        <v>134</v>
      </c>
      <c r="AA8" s="25" t="s">
        <v>74</v>
      </c>
      <c r="AB8" s="25" t="s">
        <v>2</v>
      </c>
      <c r="AC8" s="34" t="s">
        <v>134</v>
      </c>
      <c r="AD8" s="25" t="s">
        <v>74</v>
      </c>
      <c r="AE8" s="25" t="s">
        <v>2</v>
      </c>
      <c r="AF8" s="34" t="s">
        <v>134</v>
      </c>
      <c r="AG8" s="25" t="s">
        <v>74</v>
      </c>
      <c r="AH8" s="25" t="s">
        <v>2</v>
      </c>
      <c r="AI8" s="34" t="s">
        <v>134</v>
      </c>
      <c r="AJ8" s="25" t="s">
        <v>74</v>
      </c>
      <c r="AK8" s="35"/>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row>
    <row r="9" spans="2:93" ht="27.95" customHeight="1" x14ac:dyDescent="0.3">
      <c r="B9" s="23" t="s">
        <v>123</v>
      </c>
      <c r="C9" s="23"/>
      <c r="D9" s="23"/>
      <c r="E9" s="23"/>
      <c r="F9" s="40">
        <f>+SUM(F10:F25)</f>
        <v>227.21585680052488</v>
      </c>
      <c r="G9" s="116">
        <f>+F9/$F$52</f>
        <v>0.19811154117646185</v>
      </c>
      <c r="H9" s="23"/>
      <c r="I9" s="23"/>
      <c r="J9" s="23"/>
      <c r="K9" s="23"/>
      <c r="L9" s="23"/>
      <c r="M9" s="23"/>
      <c r="N9" s="23"/>
      <c r="O9" s="36"/>
      <c r="P9" s="57">
        <f t="shared" ref="P9:AJ9" si="0">+SUM(P10:P25)</f>
        <v>6863.4857895099776</v>
      </c>
      <c r="Q9" s="57">
        <f t="shared" si="0"/>
        <v>0</v>
      </c>
      <c r="R9" s="57">
        <f t="shared" si="0"/>
        <v>0</v>
      </c>
      <c r="S9" s="57">
        <f t="shared" si="0"/>
        <v>9715.2297439421818</v>
      </c>
      <c r="T9" s="57">
        <f t="shared" si="0"/>
        <v>0</v>
      </c>
      <c r="U9" s="57">
        <f t="shared" si="0"/>
        <v>0</v>
      </c>
      <c r="V9" s="57">
        <f t="shared" si="0"/>
        <v>10035.455655468311</v>
      </c>
      <c r="W9" s="57">
        <f t="shared" si="0"/>
        <v>0</v>
      </c>
      <c r="X9" s="57">
        <f t="shared" si="0"/>
        <v>0</v>
      </c>
      <c r="Y9" s="57">
        <f t="shared" si="0"/>
        <v>269.35261322201427</v>
      </c>
      <c r="Z9" s="57">
        <f t="shared" si="0"/>
        <v>0</v>
      </c>
      <c r="AA9" s="57">
        <f t="shared" si="0"/>
        <v>0</v>
      </c>
      <c r="AB9" s="57">
        <f t="shared" si="0"/>
        <v>129.72263107417902</v>
      </c>
      <c r="AC9" s="57">
        <f t="shared" si="0"/>
        <v>0</v>
      </c>
      <c r="AD9" s="57">
        <f t="shared" si="0"/>
        <v>0</v>
      </c>
      <c r="AE9" s="57">
        <f t="shared" si="0"/>
        <v>36.17804780954355</v>
      </c>
      <c r="AF9" s="57">
        <f t="shared" si="0"/>
        <v>0</v>
      </c>
      <c r="AG9" s="57">
        <f t="shared" si="0"/>
        <v>0</v>
      </c>
      <c r="AH9" s="57">
        <f t="shared" si="0"/>
        <v>0</v>
      </c>
      <c r="AI9" s="57">
        <f t="shared" si="0"/>
        <v>0</v>
      </c>
      <c r="AJ9" s="57">
        <f t="shared" si="0"/>
        <v>0</v>
      </c>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row>
    <row r="10" spans="2:93" ht="27.95" customHeight="1" x14ac:dyDescent="0.3">
      <c r="B10" s="9" t="s">
        <v>3</v>
      </c>
      <c r="C10" s="9" t="s">
        <v>4</v>
      </c>
      <c r="D10" s="9" t="s">
        <v>2</v>
      </c>
      <c r="E10" s="10">
        <v>9228.2267938316818</v>
      </c>
      <c r="F10" s="14">
        <f t="shared" ref="F10:F25" si="1">+IF($D10="USD",$E10,$E10/$C$62)</f>
        <v>100.32317001502074</v>
      </c>
      <c r="G10" s="9"/>
      <c r="H10" s="50" t="s">
        <v>173</v>
      </c>
      <c r="I10" s="32">
        <v>43769</v>
      </c>
      <c r="J10" s="53">
        <v>0.25</v>
      </c>
      <c r="K10" s="33">
        <v>48</v>
      </c>
      <c r="L10" s="10" t="s">
        <v>174</v>
      </c>
      <c r="M10" s="32">
        <v>45229</v>
      </c>
      <c r="N10" s="10" t="s">
        <v>175</v>
      </c>
      <c r="O10" s="16"/>
      <c r="P10" s="85">
        <v>1548.5723044443573</v>
      </c>
      <c r="Q10" s="85">
        <v>0</v>
      </c>
      <c r="R10" s="85">
        <v>0</v>
      </c>
      <c r="S10" s="85">
        <v>6107.5551227212491</v>
      </c>
      <c r="T10" s="85">
        <v>0</v>
      </c>
      <c r="U10" s="85">
        <v>0</v>
      </c>
      <c r="V10" s="85">
        <v>5711.1065667761959</v>
      </c>
      <c r="W10" s="85">
        <v>0</v>
      </c>
      <c r="X10" s="85">
        <v>0</v>
      </c>
      <c r="Y10" s="85">
        <v>0</v>
      </c>
      <c r="Z10" s="85">
        <v>0</v>
      </c>
      <c r="AA10" s="85">
        <v>0</v>
      </c>
      <c r="AB10" s="85">
        <v>0</v>
      </c>
      <c r="AC10" s="85">
        <v>0</v>
      </c>
      <c r="AD10" s="85">
        <v>0</v>
      </c>
      <c r="AE10" s="85">
        <v>0</v>
      </c>
      <c r="AF10" s="85">
        <v>0</v>
      </c>
      <c r="AG10" s="85">
        <v>0</v>
      </c>
      <c r="AH10" s="15">
        <v>0</v>
      </c>
      <c r="AI10" s="15">
        <v>0</v>
      </c>
      <c r="AJ10" s="15">
        <v>0</v>
      </c>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0"/>
      <c r="CN10" s="120"/>
      <c r="CO10" s="120"/>
    </row>
    <row r="11" spans="2:93" ht="27.95" customHeight="1" x14ac:dyDescent="0.3">
      <c r="B11" s="9" t="s">
        <v>167</v>
      </c>
      <c r="C11" s="9" t="s">
        <v>168</v>
      </c>
      <c r="D11" s="9" t="s">
        <v>2</v>
      </c>
      <c r="E11" s="10">
        <v>3202.2290061969611</v>
      </c>
      <c r="F11" s="14">
        <f t="shared" si="1"/>
        <v>34.812512977082797</v>
      </c>
      <c r="G11" s="9"/>
      <c r="H11" s="50" t="s">
        <v>173</v>
      </c>
      <c r="I11" s="32">
        <v>44135</v>
      </c>
      <c r="J11" s="53" t="s">
        <v>177</v>
      </c>
      <c r="K11" s="33">
        <v>38</v>
      </c>
      <c r="L11" s="10" t="s">
        <v>174</v>
      </c>
      <c r="M11" s="32">
        <v>45291</v>
      </c>
      <c r="N11" s="10" t="s">
        <v>175</v>
      </c>
      <c r="O11" s="16"/>
      <c r="P11" s="85">
        <v>1156.0046074908678</v>
      </c>
      <c r="Q11" s="85">
        <v>0</v>
      </c>
      <c r="R11" s="85">
        <v>0</v>
      </c>
      <c r="S11" s="85">
        <v>1166.2395747058094</v>
      </c>
      <c r="T11" s="85">
        <v>0</v>
      </c>
      <c r="U11" s="85">
        <v>0</v>
      </c>
      <c r="V11" s="85">
        <v>1165.0751277944651</v>
      </c>
      <c r="W11" s="85">
        <v>0</v>
      </c>
      <c r="X11" s="85">
        <v>0</v>
      </c>
      <c r="Y11" s="85">
        <v>0</v>
      </c>
      <c r="Z11" s="85">
        <v>0</v>
      </c>
      <c r="AA11" s="85">
        <v>0</v>
      </c>
      <c r="AB11" s="85">
        <v>0</v>
      </c>
      <c r="AC11" s="85">
        <v>0</v>
      </c>
      <c r="AD11" s="85">
        <v>0</v>
      </c>
      <c r="AE11" s="85">
        <v>0</v>
      </c>
      <c r="AF11" s="85">
        <v>0</v>
      </c>
      <c r="AG11" s="85">
        <v>0</v>
      </c>
      <c r="AH11" s="15">
        <v>0</v>
      </c>
      <c r="AI11" s="15">
        <v>0</v>
      </c>
      <c r="AJ11" s="15">
        <v>0</v>
      </c>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row>
    <row r="12" spans="2:93" ht="27.95" customHeight="1" x14ac:dyDescent="0.3">
      <c r="B12" s="9" t="s">
        <v>159</v>
      </c>
      <c r="C12" s="9" t="s">
        <v>160</v>
      </c>
      <c r="D12" s="9" t="s">
        <v>2</v>
      </c>
      <c r="E12" s="10">
        <v>2246.961888187639</v>
      </c>
      <c r="F12" s="14">
        <f t="shared" si="1"/>
        <v>24.427481526201436</v>
      </c>
      <c r="G12" s="9"/>
      <c r="H12" s="50" t="s">
        <v>173</v>
      </c>
      <c r="I12" s="32">
        <v>44019</v>
      </c>
      <c r="J12" s="53" t="s">
        <v>177</v>
      </c>
      <c r="K12" s="33">
        <v>42</v>
      </c>
      <c r="L12" s="10" t="s">
        <v>174</v>
      </c>
      <c r="M12" s="32">
        <v>45291</v>
      </c>
      <c r="N12" s="10" t="s">
        <v>175</v>
      </c>
      <c r="O12" s="16"/>
      <c r="P12" s="85">
        <v>811.15319690584488</v>
      </c>
      <c r="Q12" s="85">
        <v>0</v>
      </c>
      <c r="R12" s="85">
        <v>0</v>
      </c>
      <c r="S12" s="85">
        <v>818.33493850343802</v>
      </c>
      <c r="T12" s="85">
        <v>0</v>
      </c>
      <c r="U12" s="85">
        <v>0</v>
      </c>
      <c r="V12" s="85">
        <v>817.51786145318795</v>
      </c>
      <c r="W12" s="85">
        <v>0</v>
      </c>
      <c r="X12" s="85">
        <v>0</v>
      </c>
      <c r="Y12" s="85">
        <v>0</v>
      </c>
      <c r="Z12" s="85">
        <v>0</v>
      </c>
      <c r="AA12" s="85">
        <v>0</v>
      </c>
      <c r="AB12" s="85">
        <v>0</v>
      </c>
      <c r="AC12" s="85">
        <v>0</v>
      </c>
      <c r="AD12" s="85">
        <v>0</v>
      </c>
      <c r="AE12" s="85">
        <v>0</v>
      </c>
      <c r="AF12" s="85">
        <v>0</v>
      </c>
      <c r="AG12" s="85">
        <v>0</v>
      </c>
      <c r="AH12" s="15">
        <v>0</v>
      </c>
      <c r="AI12" s="15">
        <v>0</v>
      </c>
      <c r="AJ12" s="15">
        <v>0</v>
      </c>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row>
    <row r="13" spans="2:93" ht="27.95" customHeight="1" x14ac:dyDescent="0.3">
      <c r="B13" s="9" t="s">
        <v>5</v>
      </c>
      <c r="C13" s="9" t="s">
        <v>6</v>
      </c>
      <c r="D13" s="9" t="s">
        <v>2</v>
      </c>
      <c r="E13" s="10">
        <v>1915.1399280000001</v>
      </c>
      <c r="F13" s="14">
        <f t="shared" si="1"/>
        <v>20.820132934717616</v>
      </c>
      <c r="G13" s="9"/>
      <c r="H13" s="50" t="s">
        <v>173</v>
      </c>
      <c r="I13" s="32">
        <v>43466</v>
      </c>
      <c r="J13" s="53">
        <v>0.12</v>
      </c>
      <c r="K13" s="33">
        <v>48</v>
      </c>
      <c r="L13" s="10" t="s">
        <v>176</v>
      </c>
      <c r="M13" s="32">
        <v>44927</v>
      </c>
      <c r="N13" s="10" t="s">
        <v>175</v>
      </c>
      <c r="O13" s="16"/>
      <c r="P13" s="85">
        <v>229.81679136000002</v>
      </c>
      <c r="Q13" s="85">
        <v>0</v>
      </c>
      <c r="R13" s="85">
        <v>0</v>
      </c>
      <c r="S13" s="85">
        <v>229.81679136000002</v>
      </c>
      <c r="T13" s="85">
        <v>0</v>
      </c>
      <c r="U13" s="85">
        <v>0</v>
      </c>
      <c r="V13" s="85">
        <v>2030.0483236800001</v>
      </c>
      <c r="W13" s="85">
        <v>0</v>
      </c>
      <c r="X13" s="85">
        <v>0</v>
      </c>
      <c r="Y13" s="85">
        <v>0</v>
      </c>
      <c r="Z13" s="85">
        <v>0</v>
      </c>
      <c r="AA13" s="85">
        <v>0</v>
      </c>
      <c r="AB13" s="85">
        <v>0</v>
      </c>
      <c r="AC13" s="85">
        <v>0</v>
      </c>
      <c r="AD13" s="85">
        <v>0</v>
      </c>
      <c r="AE13" s="85">
        <v>0</v>
      </c>
      <c r="AF13" s="85">
        <v>0</v>
      </c>
      <c r="AG13" s="85">
        <v>0</v>
      </c>
      <c r="AH13" s="15">
        <v>0</v>
      </c>
      <c r="AI13" s="15">
        <v>0</v>
      </c>
      <c r="AJ13" s="15">
        <v>0</v>
      </c>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row>
    <row r="14" spans="2:93" ht="27.95" customHeight="1" x14ac:dyDescent="0.3">
      <c r="B14" s="9" t="s">
        <v>7</v>
      </c>
      <c r="C14" s="9" t="s">
        <v>8</v>
      </c>
      <c r="D14" s="9" t="s">
        <v>2</v>
      </c>
      <c r="E14" s="10">
        <v>1284.1484439999999</v>
      </c>
      <c r="F14" s="14">
        <f t="shared" si="1"/>
        <v>13.960411414904604</v>
      </c>
      <c r="G14" s="9"/>
      <c r="H14" s="50" t="s">
        <v>173</v>
      </c>
      <c r="I14" s="32">
        <v>42606</v>
      </c>
      <c r="J14" s="53">
        <v>0.15</v>
      </c>
      <c r="K14" s="33">
        <v>48</v>
      </c>
      <c r="L14" s="10" t="s">
        <v>176</v>
      </c>
      <c r="M14" s="32">
        <v>44067</v>
      </c>
      <c r="N14" s="10" t="s">
        <v>175</v>
      </c>
      <c r="O14" s="16"/>
      <c r="P14" s="85">
        <v>1567.6675532062252</v>
      </c>
      <c r="Q14" s="85">
        <v>0</v>
      </c>
      <c r="R14" s="85">
        <v>0</v>
      </c>
      <c r="S14" s="85">
        <v>0</v>
      </c>
      <c r="T14" s="85">
        <v>0</v>
      </c>
      <c r="U14" s="85">
        <v>0</v>
      </c>
      <c r="V14" s="85">
        <v>0</v>
      </c>
      <c r="W14" s="85">
        <v>0</v>
      </c>
      <c r="X14" s="85">
        <v>0</v>
      </c>
      <c r="Y14" s="85">
        <v>0</v>
      </c>
      <c r="Z14" s="85">
        <v>0</v>
      </c>
      <c r="AA14" s="85">
        <v>0</v>
      </c>
      <c r="AB14" s="85">
        <v>0</v>
      </c>
      <c r="AC14" s="85">
        <v>0</v>
      </c>
      <c r="AD14" s="85">
        <v>0</v>
      </c>
      <c r="AE14" s="85">
        <v>0</v>
      </c>
      <c r="AF14" s="85">
        <v>0</v>
      </c>
      <c r="AG14" s="85">
        <v>0</v>
      </c>
      <c r="AH14" s="15">
        <v>0</v>
      </c>
      <c r="AI14" s="15">
        <v>0</v>
      </c>
      <c r="AJ14" s="15">
        <v>0</v>
      </c>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row>
    <row r="15" spans="2:93" ht="27.95" customHeight="1" x14ac:dyDescent="0.3">
      <c r="B15" s="9" t="s">
        <v>9</v>
      </c>
      <c r="C15" s="9" t="s">
        <v>10</v>
      </c>
      <c r="D15" s="9" t="s">
        <v>2</v>
      </c>
      <c r="E15" s="10">
        <v>947.62602900000002</v>
      </c>
      <c r="F15" s="14">
        <f t="shared" si="1"/>
        <v>10.301962591726912</v>
      </c>
      <c r="G15" s="9"/>
      <c r="H15" s="50" t="s">
        <v>173</v>
      </c>
      <c r="I15" s="32">
        <v>43114</v>
      </c>
      <c r="J15" s="53">
        <v>0.12</v>
      </c>
      <c r="K15" s="33">
        <v>48</v>
      </c>
      <c r="L15" s="10" t="s">
        <v>176</v>
      </c>
      <c r="M15" s="32">
        <v>44575</v>
      </c>
      <c r="N15" s="10" t="s">
        <v>175</v>
      </c>
      <c r="O15" s="16"/>
      <c r="P15" s="85">
        <v>113.71512348</v>
      </c>
      <c r="Q15" s="85">
        <v>0</v>
      </c>
      <c r="R15" s="85">
        <v>0</v>
      </c>
      <c r="S15" s="85">
        <v>1004.4835907400001</v>
      </c>
      <c r="T15" s="85">
        <v>0</v>
      </c>
      <c r="U15" s="85">
        <v>0</v>
      </c>
      <c r="V15" s="85">
        <v>0</v>
      </c>
      <c r="W15" s="85">
        <v>0</v>
      </c>
      <c r="X15" s="85">
        <v>0</v>
      </c>
      <c r="Y15" s="85">
        <v>0</v>
      </c>
      <c r="Z15" s="85">
        <v>0</v>
      </c>
      <c r="AA15" s="85">
        <v>0</v>
      </c>
      <c r="AB15" s="85">
        <v>0</v>
      </c>
      <c r="AC15" s="85">
        <v>0</v>
      </c>
      <c r="AD15" s="85">
        <v>0</v>
      </c>
      <c r="AE15" s="85">
        <v>0</v>
      </c>
      <c r="AF15" s="85">
        <v>0</v>
      </c>
      <c r="AG15" s="85">
        <v>0</v>
      </c>
      <c r="AH15" s="15">
        <v>0</v>
      </c>
      <c r="AI15" s="15">
        <v>0</v>
      </c>
      <c r="AJ15" s="15">
        <v>0</v>
      </c>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row>
    <row r="16" spans="2:93" ht="27.95" customHeight="1" x14ac:dyDescent="0.3">
      <c r="B16" s="9" t="s">
        <v>11</v>
      </c>
      <c r="C16" s="9" t="s">
        <v>12</v>
      </c>
      <c r="D16" s="9" t="s">
        <v>2</v>
      </c>
      <c r="E16" s="10">
        <v>844.60981839999999</v>
      </c>
      <c r="F16" s="14">
        <f t="shared" si="1"/>
        <v>9.1820385758547598</v>
      </c>
      <c r="G16" s="9"/>
      <c r="H16" s="50" t="s">
        <v>173</v>
      </c>
      <c r="I16" s="32">
        <v>42761</v>
      </c>
      <c r="J16" s="53">
        <v>0.15</v>
      </c>
      <c r="K16" s="33">
        <v>48</v>
      </c>
      <c r="L16" s="10" t="s">
        <v>176</v>
      </c>
      <c r="M16" s="32">
        <v>44222</v>
      </c>
      <c r="N16" s="10" t="s">
        <v>175</v>
      </c>
      <c r="O16" s="16"/>
      <c r="P16" s="85">
        <v>993.18753987812795</v>
      </c>
      <c r="Q16" s="85">
        <v>0</v>
      </c>
      <c r="R16" s="85">
        <v>0</v>
      </c>
      <c r="S16" s="85">
        <v>0</v>
      </c>
      <c r="T16" s="85">
        <v>0</v>
      </c>
      <c r="U16" s="85">
        <v>0</v>
      </c>
      <c r="V16" s="85">
        <v>0</v>
      </c>
      <c r="W16" s="85">
        <v>0</v>
      </c>
      <c r="X16" s="85">
        <v>0</v>
      </c>
      <c r="Y16" s="85">
        <v>0</v>
      </c>
      <c r="Z16" s="85">
        <v>0</v>
      </c>
      <c r="AA16" s="85">
        <v>0</v>
      </c>
      <c r="AB16" s="85">
        <v>0</v>
      </c>
      <c r="AC16" s="85">
        <v>0</v>
      </c>
      <c r="AD16" s="85">
        <v>0</v>
      </c>
      <c r="AE16" s="85">
        <v>0</v>
      </c>
      <c r="AF16" s="85">
        <v>0</v>
      </c>
      <c r="AG16" s="85">
        <v>0</v>
      </c>
      <c r="AH16" s="15">
        <v>0</v>
      </c>
      <c r="AI16" s="15">
        <v>0</v>
      </c>
      <c r="AJ16" s="15">
        <v>0</v>
      </c>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row>
    <row r="17" spans="1:98" ht="27.95" customHeight="1" x14ac:dyDescent="0.3">
      <c r="B17" s="9" t="s">
        <v>13</v>
      </c>
      <c r="C17" s="9" t="s">
        <v>14</v>
      </c>
      <c r="D17" s="9" t="s">
        <v>2</v>
      </c>
      <c r="E17" s="17">
        <v>545.38967654999999</v>
      </c>
      <c r="F17" s="14">
        <f t="shared" si="1"/>
        <v>5.9291153617437624</v>
      </c>
      <c r="G17" s="9"/>
      <c r="H17" s="50" t="s">
        <v>173</v>
      </c>
      <c r="I17" s="32">
        <v>41699</v>
      </c>
      <c r="J17" s="53" t="s">
        <v>178</v>
      </c>
      <c r="K17" s="33">
        <v>127</v>
      </c>
      <c r="L17" s="10" t="s">
        <v>174</v>
      </c>
      <c r="M17" s="32">
        <v>45566</v>
      </c>
      <c r="N17" s="10" t="s">
        <v>175</v>
      </c>
      <c r="O17" s="16"/>
      <c r="P17" s="85">
        <v>177.67535370497683</v>
      </c>
      <c r="Q17" s="85">
        <v>0</v>
      </c>
      <c r="R17" s="85">
        <v>0</v>
      </c>
      <c r="S17" s="85">
        <v>170.48488514618515</v>
      </c>
      <c r="T17" s="85">
        <v>0</v>
      </c>
      <c r="U17" s="85">
        <v>0</v>
      </c>
      <c r="V17" s="85">
        <v>162.45612154618516</v>
      </c>
      <c r="W17" s="85">
        <v>0</v>
      </c>
      <c r="X17" s="85">
        <v>0</v>
      </c>
      <c r="Y17" s="85">
        <v>129.94505967015434</v>
      </c>
      <c r="Z17" s="85">
        <v>0</v>
      </c>
      <c r="AA17" s="85">
        <v>0</v>
      </c>
      <c r="AB17" s="85">
        <v>0</v>
      </c>
      <c r="AC17" s="85">
        <v>0</v>
      </c>
      <c r="AD17" s="85">
        <v>0</v>
      </c>
      <c r="AE17" s="85">
        <v>0</v>
      </c>
      <c r="AF17" s="85">
        <v>0</v>
      </c>
      <c r="AG17" s="85">
        <v>0</v>
      </c>
      <c r="AH17" s="15">
        <v>0</v>
      </c>
      <c r="AI17" s="15">
        <v>0</v>
      </c>
      <c r="AJ17" s="15">
        <v>0</v>
      </c>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row>
    <row r="18" spans="1:98" ht="27.95" customHeight="1" x14ac:dyDescent="0.3">
      <c r="B18" s="9" t="s">
        <v>15</v>
      </c>
      <c r="C18" s="9" t="s">
        <v>16</v>
      </c>
      <c r="D18" s="9" t="s">
        <v>2</v>
      </c>
      <c r="E18" s="10">
        <v>413.86442197000002</v>
      </c>
      <c r="F18" s="14">
        <f t="shared" si="1"/>
        <v>4.4992599007446872</v>
      </c>
      <c r="G18" s="9"/>
      <c r="H18" s="50" t="s">
        <v>173</v>
      </c>
      <c r="I18" s="32">
        <v>43158</v>
      </c>
      <c r="J18" s="53" t="s">
        <v>178</v>
      </c>
      <c r="K18" s="33">
        <v>96</v>
      </c>
      <c r="L18" s="10" t="s">
        <v>174</v>
      </c>
      <c r="M18" s="32">
        <v>46080</v>
      </c>
      <c r="N18" s="10" t="s">
        <v>175</v>
      </c>
      <c r="O18" s="16"/>
      <c r="P18" s="85">
        <v>104.39562578961444</v>
      </c>
      <c r="Q18" s="85">
        <v>0</v>
      </c>
      <c r="R18" s="85">
        <v>0</v>
      </c>
      <c r="S18" s="85">
        <v>99.725715492734054</v>
      </c>
      <c r="T18" s="85">
        <v>0</v>
      </c>
      <c r="U18" s="85">
        <v>0</v>
      </c>
      <c r="V18" s="85">
        <v>95.140771953687619</v>
      </c>
      <c r="W18" s="85">
        <v>0</v>
      </c>
      <c r="X18" s="85">
        <v>0</v>
      </c>
      <c r="Y18" s="85">
        <v>92.158265404358531</v>
      </c>
      <c r="Z18" s="85">
        <v>0</v>
      </c>
      <c r="AA18" s="85">
        <v>0</v>
      </c>
      <c r="AB18" s="85">
        <v>88.264833765803786</v>
      </c>
      <c r="AC18" s="85">
        <v>0</v>
      </c>
      <c r="AD18" s="85">
        <v>0</v>
      </c>
      <c r="AE18" s="85">
        <v>14.142242449692432</v>
      </c>
      <c r="AF18" s="85">
        <v>0</v>
      </c>
      <c r="AG18" s="85">
        <v>0</v>
      </c>
      <c r="AH18" s="15">
        <v>0</v>
      </c>
      <c r="AI18" s="15">
        <v>0</v>
      </c>
      <c r="AJ18" s="15">
        <v>0</v>
      </c>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row>
    <row r="19" spans="1:98" ht="27.95" customHeight="1" x14ac:dyDescent="0.3">
      <c r="B19" s="9" t="s">
        <v>19</v>
      </c>
      <c r="C19" s="9" t="s">
        <v>20</v>
      </c>
      <c r="D19" s="9" t="s">
        <v>2</v>
      </c>
      <c r="E19" s="10">
        <v>115.33593280999905</v>
      </c>
      <c r="F19" s="14">
        <f t="shared" si="1"/>
        <v>1.2538558766103065</v>
      </c>
      <c r="G19" s="9"/>
      <c r="H19" s="50" t="s">
        <v>179</v>
      </c>
      <c r="I19" s="32">
        <v>40603</v>
      </c>
      <c r="J19" s="53" t="s">
        <v>180</v>
      </c>
      <c r="K19" s="33">
        <v>187</v>
      </c>
      <c r="L19" s="10" t="s">
        <v>181</v>
      </c>
      <c r="M19" s="32">
        <v>46296</v>
      </c>
      <c r="N19" s="10" t="s">
        <v>175</v>
      </c>
      <c r="O19" s="16"/>
      <c r="P19" s="85">
        <v>52.339258790000002</v>
      </c>
      <c r="Q19" s="85">
        <v>0</v>
      </c>
      <c r="R19" s="85">
        <v>0</v>
      </c>
      <c r="S19" s="85">
        <v>50.70128944999999</v>
      </c>
      <c r="T19" s="85">
        <v>0</v>
      </c>
      <c r="U19" s="85">
        <v>0</v>
      </c>
      <c r="V19" s="85">
        <v>43.84834807</v>
      </c>
      <c r="W19" s="85">
        <v>0</v>
      </c>
      <c r="X19" s="85">
        <v>0</v>
      </c>
      <c r="Y19" s="85">
        <v>37.307305540000002</v>
      </c>
      <c r="Z19" s="85">
        <v>0</v>
      </c>
      <c r="AA19" s="85">
        <v>0</v>
      </c>
      <c r="AB19" s="85">
        <v>31.951937100000002</v>
      </c>
      <c r="AC19" s="85">
        <v>0</v>
      </c>
      <c r="AD19" s="85">
        <v>0</v>
      </c>
      <c r="AE19" s="85">
        <v>21.27335368</v>
      </c>
      <c r="AF19" s="85">
        <v>0</v>
      </c>
      <c r="AG19" s="85">
        <v>0</v>
      </c>
      <c r="AH19" s="15">
        <v>0</v>
      </c>
      <c r="AI19" s="15">
        <v>0</v>
      </c>
      <c r="AJ19" s="15">
        <v>0</v>
      </c>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row>
    <row r="20" spans="1:98" ht="27.95" customHeight="1" x14ac:dyDescent="0.3">
      <c r="A20" s="45"/>
      <c r="B20" s="9" t="s">
        <v>17</v>
      </c>
      <c r="C20" s="9" t="s">
        <v>18</v>
      </c>
      <c r="D20" s="9" t="s">
        <v>2</v>
      </c>
      <c r="E20" s="10">
        <v>111.33185605</v>
      </c>
      <c r="F20" s="14">
        <f t="shared" si="1"/>
        <v>1.2103262059031363</v>
      </c>
      <c r="G20" s="9"/>
      <c r="H20" s="50" t="s">
        <v>173</v>
      </c>
      <c r="I20" s="32">
        <v>42583</v>
      </c>
      <c r="J20" s="53">
        <v>0.11409999999999999</v>
      </c>
      <c r="K20" s="33">
        <v>72</v>
      </c>
      <c r="L20" s="10" t="s">
        <v>174</v>
      </c>
      <c r="M20" s="32">
        <v>44774</v>
      </c>
      <c r="N20" s="10" t="s">
        <v>175</v>
      </c>
      <c r="O20" s="16"/>
      <c r="P20" s="85">
        <v>85.481931120000013</v>
      </c>
      <c r="Q20" s="85">
        <v>0</v>
      </c>
      <c r="R20" s="85">
        <v>0</v>
      </c>
      <c r="S20" s="85">
        <v>56.987954080000009</v>
      </c>
      <c r="T20" s="85">
        <v>0</v>
      </c>
      <c r="U20" s="85">
        <v>0</v>
      </c>
      <c r="V20" s="85">
        <v>0</v>
      </c>
      <c r="W20" s="85">
        <v>0</v>
      </c>
      <c r="X20" s="85">
        <v>0</v>
      </c>
      <c r="Y20" s="85">
        <v>0</v>
      </c>
      <c r="Z20" s="85">
        <v>0</v>
      </c>
      <c r="AA20" s="85">
        <v>0</v>
      </c>
      <c r="AB20" s="85">
        <v>0</v>
      </c>
      <c r="AC20" s="85">
        <v>0</v>
      </c>
      <c r="AD20" s="85">
        <v>0</v>
      </c>
      <c r="AE20" s="85">
        <v>0</v>
      </c>
      <c r="AF20" s="85">
        <v>0</v>
      </c>
      <c r="AG20" s="85">
        <v>0</v>
      </c>
      <c r="AH20" s="15">
        <v>0</v>
      </c>
      <c r="AI20" s="15">
        <v>0</v>
      </c>
      <c r="AJ20" s="15">
        <v>0</v>
      </c>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row>
    <row r="21" spans="1:98" ht="27.95" customHeight="1" x14ac:dyDescent="0.3">
      <c r="B21" s="9" t="s">
        <v>25</v>
      </c>
      <c r="C21" s="9" t="s">
        <v>26</v>
      </c>
      <c r="D21" s="9" t="s">
        <v>2</v>
      </c>
      <c r="E21" s="10">
        <v>43.948401500000003</v>
      </c>
      <c r="F21" s="14">
        <f t="shared" si="1"/>
        <v>0.47777791487742571</v>
      </c>
      <c r="G21" s="9"/>
      <c r="H21" s="50" t="s">
        <v>173</v>
      </c>
      <c r="I21" s="32">
        <v>43104</v>
      </c>
      <c r="J21" s="53" t="s">
        <v>178</v>
      </c>
      <c r="K21" s="33">
        <v>96</v>
      </c>
      <c r="L21" s="10" t="s">
        <v>174</v>
      </c>
      <c r="M21" s="32">
        <v>46026</v>
      </c>
      <c r="N21" s="10" t="s">
        <v>175</v>
      </c>
      <c r="O21" s="16"/>
      <c r="P21" s="85">
        <v>11.246900395043518</v>
      </c>
      <c r="Q21" s="85">
        <v>0</v>
      </c>
      <c r="R21" s="85">
        <v>0</v>
      </c>
      <c r="S21" s="85">
        <v>10.725590752768815</v>
      </c>
      <c r="T21" s="85">
        <v>0</v>
      </c>
      <c r="U21" s="85">
        <v>0</v>
      </c>
      <c r="V21" s="85">
        <v>10.262534194588971</v>
      </c>
      <c r="W21" s="85">
        <v>0</v>
      </c>
      <c r="X21" s="85">
        <v>0</v>
      </c>
      <c r="Y21" s="85">
        <v>9.9419826075014406</v>
      </c>
      <c r="Z21" s="85">
        <v>0</v>
      </c>
      <c r="AA21" s="85">
        <v>0</v>
      </c>
      <c r="AB21" s="85">
        <v>9.5058602083752159</v>
      </c>
      <c r="AC21" s="85">
        <v>0</v>
      </c>
      <c r="AD21" s="85">
        <v>0</v>
      </c>
      <c r="AE21" s="85">
        <v>0.76245167985111573</v>
      </c>
      <c r="AF21" s="85">
        <v>0</v>
      </c>
      <c r="AG21" s="85">
        <v>0</v>
      </c>
      <c r="AH21" s="15">
        <v>0</v>
      </c>
      <c r="AI21" s="15">
        <v>0</v>
      </c>
      <c r="AJ21" s="15">
        <v>0</v>
      </c>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row>
    <row r="22" spans="1:98" ht="27.95" customHeight="1" x14ac:dyDescent="0.3">
      <c r="B22" s="9" t="s">
        <v>27</v>
      </c>
      <c r="C22" s="9" t="s">
        <v>28</v>
      </c>
      <c r="D22" s="9" t="s">
        <v>2</v>
      </c>
      <c r="E22" s="10">
        <v>1.4431522800000001</v>
      </c>
      <c r="F22" s="14">
        <f t="shared" si="1"/>
        <v>1.5688995814534978E-2</v>
      </c>
      <c r="G22" s="9"/>
      <c r="H22" s="50" t="s">
        <v>173</v>
      </c>
      <c r="I22" s="32">
        <v>40450</v>
      </c>
      <c r="J22" s="53" t="s">
        <v>178</v>
      </c>
      <c r="K22" s="33">
        <v>140</v>
      </c>
      <c r="L22" s="10" t="s">
        <v>174</v>
      </c>
      <c r="M22" s="32">
        <v>44710</v>
      </c>
      <c r="N22" s="10" t="s">
        <v>175</v>
      </c>
      <c r="O22" s="16"/>
      <c r="P22" s="85">
        <v>6.7680206149186528</v>
      </c>
      <c r="Q22" s="85">
        <v>0</v>
      </c>
      <c r="R22" s="85">
        <v>0</v>
      </c>
      <c r="S22" s="85">
        <v>0.17429099000000003</v>
      </c>
      <c r="T22" s="85">
        <v>0</v>
      </c>
      <c r="U22" s="85">
        <v>0</v>
      </c>
      <c r="V22" s="85">
        <v>0</v>
      </c>
      <c r="W22" s="85">
        <v>0</v>
      </c>
      <c r="X22" s="85">
        <v>0</v>
      </c>
      <c r="Y22" s="85">
        <v>0</v>
      </c>
      <c r="Z22" s="85">
        <v>0</v>
      </c>
      <c r="AA22" s="85">
        <v>0</v>
      </c>
      <c r="AB22" s="85">
        <v>0</v>
      </c>
      <c r="AC22" s="85">
        <v>0</v>
      </c>
      <c r="AD22" s="85">
        <v>0</v>
      </c>
      <c r="AE22" s="85">
        <v>0</v>
      </c>
      <c r="AF22" s="85">
        <v>0</v>
      </c>
      <c r="AG22" s="85">
        <v>0</v>
      </c>
      <c r="AH22" s="15">
        <v>0</v>
      </c>
      <c r="AI22" s="15">
        <v>0</v>
      </c>
      <c r="AJ22" s="15">
        <v>0</v>
      </c>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c r="CH22" s="120"/>
      <c r="CI22" s="120"/>
      <c r="CJ22" s="120"/>
      <c r="CK22" s="120"/>
      <c r="CL22" s="120"/>
      <c r="CM22" s="120"/>
      <c r="CN22" s="120"/>
      <c r="CO22" s="120"/>
    </row>
    <row r="23" spans="1:98" ht="27.95" customHeight="1" x14ac:dyDescent="0.3">
      <c r="B23" s="9" t="s">
        <v>29</v>
      </c>
      <c r="C23" s="9" t="s">
        <v>30</v>
      </c>
      <c r="D23" s="9" t="s">
        <v>2</v>
      </c>
      <c r="E23" s="10">
        <v>0.19523888000000006</v>
      </c>
      <c r="F23" s="14">
        <f t="shared" si="1"/>
        <v>2.1225078001848134E-3</v>
      </c>
      <c r="G23" s="9"/>
      <c r="H23" s="50" t="s">
        <v>173</v>
      </c>
      <c r="I23" s="32">
        <v>42248</v>
      </c>
      <c r="J23" s="53">
        <v>0.15</v>
      </c>
      <c r="K23" s="33">
        <v>67</v>
      </c>
      <c r="L23" s="10" t="s">
        <v>174</v>
      </c>
      <c r="M23" s="32">
        <v>44287</v>
      </c>
      <c r="N23" s="10" t="s">
        <v>175</v>
      </c>
      <c r="O23" s="16"/>
      <c r="P23" s="85">
        <v>0.80273525999999995</v>
      </c>
      <c r="Q23" s="85">
        <v>0</v>
      </c>
      <c r="R23" s="85">
        <v>0</v>
      </c>
      <c r="S23" s="85">
        <v>0</v>
      </c>
      <c r="T23" s="85">
        <v>0</v>
      </c>
      <c r="U23" s="85">
        <v>0</v>
      </c>
      <c r="V23" s="85">
        <v>0</v>
      </c>
      <c r="W23" s="85">
        <v>0</v>
      </c>
      <c r="X23" s="85">
        <v>0</v>
      </c>
      <c r="Y23" s="85">
        <v>0</v>
      </c>
      <c r="Z23" s="85">
        <v>0</v>
      </c>
      <c r="AA23" s="85">
        <v>0</v>
      </c>
      <c r="AB23" s="85">
        <v>0</v>
      </c>
      <c r="AC23" s="85">
        <v>0</v>
      </c>
      <c r="AD23" s="85">
        <v>0</v>
      </c>
      <c r="AE23" s="85">
        <v>0</v>
      </c>
      <c r="AF23" s="85">
        <v>0</v>
      </c>
      <c r="AG23" s="85">
        <v>0</v>
      </c>
      <c r="AH23" s="15">
        <v>0</v>
      </c>
      <c r="AI23" s="15">
        <v>0</v>
      </c>
      <c r="AJ23" s="15">
        <v>0</v>
      </c>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row>
    <row r="24" spans="1:98" ht="27.95" customHeight="1" x14ac:dyDescent="0.3">
      <c r="B24" s="9" t="s">
        <v>21</v>
      </c>
      <c r="C24" s="9" t="s">
        <v>22</v>
      </c>
      <c r="D24" s="9" t="s">
        <v>2</v>
      </c>
      <c r="E24" s="17">
        <v>1.4000000000000001E-7</v>
      </c>
      <c r="F24" s="14">
        <f t="shared" si="1"/>
        <v>1.52198728053487E-9</v>
      </c>
      <c r="G24" s="9"/>
      <c r="H24" s="50" t="s">
        <v>173</v>
      </c>
      <c r="I24" s="32">
        <v>40188</v>
      </c>
      <c r="J24" s="53" t="s">
        <v>178</v>
      </c>
      <c r="K24" s="33">
        <v>126</v>
      </c>
      <c r="L24" s="10" t="s">
        <v>174</v>
      </c>
      <c r="M24" s="32">
        <v>44022</v>
      </c>
      <c r="N24" s="10" t="s">
        <v>175</v>
      </c>
      <c r="O24" s="16"/>
      <c r="P24" s="85">
        <v>0</v>
      </c>
      <c r="Q24" s="85">
        <v>0</v>
      </c>
      <c r="R24" s="85">
        <v>0</v>
      </c>
      <c r="S24" s="85">
        <v>0</v>
      </c>
      <c r="T24" s="85">
        <v>0</v>
      </c>
      <c r="U24" s="85">
        <v>0</v>
      </c>
      <c r="V24" s="85">
        <v>0</v>
      </c>
      <c r="W24" s="85">
        <v>0</v>
      </c>
      <c r="X24" s="85">
        <v>0</v>
      </c>
      <c r="Y24" s="85">
        <v>0</v>
      </c>
      <c r="Z24" s="85">
        <v>0</v>
      </c>
      <c r="AA24" s="85">
        <v>0</v>
      </c>
      <c r="AB24" s="85">
        <v>0</v>
      </c>
      <c r="AC24" s="85">
        <v>0</v>
      </c>
      <c r="AD24" s="85">
        <v>0</v>
      </c>
      <c r="AE24" s="85">
        <v>0</v>
      </c>
      <c r="AF24" s="85">
        <v>0</v>
      </c>
      <c r="AG24" s="85">
        <v>0</v>
      </c>
      <c r="AH24" s="15">
        <v>0</v>
      </c>
      <c r="AI24" s="15">
        <v>0</v>
      </c>
      <c r="AJ24" s="15">
        <v>0</v>
      </c>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row>
    <row r="25" spans="1:98" ht="27.95" customHeight="1" x14ac:dyDescent="0.3">
      <c r="B25" s="9" t="s">
        <v>23</v>
      </c>
      <c r="C25" s="9" t="s">
        <v>24</v>
      </c>
      <c r="D25" s="9" t="s">
        <v>2</v>
      </c>
      <c r="E25" s="10">
        <v>0</v>
      </c>
      <c r="F25" s="14">
        <f t="shared" si="1"/>
        <v>0</v>
      </c>
      <c r="G25" s="9"/>
      <c r="H25" s="50" t="s">
        <v>173</v>
      </c>
      <c r="I25" s="32">
        <v>40277</v>
      </c>
      <c r="J25" s="53" t="s">
        <v>178</v>
      </c>
      <c r="K25" s="33">
        <v>130</v>
      </c>
      <c r="L25" s="10" t="s">
        <v>174</v>
      </c>
      <c r="M25" s="32">
        <v>44236</v>
      </c>
      <c r="N25" s="10" t="s">
        <v>175</v>
      </c>
      <c r="O25" s="16"/>
      <c r="P25" s="85">
        <v>4.6588470700000002</v>
      </c>
      <c r="Q25" s="85">
        <v>0</v>
      </c>
      <c r="R25" s="85">
        <v>0</v>
      </c>
      <c r="S25" s="85">
        <v>0</v>
      </c>
      <c r="T25" s="85">
        <v>0</v>
      </c>
      <c r="U25" s="85">
        <v>0</v>
      </c>
      <c r="V25" s="85">
        <v>0</v>
      </c>
      <c r="W25" s="85">
        <v>0</v>
      </c>
      <c r="X25" s="85">
        <v>0</v>
      </c>
      <c r="Y25" s="85">
        <v>0</v>
      </c>
      <c r="Z25" s="85">
        <v>0</v>
      </c>
      <c r="AA25" s="85">
        <v>0</v>
      </c>
      <c r="AB25" s="85">
        <v>0</v>
      </c>
      <c r="AC25" s="85">
        <v>0</v>
      </c>
      <c r="AD25" s="85">
        <v>0</v>
      </c>
      <c r="AE25" s="85">
        <v>0</v>
      </c>
      <c r="AF25" s="85">
        <v>0</v>
      </c>
      <c r="AG25" s="85">
        <v>0</v>
      </c>
      <c r="AH25" s="15">
        <v>0</v>
      </c>
      <c r="AI25" s="15">
        <v>0</v>
      </c>
      <c r="AJ25" s="15">
        <v>0</v>
      </c>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row>
    <row r="26" spans="1:98" ht="27.95" customHeight="1" x14ac:dyDescent="0.3">
      <c r="B26" s="23" t="s">
        <v>124</v>
      </c>
      <c r="C26" s="23"/>
      <c r="D26" s="23"/>
      <c r="E26" s="23"/>
      <c r="F26" s="40">
        <f>+SUM(F27:F27)</f>
        <v>146.84850630000508</v>
      </c>
      <c r="G26" s="116">
        <f>+F26/$F$52</f>
        <v>0.12803852826211806</v>
      </c>
      <c r="H26" s="51"/>
      <c r="I26" s="23"/>
      <c r="J26" s="54"/>
      <c r="K26" s="23"/>
      <c r="L26" s="23"/>
      <c r="M26" s="23"/>
      <c r="N26" s="23"/>
      <c r="O26" s="36"/>
      <c r="P26" s="57">
        <f t="shared" ref="P26:AJ26" si="2">+SUM(P27:P27)</f>
        <v>0</v>
      </c>
      <c r="Q26" s="57">
        <f t="shared" si="2"/>
        <v>0</v>
      </c>
      <c r="R26" s="57">
        <f t="shared" si="2"/>
        <v>40.170722128338923</v>
      </c>
      <c r="S26" s="57">
        <f t="shared" si="2"/>
        <v>0</v>
      </c>
      <c r="T26" s="57">
        <f t="shared" si="2"/>
        <v>0</v>
      </c>
      <c r="U26" s="57">
        <f t="shared" si="2"/>
        <v>48.604420206829857</v>
      </c>
      <c r="V26" s="57">
        <f t="shared" si="2"/>
        <v>0</v>
      </c>
      <c r="W26" s="57">
        <f t="shared" si="2"/>
        <v>0</v>
      </c>
      <c r="X26" s="57">
        <f t="shared" si="2"/>
        <v>46.517555194469523</v>
      </c>
      <c r="Y26" s="57">
        <f t="shared" si="2"/>
        <v>0</v>
      </c>
      <c r="Z26" s="57">
        <f t="shared" si="2"/>
        <v>0</v>
      </c>
      <c r="AA26" s="57">
        <f t="shared" si="2"/>
        <v>44.440219246092575</v>
      </c>
      <c r="AB26" s="57">
        <f t="shared" si="2"/>
        <v>0</v>
      </c>
      <c r="AC26" s="57">
        <f t="shared" si="2"/>
        <v>0</v>
      </c>
      <c r="AD26" s="57">
        <f t="shared" si="2"/>
        <v>31.952857349071571</v>
      </c>
      <c r="AE26" s="57">
        <f t="shared" si="2"/>
        <v>0</v>
      </c>
      <c r="AF26" s="57">
        <f t="shared" si="2"/>
        <v>0</v>
      </c>
      <c r="AG26" s="57">
        <f t="shared" si="2"/>
        <v>0</v>
      </c>
      <c r="AH26" s="57">
        <f t="shared" si="2"/>
        <v>0</v>
      </c>
      <c r="AI26" s="57">
        <f t="shared" si="2"/>
        <v>0</v>
      </c>
      <c r="AJ26" s="57">
        <f t="shared" si="2"/>
        <v>0</v>
      </c>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row>
    <row r="27" spans="1:98" ht="27.95" customHeight="1" x14ac:dyDescent="0.3">
      <c r="B27" s="9" t="s">
        <v>170</v>
      </c>
      <c r="C27" s="9" t="s">
        <v>171</v>
      </c>
      <c r="D27" s="9" t="s">
        <v>74</v>
      </c>
      <c r="E27" s="44">
        <v>187.81785111243002</v>
      </c>
      <c r="F27" s="14">
        <f>+IF($D27="USD",$E27,$E27*$C$64/$C$62)</f>
        <v>146.84850630000508</v>
      </c>
      <c r="G27" s="9"/>
      <c r="H27" s="50" t="s">
        <v>173</v>
      </c>
      <c r="I27" s="32">
        <v>44104</v>
      </c>
      <c r="J27" s="53" t="s">
        <v>182</v>
      </c>
      <c r="K27" s="33">
        <v>60</v>
      </c>
      <c r="L27" s="10" t="s">
        <v>174</v>
      </c>
      <c r="M27" s="32">
        <v>45930</v>
      </c>
      <c r="N27" s="10" t="s">
        <v>175</v>
      </c>
      <c r="O27" s="16"/>
      <c r="P27" s="85">
        <v>0</v>
      </c>
      <c r="Q27" s="85">
        <v>0</v>
      </c>
      <c r="R27" s="85">
        <v>40.170722128338923</v>
      </c>
      <c r="S27" s="85">
        <v>0</v>
      </c>
      <c r="T27" s="85">
        <v>0</v>
      </c>
      <c r="U27" s="85">
        <v>48.604420206829857</v>
      </c>
      <c r="V27" s="85">
        <v>0</v>
      </c>
      <c r="W27" s="85">
        <v>0</v>
      </c>
      <c r="X27" s="85">
        <v>46.517555194469523</v>
      </c>
      <c r="Y27" s="85">
        <v>0</v>
      </c>
      <c r="Z27" s="85">
        <v>0</v>
      </c>
      <c r="AA27" s="85">
        <v>44.440219246092575</v>
      </c>
      <c r="AB27" s="85">
        <v>0</v>
      </c>
      <c r="AC27" s="85">
        <v>0</v>
      </c>
      <c r="AD27" s="85">
        <v>31.952857349071571</v>
      </c>
      <c r="AE27" s="85">
        <v>0</v>
      </c>
      <c r="AF27" s="85">
        <v>0</v>
      </c>
      <c r="AG27" s="85">
        <v>0</v>
      </c>
      <c r="AH27" s="15">
        <v>0</v>
      </c>
      <c r="AI27" s="15">
        <v>0</v>
      </c>
      <c r="AJ27" s="15">
        <v>0</v>
      </c>
      <c r="AK27" s="120"/>
      <c r="AL27" s="120"/>
      <c r="AM27" s="120"/>
      <c r="AN27" s="120"/>
      <c r="AO27" s="120"/>
      <c r="AP27" s="120"/>
      <c r="AQ27" s="120"/>
      <c r="AR27" s="120"/>
      <c r="AS27" s="120"/>
      <c r="AT27" s="120"/>
      <c r="AU27" s="120"/>
      <c r="AV27" s="120"/>
      <c r="AW27" s="120"/>
      <c r="AX27" s="120"/>
      <c r="AY27" s="120"/>
      <c r="AZ27" s="120"/>
      <c r="BA27" s="120"/>
      <c r="BB27" s="120"/>
      <c r="BC27" s="120"/>
      <c r="BD27" s="120"/>
      <c r="BE27" s="120"/>
      <c r="BF27" s="120"/>
      <c r="BG27" s="120"/>
      <c r="BH27" s="120"/>
      <c r="BI27" s="120"/>
      <c r="BJ27" s="120"/>
      <c r="BK27" s="120"/>
      <c r="BL27" s="120"/>
      <c r="BM27" s="120"/>
      <c r="BN27" s="120"/>
      <c r="BO27" s="120"/>
      <c r="BP27" s="120"/>
      <c r="BQ27" s="120"/>
      <c r="BR27" s="120"/>
      <c r="BS27" s="120"/>
      <c r="BT27" s="120"/>
      <c r="BU27" s="120"/>
      <c r="BV27" s="120"/>
      <c r="BW27" s="120"/>
      <c r="BX27" s="120"/>
      <c r="BY27" s="120"/>
      <c r="BZ27" s="120"/>
      <c r="CA27" s="120"/>
      <c r="CB27" s="120"/>
      <c r="CC27" s="120"/>
      <c r="CD27" s="120"/>
      <c r="CE27" s="120"/>
      <c r="CF27" s="120"/>
      <c r="CG27" s="120"/>
      <c r="CH27" s="120"/>
      <c r="CI27" s="120"/>
      <c r="CJ27" s="120"/>
      <c r="CK27" s="120"/>
      <c r="CL27" s="120"/>
      <c r="CM27" s="120"/>
      <c r="CN27" s="120"/>
      <c r="CO27" s="120"/>
    </row>
    <row r="28" spans="1:98" ht="27.95" customHeight="1" x14ac:dyDescent="0.3">
      <c r="B28" s="23" t="s">
        <v>129</v>
      </c>
      <c r="C28" s="23"/>
      <c r="D28" s="23"/>
      <c r="E28" s="23"/>
      <c r="F28" s="40">
        <f>+SUM(F29:F29)</f>
        <v>0.39200000000000002</v>
      </c>
      <c r="G28" s="116">
        <f>+F28/$F$52</f>
        <v>3.4178831193701115E-4</v>
      </c>
      <c r="H28" s="51"/>
      <c r="I28" s="23"/>
      <c r="J28" s="54"/>
      <c r="K28" s="23"/>
      <c r="L28" s="23"/>
      <c r="M28" s="23"/>
      <c r="N28" s="23"/>
      <c r="O28" s="36"/>
      <c r="P28" s="57">
        <f t="shared" ref="P28:AJ28" si="3">+SUM(P29:P29)</f>
        <v>0</v>
      </c>
      <c r="Q28" s="57">
        <f t="shared" si="3"/>
        <v>0.79255273999999987</v>
      </c>
      <c r="R28" s="57">
        <f t="shared" si="3"/>
        <v>0</v>
      </c>
      <c r="S28" s="57">
        <f t="shared" si="3"/>
        <v>0</v>
      </c>
      <c r="T28" s="57">
        <f t="shared" si="3"/>
        <v>0</v>
      </c>
      <c r="U28" s="57">
        <f t="shared" si="3"/>
        <v>0</v>
      </c>
      <c r="V28" s="57">
        <f t="shared" si="3"/>
        <v>0</v>
      </c>
      <c r="W28" s="57">
        <f t="shared" si="3"/>
        <v>0</v>
      </c>
      <c r="X28" s="57">
        <f t="shared" si="3"/>
        <v>0</v>
      </c>
      <c r="Y28" s="57">
        <f t="shared" si="3"/>
        <v>0</v>
      </c>
      <c r="Z28" s="57">
        <f t="shared" si="3"/>
        <v>0</v>
      </c>
      <c r="AA28" s="57">
        <f t="shared" si="3"/>
        <v>0</v>
      </c>
      <c r="AB28" s="57">
        <f t="shared" si="3"/>
        <v>0</v>
      </c>
      <c r="AC28" s="57">
        <f t="shared" si="3"/>
        <v>0</v>
      </c>
      <c r="AD28" s="57">
        <f t="shared" si="3"/>
        <v>0</v>
      </c>
      <c r="AE28" s="57">
        <f t="shared" si="3"/>
        <v>0</v>
      </c>
      <c r="AF28" s="57">
        <f t="shared" si="3"/>
        <v>0</v>
      </c>
      <c r="AG28" s="57">
        <f t="shared" si="3"/>
        <v>0</v>
      </c>
      <c r="AH28" s="57">
        <f t="shared" si="3"/>
        <v>0</v>
      </c>
      <c r="AI28" s="57">
        <f t="shared" si="3"/>
        <v>0</v>
      </c>
      <c r="AJ28" s="57">
        <f t="shared" si="3"/>
        <v>0</v>
      </c>
      <c r="AK28" s="119"/>
      <c r="AL28" s="119"/>
      <c r="AM28" s="119"/>
      <c r="AN28" s="119"/>
      <c r="AO28" s="119"/>
      <c r="AP28" s="119"/>
      <c r="AQ28" s="119"/>
      <c r="AR28" s="119"/>
      <c r="AS28" s="119"/>
      <c r="AT28" s="119"/>
      <c r="AU28" s="119"/>
      <c r="AV28" s="119"/>
      <c r="AW28" s="119"/>
      <c r="AX28" s="119"/>
      <c r="AY28" s="119"/>
      <c r="AZ28" s="119"/>
      <c r="BA28" s="119"/>
      <c r="BB28" s="119"/>
      <c r="BC28" s="119"/>
      <c r="BD28" s="119"/>
      <c r="BE28" s="119"/>
      <c r="BF28" s="119"/>
      <c r="BG28" s="119"/>
      <c r="BH28" s="119"/>
      <c r="BI28" s="119"/>
      <c r="BJ28" s="119"/>
      <c r="BK28" s="119"/>
      <c r="BL28" s="119"/>
      <c r="BM28" s="119"/>
      <c r="BN28" s="119"/>
      <c r="BO28" s="119"/>
      <c r="BP28" s="119"/>
      <c r="BQ28" s="119"/>
      <c r="BR28" s="119"/>
      <c r="BS28" s="119"/>
      <c r="BT28" s="119"/>
      <c r="BU28" s="119"/>
      <c r="BV28" s="119"/>
      <c r="BW28" s="119"/>
      <c r="BX28" s="119"/>
      <c r="BY28" s="119"/>
      <c r="BZ28" s="119"/>
      <c r="CA28" s="119"/>
      <c r="CB28" s="119"/>
      <c r="CC28" s="119"/>
      <c r="CD28" s="119"/>
      <c r="CE28" s="119"/>
      <c r="CF28" s="119"/>
      <c r="CG28" s="119"/>
      <c r="CH28" s="119"/>
      <c r="CI28" s="119"/>
      <c r="CJ28" s="119"/>
      <c r="CK28" s="119"/>
      <c r="CL28" s="119"/>
      <c r="CM28" s="119"/>
      <c r="CN28" s="119"/>
      <c r="CO28" s="119"/>
    </row>
    <row r="29" spans="1:98" ht="27.95" customHeight="1" x14ac:dyDescent="0.3">
      <c r="B29" s="9" t="s">
        <v>31</v>
      </c>
      <c r="C29" s="9" t="s">
        <v>32</v>
      </c>
      <c r="D29" s="9" t="s">
        <v>134</v>
      </c>
      <c r="E29" s="13">
        <v>0.39200000000000002</v>
      </c>
      <c r="F29" s="14">
        <f>+IF($D29="USD",$E29,$E29/$C$62)</f>
        <v>0.39200000000000002</v>
      </c>
      <c r="G29" s="9"/>
      <c r="H29" s="50" t="s">
        <v>173</v>
      </c>
      <c r="I29" s="32">
        <v>42536</v>
      </c>
      <c r="J29" s="53" t="s">
        <v>183</v>
      </c>
      <c r="K29" s="33">
        <v>60</v>
      </c>
      <c r="L29" s="10" t="s">
        <v>174</v>
      </c>
      <c r="M29" s="32">
        <v>44362</v>
      </c>
      <c r="N29" s="10" t="s">
        <v>184</v>
      </c>
      <c r="O29" s="16"/>
      <c r="P29" s="85">
        <v>0</v>
      </c>
      <c r="Q29" s="85">
        <v>0.79255273999999987</v>
      </c>
      <c r="R29" s="85">
        <v>0</v>
      </c>
      <c r="S29" s="85">
        <v>0</v>
      </c>
      <c r="T29" s="85">
        <v>0</v>
      </c>
      <c r="U29" s="85">
        <v>0</v>
      </c>
      <c r="V29" s="85">
        <v>0</v>
      </c>
      <c r="W29" s="85">
        <v>0</v>
      </c>
      <c r="X29" s="85">
        <v>0</v>
      </c>
      <c r="Y29" s="85">
        <v>0</v>
      </c>
      <c r="Z29" s="85">
        <v>0</v>
      </c>
      <c r="AA29" s="85">
        <v>0</v>
      </c>
      <c r="AB29" s="85">
        <v>0</v>
      </c>
      <c r="AC29" s="85">
        <v>0</v>
      </c>
      <c r="AD29" s="85">
        <v>0</v>
      </c>
      <c r="AE29" s="85">
        <v>0</v>
      </c>
      <c r="AF29" s="85">
        <v>0</v>
      </c>
      <c r="AG29" s="85">
        <v>0</v>
      </c>
      <c r="AH29" s="15">
        <v>0</v>
      </c>
      <c r="AI29" s="15">
        <v>0</v>
      </c>
      <c r="AJ29" s="15">
        <v>0</v>
      </c>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row>
    <row r="30" spans="1:98" ht="27.95" customHeight="1" x14ac:dyDescent="0.3">
      <c r="B30" s="23" t="s">
        <v>33</v>
      </c>
      <c r="C30" s="23"/>
      <c r="D30" s="23"/>
      <c r="E30" s="23"/>
      <c r="F30" s="40">
        <f>+SUM(F31,F42)</f>
        <v>185.41282354961081</v>
      </c>
      <c r="G30" s="116">
        <f>+F30/$F$52</f>
        <v>0.16166310197065403</v>
      </c>
      <c r="H30" s="51"/>
      <c r="I30" s="23"/>
      <c r="J30" s="54"/>
      <c r="K30" s="23"/>
      <c r="L30" s="23"/>
      <c r="M30" s="23"/>
      <c r="N30" s="23"/>
      <c r="O30" s="36"/>
      <c r="P30" s="57">
        <f t="shared" ref="P30:AJ30" si="4">+SUM(P31,P42)</f>
        <v>0</v>
      </c>
      <c r="Q30" s="57">
        <f t="shared" si="4"/>
        <v>18.284016501868877</v>
      </c>
      <c r="R30" s="57">
        <f t="shared" si="4"/>
        <v>0</v>
      </c>
      <c r="S30" s="57">
        <f t="shared" si="4"/>
        <v>0</v>
      </c>
      <c r="T30" s="57">
        <f t="shared" si="4"/>
        <v>18.145251342240435</v>
      </c>
      <c r="U30" s="57">
        <f t="shared" si="4"/>
        <v>0</v>
      </c>
      <c r="V30" s="57">
        <f t="shared" si="4"/>
        <v>0</v>
      </c>
      <c r="W30" s="57">
        <f t="shared" si="4"/>
        <v>17.900761315340294</v>
      </c>
      <c r="X30" s="57">
        <f t="shared" si="4"/>
        <v>0</v>
      </c>
      <c r="Y30" s="57">
        <f t="shared" si="4"/>
        <v>0</v>
      </c>
      <c r="Z30" s="57">
        <f t="shared" si="4"/>
        <v>18.414678003777766</v>
      </c>
      <c r="AA30" s="57">
        <f t="shared" si="4"/>
        <v>0</v>
      </c>
      <c r="AB30" s="57">
        <f t="shared" si="4"/>
        <v>0</v>
      </c>
      <c r="AC30" s="57">
        <f t="shared" si="4"/>
        <v>19.824220257611167</v>
      </c>
      <c r="AD30" s="57">
        <f t="shared" si="4"/>
        <v>0</v>
      </c>
      <c r="AE30" s="57">
        <f t="shared" si="4"/>
        <v>0</v>
      </c>
      <c r="AF30" s="57">
        <f t="shared" si="4"/>
        <v>14.583680888171898</v>
      </c>
      <c r="AG30" s="57">
        <f t="shared" si="4"/>
        <v>0</v>
      </c>
      <c r="AH30" s="57">
        <f t="shared" si="4"/>
        <v>0</v>
      </c>
      <c r="AI30" s="57">
        <f t="shared" si="4"/>
        <v>12.023241290824616</v>
      </c>
      <c r="AJ30" s="57">
        <f t="shared" si="4"/>
        <v>0</v>
      </c>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119"/>
      <c r="BT30" s="119"/>
      <c r="BU30" s="119"/>
      <c r="BV30" s="119"/>
      <c r="BW30" s="119"/>
      <c r="BX30" s="119"/>
      <c r="BY30" s="119"/>
      <c r="BZ30" s="119"/>
      <c r="CA30" s="119"/>
      <c r="CB30" s="119"/>
      <c r="CC30" s="119"/>
      <c r="CD30" s="119"/>
      <c r="CE30" s="119"/>
      <c r="CF30" s="119"/>
      <c r="CG30" s="119"/>
      <c r="CH30" s="119"/>
      <c r="CI30" s="119"/>
      <c r="CJ30" s="119"/>
      <c r="CK30" s="119"/>
      <c r="CL30" s="119"/>
      <c r="CM30" s="119"/>
      <c r="CN30" s="119"/>
      <c r="CO30" s="119"/>
    </row>
    <row r="31" spans="1:98" ht="27.95" customHeight="1" x14ac:dyDescent="0.3">
      <c r="B31" s="24" t="s">
        <v>34</v>
      </c>
      <c r="C31" s="24"/>
      <c r="D31" s="24"/>
      <c r="E31" s="24"/>
      <c r="F31" s="41">
        <f>+SUM(F32:F41)</f>
        <v>153.4637789767537</v>
      </c>
      <c r="G31" s="24"/>
      <c r="H31" s="52"/>
      <c r="I31" s="24"/>
      <c r="J31" s="55"/>
      <c r="K31" s="24"/>
      <c r="L31" s="24"/>
      <c r="M31" s="24"/>
      <c r="N31" s="24"/>
      <c r="O31" s="37"/>
      <c r="P31" s="86">
        <f t="shared" ref="P31:AJ31" si="5">+SUM(P32:P41)</f>
        <v>0</v>
      </c>
      <c r="Q31" s="86">
        <f t="shared" si="5"/>
        <v>15.474195731894833</v>
      </c>
      <c r="R31" s="86">
        <f t="shared" si="5"/>
        <v>0</v>
      </c>
      <c r="S31" s="86">
        <f t="shared" si="5"/>
        <v>0</v>
      </c>
      <c r="T31" s="86">
        <f t="shared" si="5"/>
        <v>15.737014090266936</v>
      </c>
      <c r="U31" s="86">
        <f t="shared" si="5"/>
        <v>0</v>
      </c>
      <c r="V31" s="86">
        <f t="shared" si="5"/>
        <v>0</v>
      </c>
      <c r="W31" s="86">
        <f t="shared" si="5"/>
        <v>15.689915482410033</v>
      </c>
      <c r="X31" s="86">
        <f t="shared" si="5"/>
        <v>0</v>
      </c>
      <c r="Y31" s="86">
        <f t="shared" si="5"/>
        <v>0</v>
      </c>
      <c r="Z31" s="86">
        <f t="shared" si="5"/>
        <v>16.15180262297854</v>
      </c>
      <c r="AA31" s="86">
        <f t="shared" si="5"/>
        <v>0</v>
      </c>
      <c r="AB31" s="86">
        <f t="shared" si="5"/>
        <v>0</v>
      </c>
      <c r="AC31" s="86">
        <f t="shared" si="5"/>
        <v>17.155112269967859</v>
      </c>
      <c r="AD31" s="86">
        <f t="shared" si="5"/>
        <v>0</v>
      </c>
      <c r="AE31" s="86">
        <f t="shared" si="5"/>
        <v>0</v>
      </c>
      <c r="AF31" s="86">
        <f t="shared" si="5"/>
        <v>11.910078491122139</v>
      </c>
      <c r="AG31" s="86">
        <f t="shared" si="5"/>
        <v>0</v>
      </c>
      <c r="AH31" s="86">
        <f t="shared" si="5"/>
        <v>0</v>
      </c>
      <c r="AI31" s="86">
        <f t="shared" si="5"/>
        <v>9.8011545673266856</v>
      </c>
      <c r="AJ31" s="86">
        <f t="shared" si="5"/>
        <v>0</v>
      </c>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s="121"/>
      <c r="BJ31" s="121"/>
      <c r="BK31" s="121"/>
      <c r="BL31" s="121"/>
      <c r="BM31" s="121"/>
      <c r="BN31" s="121"/>
      <c r="BO31" s="121"/>
      <c r="BP31" s="121"/>
      <c r="BQ31" s="121"/>
      <c r="BR31" s="121"/>
      <c r="BS31" s="121"/>
      <c r="BT31" s="121"/>
      <c r="BU31" s="121"/>
      <c r="BV31" s="121"/>
      <c r="BW31" s="121"/>
      <c r="BX31" s="121"/>
      <c r="BY31" s="121"/>
      <c r="BZ31" s="121"/>
      <c r="CA31" s="121"/>
      <c r="CB31" s="121"/>
      <c r="CC31" s="121"/>
      <c r="CD31" s="121"/>
      <c r="CE31" s="121"/>
      <c r="CF31" s="121"/>
      <c r="CG31" s="121"/>
      <c r="CH31" s="121"/>
      <c r="CI31" s="121"/>
      <c r="CJ31" s="121"/>
      <c r="CK31" s="121"/>
      <c r="CL31" s="121"/>
      <c r="CM31" s="121"/>
      <c r="CN31" s="121"/>
      <c r="CO31" s="121"/>
    </row>
    <row r="32" spans="1:98" ht="27.95" customHeight="1" x14ac:dyDescent="0.3">
      <c r="B32" s="9" t="s">
        <v>35</v>
      </c>
      <c r="C32" s="9" t="s">
        <v>36</v>
      </c>
      <c r="D32" s="9" t="s">
        <v>134</v>
      </c>
      <c r="E32" s="14">
        <v>45.624513509326157</v>
      </c>
      <c r="F32" s="14">
        <f t="shared" ref="F32:F41" si="6">+IF($D32="USD",$E32,$E32/$C$62)</f>
        <v>45.624513509326157</v>
      </c>
      <c r="G32" s="9"/>
      <c r="H32" s="50" t="s">
        <v>173</v>
      </c>
      <c r="I32" s="32">
        <v>39557</v>
      </c>
      <c r="J32" s="53" t="s">
        <v>185</v>
      </c>
      <c r="K32" s="33">
        <v>344</v>
      </c>
      <c r="L32" s="10" t="s">
        <v>176</v>
      </c>
      <c r="M32" s="32">
        <v>50028</v>
      </c>
      <c r="N32" s="10" t="s">
        <v>175</v>
      </c>
      <c r="O32" s="16"/>
      <c r="P32" s="85">
        <v>0</v>
      </c>
      <c r="Q32" s="85">
        <v>3.3758361365317628</v>
      </c>
      <c r="R32" s="85">
        <v>0</v>
      </c>
      <c r="S32" s="85">
        <v>0</v>
      </c>
      <c r="T32" s="85">
        <v>3.4098783922918114</v>
      </c>
      <c r="U32" s="85">
        <v>0</v>
      </c>
      <c r="V32" s="85">
        <v>0</v>
      </c>
      <c r="W32" s="85">
        <v>3.3756931474314444</v>
      </c>
      <c r="X32" s="85">
        <v>0</v>
      </c>
      <c r="Y32" s="85">
        <v>0</v>
      </c>
      <c r="Z32" s="85">
        <v>3.7017950733567222</v>
      </c>
      <c r="AA32" s="85">
        <v>0</v>
      </c>
      <c r="AB32" s="85">
        <v>0</v>
      </c>
      <c r="AC32" s="85">
        <v>4.0908322719580346</v>
      </c>
      <c r="AD32" s="85">
        <v>0</v>
      </c>
      <c r="AE32" s="85">
        <v>0</v>
      </c>
      <c r="AF32" s="85">
        <v>3.9908430412605007</v>
      </c>
      <c r="AG32" s="85">
        <v>0</v>
      </c>
      <c r="AH32" s="15">
        <v>0</v>
      </c>
      <c r="AI32" s="15">
        <v>3.4083381962148018</v>
      </c>
      <c r="AJ32" s="15">
        <v>0</v>
      </c>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S32" s="88"/>
      <c r="CT32" s="65"/>
    </row>
    <row r="33" spans="2:98" ht="27.95" customHeight="1" x14ac:dyDescent="0.3">
      <c r="B33" s="9" t="s">
        <v>37</v>
      </c>
      <c r="C33" s="9" t="s">
        <v>38</v>
      </c>
      <c r="D33" s="9" t="s">
        <v>134</v>
      </c>
      <c r="E33" s="13">
        <v>36.151901259999995</v>
      </c>
      <c r="F33" s="14">
        <f t="shared" si="6"/>
        <v>36.151901259999995</v>
      </c>
      <c r="G33" s="9"/>
      <c r="H33" s="50" t="s">
        <v>173</v>
      </c>
      <c r="I33" s="32">
        <v>39555</v>
      </c>
      <c r="J33" s="53" t="s">
        <v>185</v>
      </c>
      <c r="K33" s="33">
        <v>300</v>
      </c>
      <c r="L33" s="10" t="s">
        <v>176</v>
      </c>
      <c r="M33" s="32">
        <v>48686</v>
      </c>
      <c r="N33" s="10" t="s">
        <v>175</v>
      </c>
      <c r="O33" s="16"/>
      <c r="P33" s="85">
        <v>0</v>
      </c>
      <c r="Q33" s="85">
        <v>3.6249402436904345</v>
      </c>
      <c r="R33" s="85">
        <v>0</v>
      </c>
      <c r="S33" s="85">
        <v>0</v>
      </c>
      <c r="T33" s="85">
        <v>3.6130851936314983</v>
      </c>
      <c r="U33" s="85">
        <v>0</v>
      </c>
      <c r="V33" s="85">
        <v>0</v>
      </c>
      <c r="W33" s="85">
        <v>3.5620743656272298</v>
      </c>
      <c r="X33" s="85">
        <v>0</v>
      </c>
      <c r="Y33" s="85">
        <v>0</v>
      </c>
      <c r="Z33" s="85">
        <v>3.6791118372971559</v>
      </c>
      <c r="AA33" s="85">
        <v>0</v>
      </c>
      <c r="AB33" s="85">
        <v>0</v>
      </c>
      <c r="AC33" s="85">
        <v>3.9789705632103747</v>
      </c>
      <c r="AD33" s="85">
        <v>0</v>
      </c>
      <c r="AE33" s="85">
        <v>0</v>
      </c>
      <c r="AF33" s="85">
        <v>3.864980151948457</v>
      </c>
      <c r="AG33" s="85">
        <v>0</v>
      </c>
      <c r="AH33" s="15">
        <v>0</v>
      </c>
      <c r="AI33" s="15">
        <v>3.121982089180475</v>
      </c>
      <c r="AJ33" s="15">
        <v>0</v>
      </c>
      <c r="AK33" s="120"/>
      <c r="AL33" s="120"/>
      <c r="AM33" s="120"/>
      <c r="AN33" s="120"/>
      <c r="AO33" s="120"/>
      <c r="AP33" s="120"/>
      <c r="AQ33" s="120"/>
      <c r="AR33" s="120"/>
      <c r="AS33" s="120"/>
      <c r="AT33" s="120"/>
      <c r="AU33" s="120"/>
      <c r="AV33" s="120"/>
      <c r="AW33" s="120"/>
      <c r="AX33" s="120"/>
      <c r="AY33" s="120"/>
      <c r="AZ33" s="120"/>
      <c r="BA33" s="120"/>
      <c r="BB33" s="120"/>
      <c r="BC33" s="120"/>
      <c r="BD33" s="120"/>
      <c r="BE33" s="120"/>
      <c r="BF33" s="120"/>
      <c r="BG33" s="120"/>
      <c r="BH33" s="120"/>
      <c r="BI33" s="120"/>
      <c r="BJ33" s="120"/>
      <c r="BK33" s="120"/>
      <c r="BL33" s="120"/>
      <c r="BM33" s="120"/>
      <c r="BN33" s="120"/>
      <c r="BO33" s="120"/>
      <c r="BP33" s="120"/>
      <c r="BQ33" s="120"/>
      <c r="BR33" s="120"/>
      <c r="BS33" s="120"/>
      <c r="BT33" s="120"/>
      <c r="BU33" s="120"/>
      <c r="BV33" s="120"/>
      <c r="BW33" s="120"/>
      <c r="BX33" s="120"/>
      <c r="BY33" s="120"/>
      <c r="BZ33" s="120"/>
      <c r="CA33" s="120"/>
      <c r="CB33" s="120"/>
      <c r="CC33" s="120"/>
      <c r="CD33" s="120"/>
      <c r="CE33" s="120"/>
      <c r="CF33" s="120"/>
      <c r="CG33" s="120"/>
      <c r="CH33" s="120"/>
      <c r="CI33" s="120"/>
      <c r="CJ33" s="120"/>
      <c r="CK33" s="120"/>
      <c r="CL33" s="120"/>
      <c r="CM33" s="120"/>
      <c r="CN33" s="120"/>
      <c r="CO33" s="120"/>
      <c r="CS33" s="88"/>
      <c r="CT33" s="65"/>
    </row>
    <row r="34" spans="2:98" ht="27.95" customHeight="1" x14ac:dyDescent="0.3">
      <c r="B34" s="9" t="s">
        <v>41</v>
      </c>
      <c r="C34" s="9" t="s">
        <v>42</v>
      </c>
      <c r="D34" s="9" t="s">
        <v>134</v>
      </c>
      <c r="E34" s="14">
        <v>33.395443442000001</v>
      </c>
      <c r="F34" s="14">
        <f t="shared" si="6"/>
        <v>33.395443442000001</v>
      </c>
      <c r="G34" s="9"/>
      <c r="H34" s="50" t="s">
        <v>173</v>
      </c>
      <c r="I34" s="32">
        <v>42050</v>
      </c>
      <c r="J34" s="53" t="s">
        <v>185</v>
      </c>
      <c r="K34" s="33">
        <v>300</v>
      </c>
      <c r="L34" s="10" t="s">
        <v>176</v>
      </c>
      <c r="M34" s="32">
        <v>51181</v>
      </c>
      <c r="N34" s="10" t="s">
        <v>175</v>
      </c>
      <c r="O34" s="16"/>
      <c r="P34" s="85">
        <v>0</v>
      </c>
      <c r="Q34" s="85">
        <v>2.1046580876632648</v>
      </c>
      <c r="R34" s="85">
        <v>0</v>
      </c>
      <c r="S34" s="85">
        <v>0</v>
      </c>
      <c r="T34" s="85">
        <v>2.1607324326092017</v>
      </c>
      <c r="U34" s="85">
        <v>0</v>
      </c>
      <c r="V34" s="85">
        <v>0</v>
      </c>
      <c r="W34" s="85">
        <v>2.1630512947037865</v>
      </c>
      <c r="X34" s="85">
        <v>0</v>
      </c>
      <c r="Y34" s="85">
        <v>0</v>
      </c>
      <c r="Z34" s="85">
        <v>2.2594812959204447</v>
      </c>
      <c r="AA34" s="85">
        <v>0</v>
      </c>
      <c r="AB34" s="85">
        <v>0</v>
      </c>
      <c r="AC34" s="85">
        <v>2.6926225319141546</v>
      </c>
      <c r="AD34" s="85">
        <v>0</v>
      </c>
      <c r="AE34" s="85">
        <v>0</v>
      </c>
      <c r="AF34" s="85">
        <v>2.6887505963030391</v>
      </c>
      <c r="AG34" s="85">
        <v>0</v>
      </c>
      <c r="AH34" s="15">
        <v>0</v>
      </c>
      <c r="AI34" s="15">
        <v>2.1363043391436674</v>
      </c>
      <c r="AJ34" s="15">
        <v>0</v>
      </c>
      <c r="AK34" s="120"/>
      <c r="AL34" s="120"/>
      <c r="AM34" s="120"/>
      <c r="AN34" s="120"/>
      <c r="AO34" s="120"/>
      <c r="AP34" s="120"/>
      <c r="AQ34" s="120"/>
      <c r="AR34" s="120"/>
      <c r="AS34" s="120"/>
      <c r="AT34" s="120"/>
      <c r="AU34" s="120"/>
      <c r="AV34" s="120"/>
      <c r="AW34" s="120"/>
      <c r="AX34" s="120"/>
      <c r="AY34" s="120"/>
      <c r="AZ34" s="120"/>
      <c r="BA34" s="120"/>
      <c r="BB34" s="120"/>
      <c r="BC34" s="120"/>
      <c r="BD34" s="120"/>
      <c r="BE34" s="120"/>
      <c r="BF34" s="120"/>
      <c r="BG34" s="120"/>
      <c r="BH34" s="120"/>
      <c r="BI34" s="120"/>
      <c r="BJ34" s="120"/>
      <c r="BK34" s="120"/>
      <c r="BL34" s="120"/>
      <c r="BM34" s="120"/>
      <c r="BN34" s="120"/>
      <c r="BO34" s="120"/>
      <c r="BP34" s="120"/>
      <c r="BQ34" s="120"/>
      <c r="BR34" s="120"/>
      <c r="BS34" s="120"/>
      <c r="BT34" s="120"/>
      <c r="BU34" s="120"/>
      <c r="BV34" s="120"/>
      <c r="BW34" s="120"/>
      <c r="BX34" s="120"/>
      <c r="BY34" s="120"/>
      <c r="BZ34" s="120"/>
      <c r="CA34" s="120"/>
      <c r="CB34" s="120"/>
      <c r="CC34" s="120"/>
      <c r="CD34" s="120"/>
      <c r="CE34" s="120"/>
      <c r="CF34" s="120"/>
      <c r="CG34" s="120"/>
      <c r="CH34" s="120"/>
      <c r="CI34" s="120"/>
      <c r="CJ34" s="120"/>
      <c r="CK34" s="120"/>
      <c r="CL34" s="120"/>
      <c r="CM34" s="120"/>
      <c r="CN34" s="120"/>
      <c r="CO34" s="120"/>
      <c r="CS34" s="88"/>
      <c r="CT34" s="65"/>
    </row>
    <row r="35" spans="2:98" ht="27.95" customHeight="1" x14ac:dyDescent="0.3">
      <c r="B35" s="9" t="s">
        <v>39</v>
      </c>
      <c r="C35" s="9" t="s">
        <v>40</v>
      </c>
      <c r="D35" s="9" t="s">
        <v>134</v>
      </c>
      <c r="E35" s="13">
        <v>21.918644331428542</v>
      </c>
      <c r="F35" s="14">
        <f t="shared" si="6"/>
        <v>21.918644331428542</v>
      </c>
      <c r="G35" s="9"/>
      <c r="H35" s="50" t="s">
        <v>173</v>
      </c>
      <c r="I35" s="32">
        <v>38588</v>
      </c>
      <c r="J35" s="53" t="s">
        <v>185</v>
      </c>
      <c r="K35" s="33">
        <v>240</v>
      </c>
      <c r="L35" s="10" t="s">
        <v>176</v>
      </c>
      <c r="M35" s="32">
        <v>45893</v>
      </c>
      <c r="N35" s="10" t="s">
        <v>175</v>
      </c>
      <c r="O35" s="16"/>
      <c r="P35" s="85">
        <v>0</v>
      </c>
      <c r="Q35" s="85">
        <v>5.0974256188910392</v>
      </c>
      <c r="R35" s="85">
        <v>0</v>
      </c>
      <c r="S35" s="85">
        <v>0</v>
      </c>
      <c r="T35" s="85">
        <v>5.1006789735915667</v>
      </c>
      <c r="U35" s="85">
        <v>0</v>
      </c>
      <c r="V35" s="85">
        <v>0</v>
      </c>
      <c r="W35" s="85">
        <v>5.0500204426765549</v>
      </c>
      <c r="X35" s="85">
        <v>0</v>
      </c>
      <c r="Y35" s="85">
        <v>0</v>
      </c>
      <c r="Z35" s="85">
        <v>5.019239537304756</v>
      </c>
      <c r="AA35" s="85">
        <v>0</v>
      </c>
      <c r="AB35" s="85">
        <v>0</v>
      </c>
      <c r="AC35" s="85">
        <v>4.9971659371655655</v>
      </c>
      <c r="AD35" s="85">
        <v>0</v>
      </c>
      <c r="AE35" s="85">
        <v>0</v>
      </c>
      <c r="AF35" s="85">
        <v>0</v>
      </c>
      <c r="AG35" s="85">
        <v>0</v>
      </c>
      <c r="AH35" s="15">
        <v>0</v>
      </c>
      <c r="AI35" s="15">
        <v>0</v>
      </c>
      <c r="AJ35" s="15">
        <v>0</v>
      </c>
      <c r="AK35" s="120"/>
      <c r="AL35" s="120"/>
      <c r="AM35" s="120"/>
      <c r="AN35" s="120"/>
      <c r="AO35" s="120"/>
      <c r="AP35" s="120"/>
      <c r="AQ35" s="120"/>
      <c r="AR35" s="120"/>
      <c r="AS35" s="120"/>
      <c r="AT35" s="120"/>
      <c r="AU35" s="120"/>
      <c r="AV35" s="120"/>
      <c r="AW35" s="120"/>
      <c r="AX35" s="120"/>
      <c r="AY35" s="120"/>
      <c r="AZ35" s="120"/>
      <c r="BA35" s="120"/>
      <c r="BB35" s="120"/>
      <c r="BC35" s="120"/>
      <c r="BD35" s="120"/>
      <c r="BE35" s="120"/>
      <c r="BF35" s="120"/>
      <c r="BG35" s="120"/>
      <c r="BH35" s="120"/>
      <c r="BI35" s="120"/>
      <c r="BJ35" s="120"/>
      <c r="BK35" s="120"/>
      <c r="BL35" s="120"/>
      <c r="BM35" s="120"/>
      <c r="BN35" s="120"/>
      <c r="BO35" s="120"/>
      <c r="BP35" s="120"/>
      <c r="BQ35" s="120"/>
      <c r="BR35" s="120"/>
      <c r="BS35" s="120"/>
      <c r="BT35" s="120"/>
      <c r="BU35" s="120"/>
      <c r="BV35" s="120"/>
      <c r="BW35" s="120"/>
      <c r="BX35" s="120"/>
      <c r="BY35" s="120"/>
      <c r="BZ35" s="120"/>
      <c r="CA35" s="120"/>
      <c r="CB35" s="120"/>
      <c r="CC35" s="120"/>
      <c r="CD35" s="120"/>
      <c r="CE35" s="120"/>
      <c r="CF35" s="120"/>
      <c r="CG35" s="120"/>
      <c r="CH35" s="120"/>
      <c r="CI35" s="120"/>
      <c r="CJ35" s="120"/>
      <c r="CK35" s="120"/>
      <c r="CL35" s="120"/>
      <c r="CM35" s="120"/>
      <c r="CN35" s="120"/>
      <c r="CO35" s="120"/>
      <c r="CS35" s="88"/>
      <c r="CT35" s="65"/>
    </row>
    <row r="36" spans="2:98" ht="27.95" customHeight="1" x14ac:dyDescent="0.3">
      <c r="B36" s="9" t="s">
        <v>45</v>
      </c>
      <c r="C36" s="9" t="s">
        <v>46</v>
      </c>
      <c r="D36" s="9" t="s">
        <v>134</v>
      </c>
      <c r="E36" s="14">
        <v>8.6509392539990202</v>
      </c>
      <c r="F36" s="14">
        <f t="shared" si="6"/>
        <v>8.6509392539990202</v>
      </c>
      <c r="G36" s="9"/>
      <c r="H36" s="50" t="s">
        <v>173</v>
      </c>
      <c r="I36" s="32">
        <v>43084</v>
      </c>
      <c r="J36" s="53" t="s">
        <v>185</v>
      </c>
      <c r="K36" s="33">
        <v>292</v>
      </c>
      <c r="L36" s="10" t="s">
        <v>176</v>
      </c>
      <c r="M36" s="32">
        <v>51971</v>
      </c>
      <c r="N36" s="10" t="s">
        <v>175</v>
      </c>
      <c r="O36" s="16"/>
      <c r="P36" s="85">
        <v>0</v>
      </c>
      <c r="Q36" s="85">
        <v>0.10078061392567725</v>
      </c>
      <c r="R36" s="85">
        <v>0</v>
      </c>
      <c r="S36" s="85">
        <v>0</v>
      </c>
      <c r="T36" s="85">
        <v>0.32809713382900052</v>
      </c>
      <c r="U36" s="85">
        <v>0</v>
      </c>
      <c r="V36" s="85">
        <v>0</v>
      </c>
      <c r="W36" s="85">
        <v>0.54386203380760656</v>
      </c>
      <c r="X36" s="85">
        <v>0</v>
      </c>
      <c r="Y36" s="85">
        <v>0</v>
      </c>
      <c r="Z36" s="85">
        <v>0.59138107690807296</v>
      </c>
      <c r="AA36" s="85">
        <v>0</v>
      </c>
      <c r="AB36" s="85">
        <v>0</v>
      </c>
      <c r="AC36" s="85">
        <v>0.703484050202695</v>
      </c>
      <c r="AD36" s="85">
        <v>0</v>
      </c>
      <c r="AE36" s="85">
        <v>0</v>
      </c>
      <c r="AF36" s="85">
        <v>0.69379409996260588</v>
      </c>
      <c r="AG36" s="85">
        <v>0</v>
      </c>
      <c r="AH36" s="15">
        <v>0</v>
      </c>
      <c r="AI36" s="15">
        <v>0.54371250001173377</v>
      </c>
      <c r="AJ36" s="15">
        <v>0</v>
      </c>
      <c r="AK36" s="120"/>
      <c r="AL36" s="120"/>
      <c r="AM36" s="120"/>
      <c r="AN36" s="120"/>
      <c r="AO36" s="120"/>
      <c r="AP36" s="120"/>
      <c r="AQ36" s="120"/>
      <c r="AR36" s="120"/>
      <c r="AS36" s="120"/>
      <c r="AT36" s="120"/>
      <c r="AU36" s="120"/>
      <c r="AV36" s="120"/>
      <c r="AW36" s="120"/>
      <c r="AX36" s="120"/>
      <c r="AY36" s="120"/>
      <c r="AZ36" s="120"/>
      <c r="BA36" s="120"/>
      <c r="BB36" s="120"/>
      <c r="BC36" s="120"/>
      <c r="BD36" s="120"/>
      <c r="BE36" s="120"/>
      <c r="BF36" s="120"/>
      <c r="BG36" s="120"/>
      <c r="BH36" s="120"/>
      <c r="BI36" s="120"/>
      <c r="BJ36" s="120"/>
      <c r="BK36" s="120"/>
      <c r="BL36" s="120"/>
      <c r="BM36" s="120"/>
      <c r="BN36" s="120"/>
      <c r="BO36" s="120"/>
      <c r="BP36" s="120"/>
      <c r="BQ36" s="120"/>
      <c r="BR36" s="120"/>
      <c r="BS36" s="120"/>
      <c r="BT36" s="120"/>
      <c r="BU36" s="120"/>
      <c r="BV36" s="120"/>
      <c r="BW36" s="120"/>
      <c r="BX36" s="120"/>
      <c r="BY36" s="120"/>
      <c r="BZ36" s="120"/>
      <c r="CA36" s="120"/>
      <c r="CB36" s="120"/>
      <c r="CC36" s="120"/>
      <c r="CD36" s="120"/>
      <c r="CE36" s="120"/>
      <c r="CF36" s="120"/>
      <c r="CG36" s="120"/>
      <c r="CH36" s="120"/>
      <c r="CI36" s="120"/>
      <c r="CJ36" s="120"/>
      <c r="CK36" s="120"/>
      <c r="CL36" s="120"/>
      <c r="CM36" s="120"/>
      <c r="CN36" s="120"/>
      <c r="CO36" s="120"/>
      <c r="CS36" s="88"/>
      <c r="CT36" s="65"/>
    </row>
    <row r="37" spans="2:98" ht="27.95" customHeight="1" x14ac:dyDescent="0.3">
      <c r="B37" s="9" t="s">
        <v>43</v>
      </c>
      <c r="C37" s="9" t="s">
        <v>44</v>
      </c>
      <c r="D37" s="9" t="s">
        <v>134</v>
      </c>
      <c r="E37" s="13">
        <v>5.7284471499999956</v>
      </c>
      <c r="F37" s="14">
        <f t="shared" si="6"/>
        <v>5.7284471499999956</v>
      </c>
      <c r="G37" s="9"/>
      <c r="H37" s="50" t="s">
        <v>173</v>
      </c>
      <c r="I37" s="32">
        <v>40852</v>
      </c>
      <c r="J37" s="53" t="s">
        <v>185</v>
      </c>
      <c r="K37" s="33">
        <v>252</v>
      </c>
      <c r="L37" s="10" t="s">
        <v>176</v>
      </c>
      <c r="M37" s="32">
        <v>48523</v>
      </c>
      <c r="N37" s="10" t="s">
        <v>175</v>
      </c>
      <c r="O37" s="16"/>
      <c r="P37" s="85">
        <v>0</v>
      </c>
      <c r="Q37" s="85">
        <v>0.5932474034794516</v>
      </c>
      <c r="R37" s="85">
        <v>0</v>
      </c>
      <c r="S37" s="85">
        <v>0</v>
      </c>
      <c r="T37" s="85">
        <v>0.59166397175239571</v>
      </c>
      <c r="U37" s="85">
        <v>0</v>
      </c>
      <c r="V37" s="85">
        <v>0</v>
      </c>
      <c r="W37" s="85">
        <v>0.58253703831945614</v>
      </c>
      <c r="X37" s="85">
        <v>0</v>
      </c>
      <c r="Y37" s="85">
        <v>0</v>
      </c>
      <c r="Z37" s="85">
        <v>0.60469507733369643</v>
      </c>
      <c r="AA37" s="85">
        <v>0</v>
      </c>
      <c r="AB37" s="85">
        <v>0</v>
      </c>
      <c r="AC37" s="85">
        <v>0.64668570662814551</v>
      </c>
      <c r="AD37" s="85">
        <v>0</v>
      </c>
      <c r="AE37" s="85">
        <v>0</v>
      </c>
      <c r="AF37" s="85">
        <v>0.62683755275864783</v>
      </c>
      <c r="AG37" s="85">
        <v>0</v>
      </c>
      <c r="AH37" s="15">
        <v>0</v>
      </c>
      <c r="AI37" s="15">
        <v>0.54937325291489447</v>
      </c>
      <c r="AJ37" s="15">
        <v>0</v>
      </c>
      <c r="AK37" s="120"/>
      <c r="AL37" s="120"/>
      <c r="AM37" s="120"/>
      <c r="AN37" s="120"/>
      <c r="AO37" s="120"/>
      <c r="AP37" s="120"/>
      <c r="AQ37" s="120"/>
      <c r="AR37" s="120"/>
      <c r="AS37" s="120"/>
      <c r="AT37" s="120"/>
      <c r="AU37" s="120"/>
      <c r="AV37" s="120"/>
      <c r="AW37" s="120"/>
      <c r="AX37" s="120"/>
      <c r="AY37" s="120"/>
      <c r="AZ37" s="120"/>
      <c r="BA37" s="120"/>
      <c r="BB37" s="120"/>
      <c r="BC37" s="120"/>
      <c r="BD37" s="120"/>
      <c r="BE37" s="120"/>
      <c r="BF37" s="120"/>
      <c r="BG37" s="120"/>
      <c r="BH37" s="120"/>
      <c r="BI37" s="120"/>
      <c r="BJ37" s="120"/>
      <c r="BK37" s="120"/>
      <c r="BL37" s="120"/>
      <c r="BM37" s="120"/>
      <c r="BN37" s="120"/>
      <c r="BO37" s="120"/>
      <c r="BP37" s="120"/>
      <c r="BQ37" s="120"/>
      <c r="BR37" s="120"/>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S37" s="88"/>
      <c r="CT37" s="65"/>
    </row>
    <row r="38" spans="2:98" ht="27.95" customHeight="1" x14ac:dyDescent="0.3">
      <c r="B38" s="9" t="s">
        <v>47</v>
      </c>
      <c r="C38" s="9" t="s">
        <v>48</v>
      </c>
      <c r="D38" s="9" t="s">
        <v>134</v>
      </c>
      <c r="E38" s="13">
        <v>0.96207983000000152</v>
      </c>
      <c r="F38" s="14">
        <f t="shared" si="6"/>
        <v>0.96207983000000152</v>
      </c>
      <c r="G38" s="9"/>
      <c r="H38" s="50" t="s">
        <v>173</v>
      </c>
      <c r="I38" s="32">
        <v>38643</v>
      </c>
      <c r="J38" s="53" t="s">
        <v>185</v>
      </c>
      <c r="K38" s="33">
        <v>228</v>
      </c>
      <c r="L38" s="10" t="s">
        <v>176</v>
      </c>
      <c r="M38" s="32">
        <v>45583</v>
      </c>
      <c r="N38" s="10" t="s">
        <v>175</v>
      </c>
      <c r="O38" s="16"/>
      <c r="P38" s="85">
        <v>0</v>
      </c>
      <c r="Q38" s="85">
        <v>0.28912626963198385</v>
      </c>
      <c r="R38" s="85">
        <v>0</v>
      </c>
      <c r="S38" s="85">
        <v>0</v>
      </c>
      <c r="T38" s="85">
        <v>0.27616223579352506</v>
      </c>
      <c r="U38" s="85">
        <v>0</v>
      </c>
      <c r="V38" s="85">
        <v>0</v>
      </c>
      <c r="W38" s="85">
        <v>0.26319820195506621</v>
      </c>
      <c r="X38" s="85">
        <v>0</v>
      </c>
      <c r="Y38" s="85">
        <v>0</v>
      </c>
      <c r="Z38" s="85">
        <v>0.25026935596880356</v>
      </c>
      <c r="AA38" s="85">
        <v>0</v>
      </c>
      <c r="AB38" s="85">
        <v>0</v>
      </c>
      <c r="AC38" s="85">
        <v>0</v>
      </c>
      <c r="AD38" s="85">
        <v>0</v>
      </c>
      <c r="AE38" s="85">
        <v>0</v>
      </c>
      <c r="AF38" s="85">
        <v>0</v>
      </c>
      <c r="AG38" s="85">
        <v>0</v>
      </c>
      <c r="AH38" s="15">
        <v>0</v>
      </c>
      <c r="AI38" s="15">
        <v>0</v>
      </c>
      <c r="AJ38" s="15">
        <v>0</v>
      </c>
      <c r="AK38" s="120"/>
      <c r="AL38" s="120"/>
      <c r="AM38" s="120"/>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S38" s="88"/>
      <c r="CT38" s="65"/>
    </row>
    <row r="39" spans="2:98" ht="27.95" customHeight="1" x14ac:dyDescent="0.3">
      <c r="B39" s="9" t="s">
        <v>49</v>
      </c>
      <c r="C39" s="9" t="s">
        <v>50</v>
      </c>
      <c r="D39" s="9" t="s">
        <v>134</v>
      </c>
      <c r="E39" s="13">
        <v>0.55172406000000007</v>
      </c>
      <c r="F39" s="14">
        <f t="shared" si="6"/>
        <v>0.55172406000000007</v>
      </c>
      <c r="G39" s="9"/>
      <c r="H39" s="50" t="s">
        <v>173</v>
      </c>
      <c r="I39" s="32">
        <v>40360</v>
      </c>
      <c r="J39" s="53" t="s">
        <v>185</v>
      </c>
      <c r="K39" s="33">
        <v>290</v>
      </c>
      <c r="L39" s="10" t="s">
        <v>181</v>
      </c>
      <c r="M39" s="32">
        <v>49188</v>
      </c>
      <c r="N39" s="10" t="s">
        <v>175</v>
      </c>
      <c r="O39" s="16"/>
      <c r="P39" s="85">
        <v>0</v>
      </c>
      <c r="Q39" s="85">
        <v>3.5403056666666669E-2</v>
      </c>
      <c r="R39" s="85">
        <v>0</v>
      </c>
      <c r="S39" s="85">
        <v>0</v>
      </c>
      <c r="T39" s="85">
        <v>4.6785688888888885E-2</v>
      </c>
      <c r="U39" s="85">
        <v>0</v>
      </c>
      <c r="V39" s="85">
        <v>0</v>
      </c>
      <c r="W39" s="85">
        <v>4.6307528888888887E-2</v>
      </c>
      <c r="X39" s="85">
        <v>0</v>
      </c>
      <c r="Y39" s="85">
        <v>0</v>
      </c>
      <c r="Z39" s="85">
        <v>4.5829368888888888E-2</v>
      </c>
      <c r="AA39" s="85">
        <v>0</v>
      </c>
      <c r="AB39" s="85">
        <v>0</v>
      </c>
      <c r="AC39" s="85">
        <v>4.535120888888889E-2</v>
      </c>
      <c r="AD39" s="85">
        <v>0</v>
      </c>
      <c r="AE39" s="85">
        <v>0</v>
      </c>
      <c r="AF39" s="85">
        <v>4.4873048888888892E-2</v>
      </c>
      <c r="AG39" s="85">
        <v>0</v>
      </c>
      <c r="AH39" s="15">
        <v>0</v>
      </c>
      <c r="AI39" s="15">
        <v>4.1444189861111112E-2</v>
      </c>
      <c r="AJ39" s="15">
        <v>0</v>
      </c>
      <c r="AK39" s="120"/>
      <c r="AL39" s="120"/>
      <c r="AM39" s="120"/>
      <c r="AN39" s="120"/>
      <c r="AO39" s="120"/>
      <c r="AP39" s="120"/>
      <c r="AQ39" s="120"/>
      <c r="AR39" s="120"/>
      <c r="AS39" s="120"/>
      <c r="AT39" s="120"/>
      <c r="AU39" s="120"/>
      <c r="AV39" s="120"/>
      <c r="AW39" s="120"/>
      <c r="AX39" s="120"/>
      <c r="AY39" s="120"/>
      <c r="AZ39" s="120"/>
      <c r="BA39" s="120"/>
      <c r="BB39" s="120"/>
      <c r="BC39" s="120"/>
      <c r="BD39" s="120"/>
      <c r="BE39" s="120"/>
      <c r="BF39" s="12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S39" s="88"/>
      <c r="CT39" s="65"/>
    </row>
    <row r="40" spans="2:98" ht="27.95" customHeight="1" x14ac:dyDescent="0.3">
      <c r="B40" s="9" t="s">
        <v>53</v>
      </c>
      <c r="C40" s="9" t="s">
        <v>54</v>
      </c>
      <c r="D40" s="9" t="s">
        <v>134</v>
      </c>
      <c r="E40" s="13">
        <v>0.34190462999999999</v>
      </c>
      <c r="F40" s="14">
        <f t="shared" si="6"/>
        <v>0.34190462999999999</v>
      </c>
      <c r="G40" s="9"/>
      <c r="H40" s="50" t="s">
        <v>173</v>
      </c>
      <c r="I40" s="32">
        <v>40360</v>
      </c>
      <c r="J40" s="53" t="s">
        <v>185</v>
      </c>
      <c r="K40" s="33">
        <v>158</v>
      </c>
      <c r="L40" s="10" t="s">
        <v>181</v>
      </c>
      <c r="M40" s="32">
        <v>45170</v>
      </c>
      <c r="N40" s="10" t="s">
        <v>175</v>
      </c>
      <c r="O40" s="16"/>
      <c r="P40" s="85">
        <v>0</v>
      </c>
      <c r="Q40" s="85">
        <v>0.10527157900000002</v>
      </c>
      <c r="R40" s="85">
        <v>0</v>
      </c>
      <c r="S40" s="85">
        <v>0</v>
      </c>
      <c r="T40" s="85">
        <v>0.13896201200000002</v>
      </c>
      <c r="U40" s="85">
        <v>0</v>
      </c>
      <c r="V40" s="85">
        <v>0</v>
      </c>
      <c r="W40" s="85">
        <v>0.10317142900000001</v>
      </c>
      <c r="X40" s="85">
        <v>0</v>
      </c>
      <c r="Y40" s="85">
        <v>0</v>
      </c>
      <c r="Z40" s="85">
        <v>0</v>
      </c>
      <c r="AA40" s="85">
        <v>0</v>
      </c>
      <c r="AB40" s="85">
        <v>0</v>
      </c>
      <c r="AC40" s="85">
        <v>0</v>
      </c>
      <c r="AD40" s="85">
        <v>0</v>
      </c>
      <c r="AE40" s="85">
        <v>0</v>
      </c>
      <c r="AF40" s="85">
        <v>0</v>
      </c>
      <c r="AG40" s="85">
        <v>0</v>
      </c>
      <c r="AH40" s="15">
        <v>0</v>
      </c>
      <c r="AI40" s="15">
        <v>0</v>
      </c>
      <c r="AJ40" s="15">
        <v>0</v>
      </c>
      <c r="AK40" s="120"/>
      <c r="AL40" s="120"/>
      <c r="AM40" s="120"/>
      <c r="AN40" s="120"/>
      <c r="AO40" s="120"/>
      <c r="AP40" s="120"/>
      <c r="AQ40" s="120"/>
      <c r="AR40" s="120"/>
      <c r="AS40" s="120"/>
      <c r="AT40" s="120"/>
      <c r="AU40" s="120"/>
      <c r="AV40" s="120"/>
      <c r="AW40" s="120"/>
      <c r="AX40" s="120"/>
      <c r="AY40" s="120"/>
      <c r="AZ40" s="120"/>
      <c r="BA40" s="120"/>
      <c r="BB40" s="120"/>
      <c r="BC40" s="120"/>
      <c r="BD40" s="120"/>
      <c r="BE40" s="120"/>
      <c r="BF40" s="120"/>
      <c r="BG40" s="120"/>
      <c r="BH40" s="120"/>
      <c r="BI40" s="120"/>
      <c r="BJ40" s="120"/>
      <c r="BK40" s="120"/>
      <c r="BL40" s="120"/>
      <c r="BM40" s="120"/>
      <c r="BN40" s="120"/>
      <c r="BO40" s="120"/>
      <c r="BP40" s="120"/>
      <c r="BQ40" s="120"/>
      <c r="BR40" s="120"/>
      <c r="BS40" s="120"/>
      <c r="BT40" s="120"/>
      <c r="BU40" s="120"/>
      <c r="BV40" s="120"/>
      <c r="BW40" s="120"/>
      <c r="BX40" s="120"/>
      <c r="BY40" s="120"/>
      <c r="BZ40" s="120"/>
      <c r="CA40" s="120"/>
      <c r="CB40" s="120"/>
      <c r="CC40" s="120"/>
      <c r="CD40" s="120"/>
      <c r="CE40" s="120"/>
      <c r="CF40" s="120"/>
      <c r="CG40" s="120"/>
      <c r="CH40" s="120"/>
      <c r="CI40" s="120"/>
      <c r="CJ40" s="120"/>
      <c r="CK40" s="120"/>
      <c r="CL40" s="120"/>
      <c r="CM40" s="120"/>
      <c r="CN40" s="120"/>
      <c r="CO40" s="120"/>
      <c r="CS40" s="88"/>
      <c r="CT40" s="65"/>
    </row>
    <row r="41" spans="2:98" ht="27.95" customHeight="1" x14ac:dyDescent="0.3">
      <c r="B41" s="9" t="s">
        <v>51</v>
      </c>
      <c r="C41" s="9" t="s">
        <v>52</v>
      </c>
      <c r="D41" s="9" t="s">
        <v>134</v>
      </c>
      <c r="E41" s="13">
        <v>0.13818150999999865</v>
      </c>
      <c r="F41" s="14">
        <f t="shared" si="6"/>
        <v>0.13818150999999865</v>
      </c>
      <c r="G41" s="9"/>
      <c r="H41" s="50" t="s">
        <v>173</v>
      </c>
      <c r="I41" s="32">
        <v>37672</v>
      </c>
      <c r="J41" s="53" t="s">
        <v>185</v>
      </c>
      <c r="K41" s="33">
        <v>228</v>
      </c>
      <c r="L41" s="10" t="s">
        <v>176</v>
      </c>
      <c r="M41" s="32">
        <v>44612</v>
      </c>
      <c r="N41" s="10" t="s">
        <v>175</v>
      </c>
      <c r="O41" s="16"/>
      <c r="P41" s="85">
        <v>0</v>
      </c>
      <c r="Q41" s="85">
        <v>0.1475067224145509</v>
      </c>
      <c r="R41" s="85">
        <v>0</v>
      </c>
      <c r="S41" s="85">
        <v>0</v>
      </c>
      <c r="T41" s="85">
        <v>7.0968055879046588E-2</v>
      </c>
      <c r="U41" s="85">
        <v>0</v>
      </c>
      <c r="V41" s="85">
        <v>0</v>
      </c>
      <c r="W41" s="85">
        <v>0</v>
      </c>
      <c r="X41" s="85">
        <v>0</v>
      </c>
      <c r="Y41" s="85">
        <v>0</v>
      </c>
      <c r="Z41" s="85">
        <v>0</v>
      </c>
      <c r="AA41" s="85">
        <v>0</v>
      </c>
      <c r="AB41" s="85">
        <v>0</v>
      </c>
      <c r="AC41" s="85">
        <v>0</v>
      </c>
      <c r="AD41" s="85">
        <v>0</v>
      </c>
      <c r="AE41" s="85">
        <v>0</v>
      </c>
      <c r="AF41" s="85">
        <v>0</v>
      </c>
      <c r="AG41" s="85">
        <v>0</v>
      </c>
      <c r="AH41" s="15">
        <v>0</v>
      </c>
      <c r="AI41" s="15">
        <v>0</v>
      </c>
      <c r="AJ41" s="15">
        <v>0</v>
      </c>
      <c r="AK41" s="120"/>
      <c r="AL41" s="120"/>
      <c r="AM41" s="120"/>
      <c r="AN41" s="120"/>
      <c r="AO41" s="120"/>
      <c r="AP41" s="120"/>
      <c r="AQ41" s="120"/>
      <c r="AR41" s="120"/>
      <c r="AS41" s="120"/>
      <c r="AT41" s="120"/>
      <c r="AU41" s="120"/>
      <c r="AV41" s="120"/>
      <c r="AW41" s="120"/>
      <c r="AX41" s="120"/>
      <c r="AY41" s="120"/>
      <c r="AZ41" s="120"/>
      <c r="BA41" s="120"/>
      <c r="BB41" s="120"/>
      <c r="BC41" s="120"/>
      <c r="BD41" s="120"/>
      <c r="BE41" s="120"/>
      <c r="BF41" s="120"/>
      <c r="BG41" s="120"/>
      <c r="BH41" s="120"/>
      <c r="BI41" s="120"/>
      <c r="BJ41" s="120"/>
      <c r="BK41" s="120"/>
      <c r="BL41" s="120"/>
      <c r="BM41" s="120"/>
      <c r="BN41" s="120"/>
      <c r="BO41" s="120"/>
      <c r="BP41" s="120"/>
      <c r="BQ41" s="120"/>
      <c r="BR41" s="120"/>
      <c r="BS41" s="120"/>
      <c r="BT41" s="120"/>
      <c r="BU41" s="120"/>
      <c r="BV41" s="120"/>
      <c r="BW41" s="120"/>
      <c r="BX41" s="120"/>
      <c r="BY41" s="120"/>
      <c r="BZ41" s="120"/>
      <c r="CA41" s="120"/>
      <c r="CB41" s="120"/>
      <c r="CC41" s="120"/>
      <c r="CD41" s="120"/>
      <c r="CE41" s="120"/>
      <c r="CF41" s="120"/>
      <c r="CG41" s="120"/>
      <c r="CH41" s="120"/>
      <c r="CI41" s="120"/>
      <c r="CJ41" s="120"/>
      <c r="CK41" s="120"/>
      <c r="CL41" s="120"/>
      <c r="CM41" s="120"/>
      <c r="CN41" s="120"/>
      <c r="CO41" s="120"/>
      <c r="CS41" s="88"/>
      <c r="CT41" s="65"/>
    </row>
    <row r="42" spans="2:98" ht="27.95" customHeight="1" x14ac:dyDescent="0.3">
      <c r="B42" s="24" t="s">
        <v>55</v>
      </c>
      <c r="C42" s="24"/>
      <c r="D42" s="24"/>
      <c r="E42" s="24"/>
      <c r="F42" s="41">
        <f>+SUM(F43:F46)</f>
        <v>31.949044572857112</v>
      </c>
      <c r="G42" s="24"/>
      <c r="H42" s="52"/>
      <c r="I42" s="24"/>
      <c r="J42" s="55"/>
      <c r="K42" s="24"/>
      <c r="L42" s="24"/>
      <c r="M42" s="24"/>
      <c r="N42" s="24"/>
      <c r="O42" s="37"/>
      <c r="P42" s="86">
        <f t="shared" ref="P42:AJ42" si="7">+SUM(P43:P46)</f>
        <v>0</v>
      </c>
      <c r="Q42" s="86">
        <f t="shared" si="7"/>
        <v>2.8098207699740447</v>
      </c>
      <c r="R42" s="86">
        <f t="shared" si="7"/>
        <v>0</v>
      </c>
      <c r="S42" s="86">
        <f t="shared" si="7"/>
        <v>0</v>
      </c>
      <c r="T42" s="86">
        <f t="shared" si="7"/>
        <v>2.4082372519734978</v>
      </c>
      <c r="U42" s="86">
        <f t="shared" si="7"/>
        <v>0</v>
      </c>
      <c r="V42" s="86">
        <f t="shared" si="7"/>
        <v>0</v>
      </c>
      <c r="W42" s="86">
        <f t="shared" si="7"/>
        <v>2.2108458329302598</v>
      </c>
      <c r="X42" s="86">
        <f t="shared" si="7"/>
        <v>0</v>
      </c>
      <c r="Y42" s="86">
        <f t="shared" si="7"/>
        <v>0</v>
      </c>
      <c r="Z42" s="86">
        <f t="shared" si="7"/>
        <v>2.2628753807992252</v>
      </c>
      <c r="AA42" s="86">
        <f t="shared" si="7"/>
        <v>0</v>
      </c>
      <c r="AB42" s="86">
        <f t="shared" si="7"/>
        <v>0</v>
      </c>
      <c r="AC42" s="86">
        <f t="shared" si="7"/>
        <v>2.6691079876433088</v>
      </c>
      <c r="AD42" s="86">
        <f t="shared" si="7"/>
        <v>0</v>
      </c>
      <c r="AE42" s="86">
        <f t="shared" si="7"/>
        <v>0</v>
      </c>
      <c r="AF42" s="86">
        <f t="shared" si="7"/>
        <v>2.67360239704976</v>
      </c>
      <c r="AG42" s="86">
        <f t="shared" si="7"/>
        <v>0</v>
      </c>
      <c r="AH42" s="86">
        <f t="shared" si="7"/>
        <v>0</v>
      </c>
      <c r="AI42" s="86">
        <f t="shared" si="7"/>
        <v>2.2220867234979305</v>
      </c>
      <c r="AJ42" s="86">
        <f t="shared" si="7"/>
        <v>0</v>
      </c>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21"/>
      <c r="BY42" s="121"/>
      <c r="BZ42" s="121"/>
      <c r="CA42" s="121"/>
      <c r="CB42" s="121"/>
      <c r="CC42" s="121"/>
      <c r="CD42" s="121"/>
      <c r="CE42" s="121"/>
      <c r="CF42" s="121"/>
      <c r="CG42" s="121"/>
      <c r="CH42" s="121"/>
      <c r="CI42" s="121"/>
      <c r="CJ42" s="121"/>
      <c r="CK42" s="121"/>
      <c r="CL42" s="121"/>
      <c r="CM42" s="121"/>
      <c r="CN42" s="121"/>
      <c r="CO42" s="121"/>
      <c r="CS42" s="88"/>
      <c r="CT42" s="65"/>
    </row>
    <row r="43" spans="2:98" ht="27.95" customHeight="1" x14ac:dyDescent="0.3">
      <c r="B43" s="9" t="s">
        <v>56</v>
      </c>
      <c r="C43" s="9" t="s">
        <v>57</v>
      </c>
      <c r="D43" s="9" t="s">
        <v>134</v>
      </c>
      <c r="E43" s="14">
        <v>31.303296899999971</v>
      </c>
      <c r="F43" s="14">
        <f>+IF($D43="USD",$E43,$E43/$C$62)</f>
        <v>31.303296899999971</v>
      </c>
      <c r="G43" s="9"/>
      <c r="H43" s="50" t="s">
        <v>173</v>
      </c>
      <c r="I43" s="32">
        <v>39706</v>
      </c>
      <c r="J43" s="53" t="s">
        <v>185</v>
      </c>
      <c r="K43" s="33">
        <v>360</v>
      </c>
      <c r="L43" s="10" t="s">
        <v>176</v>
      </c>
      <c r="M43" s="32">
        <v>50663</v>
      </c>
      <c r="N43" s="10" t="s">
        <v>175</v>
      </c>
      <c r="O43" s="16"/>
      <c r="P43" s="85">
        <v>0</v>
      </c>
      <c r="Q43" s="85">
        <v>2.3726619583272877</v>
      </c>
      <c r="R43" s="85">
        <v>0</v>
      </c>
      <c r="S43" s="85">
        <v>0</v>
      </c>
      <c r="T43" s="85">
        <v>2.191692690691859</v>
      </c>
      <c r="U43" s="85">
        <v>0</v>
      </c>
      <c r="V43" s="85">
        <v>0</v>
      </c>
      <c r="W43" s="85">
        <v>2.2108458329302598</v>
      </c>
      <c r="X43" s="85">
        <v>0</v>
      </c>
      <c r="Y43" s="85">
        <v>0</v>
      </c>
      <c r="Z43" s="85">
        <v>2.2628753807992252</v>
      </c>
      <c r="AA43" s="85">
        <v>0</v>
      </c>
      <c r="AB43" s="85">
        <v>0</v>
      </c>
      <c r="AC43" s="85">
        <v>2.6691079876433088</v>
      </c>
      <c r="AD43" s="85">
        <v>0</v>
      </c>
      <c r="AE43" s="85">
        <v>0</v>
      </c>
      <c r="AF43" s="85">
        <v>2.67360239704976</v>
      </c>
      <c r="AG43" s="85">
        <v>0</v>
      </c>
      <c r="AH43" s="15">
        <v>0</v>
      </c>
      <c r="AI43" s="15">
        <v>2.2220867234979305</v>
      </c>
      <c r="AJ43" s="15">
        <v>0</v>
      </c>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0"/>
      <c r="CJ43" s="120"/>
      <c r="CK43" s="120"/>
      <c r="CL43" s="120"/>
      <c r="CM43" s="120"/>
      <c r="CN43" s="120"/>
      <c r="CO43" s="120"/>
      <c r="CS43" s="88"/>
      <c r="CT43" s="65"/>
    </row>
    <row r="44" spans="2:98" ht="27.95" customHeight="1" x14ac:dyDescent="0.3">
      <c r="B44" s="9" t="s">
        <v>58</v>
      </c>
      <c r="C44" s="9" t="s">
        <v>59</v>
      </c>
      <c r="D44" s="9" t="s">
        <v>134</v>
      </c>
      <c r="E44" s="13">
        <v>0.64574767285714063</v>
      </c>
      <c r="F44" s="14">
        <f>+IF($D44="USD",$E44,$E44/$C$62)</f>
        <v>0.64574767285714063</v>
      </c>
      <c r="G44" s="9"/>
      <c r="H44" s="50" t="s">
        <v>173</v>
      </c>
      <c r="I44" s="32">
        <v>39066</v>
      </c>
      <c r="J44" s="53" t="s">
        <v>185</v>
      </c>
      <c r="K44" s="33">
        <v>186</v>
      </c>
      <c r="L44" s="10" t="s">
        <v>176</v>
      </c>
      <c r="M44" s="32">
        <v>44727</v>
      </c>
      <c r="N44" s="10" t="s">
        <v>175</v>
      </c>
      <c r="O44" s="16"/>
      <c r="P44" s="85">
        <v>0</v>
      </c>
      <c r="Q44" s="85">
        <v>0.43715881164675685</v>
      </c>
      <c r="R44" s="85">
        <v>0</v>
      </c>
      <c r="S44" s="85">
        <v>0</v>
      </c>
      <c r="T44" s="85">
        <v>0.21654456128163888</v>
      </c>
      <c r="U44" s="85">
        <v>0</v>
      </c>
      <c r="V44" s="85">
        <v>0</v>
      </c>
      <c r="W44" s="85">
        <v>0</v>
      </c>
      <c r="X44" s="85">
        <v>0</v>
      </c>
      <c r="Y44" s="85">
        <v>0</v>
      </c>
      <c r="Z44" s="85">
        <v>0</v>
      </c>
      <c r="AA44" s="85">
        <v>0</v>
      </c>
      <c r="AB44" s="85">
        <v>0</v>
      </c>
      <c r="AC44" s="85">
        <v>0</v>
      </c>
      <c r="AD44" s="85">
        <v>0</v>
      </c>
      <c r="AE44" s="85">
        <v>0</v>
      </c>
      <c r="AF44" s="85">
        <v>0</v>
      </c>
      <c r="AG44" s="85">
        <v>0</v>
      </c>
      <c r="AH44" s="15">
        <v>0</v>
      </c>
      <c r="AI44" s="15">
        <v>0</v>
      </c>
      <c r="AJ44" s="15">
        <v>0</v>
      </c>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0"/>
      <c r="CJ44" s="120"/>
      <c r="CK44" s="120"/>
      <c r="CL44" s="120"/>
      <c r="CM44" s="120"/>
      <c r="CN44" s="120"/>
      <c r="CO44" s="120"/>
      <c r="CS44" s="88"/>
      <c r="CT44" s="65"/>
    </row>
    <row r="45" spans="2:98" ht="27.95" customHeight="1" x14ac:dyDescent="0.3">
      <c r="B45" s="9" t="s">
        <v>60</v>
      </c>
      <c r="C45" s="9" t="s">
        <v>61</v>
      </c>
      <c r="D45" s="9" t="s">
        <v>134</v>
      </c>
      <c r="E45" s="13">
        <v>0</v>
      </c>
      <c r="F45" s="14">
        <f>+IF($D45="USD",$E45,$E45/$C$62)</f>
        <v>0</v>
      </c>
      <c r="G45" s="9"/>
      <c r="H45" s="50" t="s">
        <v>173</v>
      </c>
      <c r="I45" s="32">
        <v>39918</v>
      </c>
      <c r="J45" s="53" t="s">
        <v>185</v>
      </c>
      <c r="K45" s="33">
        <v>138</v>
      </c>
      <c r="L45" s="10" t="s">
        <v>176</v>
      </c>
      <c r="M45" s="32">
        <v>44119</v>
      </c>
      <c r="N45" s="10" t="s">
        <v>175</v>
      </c>
      <c r="O45" s="16"/>
      <c r="P45" s="85">
        <v>0</v>
      </c>
      <c r="Q45" s="85">
        <v>0</v>
      </c>
      <c r="R45" s="85">
        <v>0</v>
      </c>
      <c r="S45" s="85">
        <v>0</v>
      </c>
      <c r="T45" s="85">
        <v>0</v>
      </c>
      <c r="U45" s="85">
        <v>0</v>
      </c>
      <c r="V45" s="85">
        <v>0</v>
      </c>
      <c r="W45" s="85">
        <v>0</v>
      </c>
      <c r="X45" s="85">
        <v>0</v>
      </c>
      <c r="Y45" s="85">
        <v>0</v>
      </c>
      <c r="Z45" s="85">
        <v>0</v>
      </c>
      <c r="AA45" s="85">
        <v>0</v>
      </c>
      <c r="AB45" s="85">
        <v>0</v>
      </c>
      <c r="AC45" s="85">
        <v>0</v>
      </c>
      <c r="AD45" s="85">
        <v>0</v>
      </c>
      <c r="AE45" s="85">
        <v>0</v>
      </c>
      <c r="AF45" s="85">
        <v>0</v>
      </c>
      <c r="AG45" s="85">
        <v>0</v>
      </c>
      <c r="AH45" s="15">
        <v>0</v>
      </c>
      <c r="AI45" s="15">
        <v>0</v>
      </c>
      <c r="AJ45" s="15">
        <v>0</v>
      </c>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0"/>
      <c r="CJ45" s="120"/>
      <c r="CK45" s="120"/>
      <c r="CL45" s="120"/>
      <c r="CM45" s="120"/>
      <c r="CN45" s="120"/>
      <c r="CO45" s="120"/>
      <c r="CS45" s="88"/>
      <c r="CT45" s="65"/>
    </row>
    <row r="46" spans="2:98" ht="27.95" customHeight="1" x14ac:dyDescent="0.3">
      <c r="B46" s="9" t="s">
        <v>62</v>
      </c>
      <c r="C46" s="9" t="s">
        <v>63</v>
      </c>
      <c r="D46" s="9" t="s">
        <v>134</v>
      </c>
      <c r="E46" s="13">
        <v>0</v>
      </c>
      <c r="F46" s="14">
        <f>+IF($D46="USD",$E46,$E46/$C$62)</f>
        <v>0</v>
      </c>
      <c r="G46" s="9"/>
      <c r="H46" s="50" t="s">
        <v>173</v>
      </c>
      <c r="I46" s="32">
        <v>39156</v>
      </c>
      <c r="J46" s="53" t="s">
        <v>185</v>
      </c>
      <c r="K46" s="33">
        <v>162</v>
      </c>
      <c r="L46" s="10" t="s">
        <v>176</v>
      </c>
      <c r="M46" s="32">
        <v>44089</v>
      </c>
      <c r="N46" s="10" t="s">
        <v>175</v>
      </c>
      <c r="O46" s="16"/>
      <c r="P46" s="85">
        <v>0</v>
      </c>
      <c r="Q46" s="85">
        <v>0</v>
      </c>
      <c r="R46" s="85">
        <v>0</v>
      </c>
      <c r="S46" s="85">
        <v>0</v>
      </c>
      <c r="T46" s="85">
        <v>0</v>
      </c>
      <c r="U46" s="85">
        <v>0</v>
      </c>
      <c r="V46" s="85">
        <v>0</v>
      </c>
      <c r="W46" s="85">
        <v>0</v>
      </c>
      <c r="X46" s="85">
        <v>0</v>
      </c>
      <c r="Y46" s="85">
        <v>0</v>
      </c>
      <c r="Z46" s="85">
        <v>0</v>
      </c>
      <c r="AA46" s="85">
        <v>0</v>
      </c>
      <c r="AB46" s="85">
        <v>0</v>
      </c>
      <c r="AC46" s="85">
        <v>0</v>
      </c>
      <c r="AD46" s="85">
        <v>0</v>
      </c>
      <c r="AE46" s="85">
        <v>0</v>
      </c>
      <c r="AF46" s="85">
        <v>0</v>
      </c>
      <c r="AG46" s="85">
        <v>0</v>
      </c>
      <c r="AH46" s="15">
        <v>0</v>
      </c>
      <c r="AI46" s="15">
        <v>0</v>
      </c>
      <c r="AJ46" s="15">
        <v>0</v>
      </c>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0"/>
      <c r="CJ46" s="120"/>
      <c r="CK46" s="120"/>
      <c r="CL46" s="120"/>
      <c r="CM46" s="120"/>
      <c r="CN46" s="120"/>
      <c r="CO46" s="120"/>
      <c r="CS46" s="88"/>
      <c r="CT46" s="65"/>
    </row>
    <row r="47" spans="2:98" ht="27.95" customHeight="1" x14ac:dyDescent="0.3">
      <c r="B47" s="23" t="s">
        <v>127</v>
      </c>
      <c r="C47" s="23"/>
      <c r="D47" s="23"/>
      <c r="E47" s="23"/>
      <c r="F47" s="40">
        <f>+SUM(F48:F50)</f>
        <v>587.03954694120137</v>
      </c>
      <c r="G47" s="116">
        <f>+F47/$F$52</f>
        <v>0.51184504027882916</v>
      </c>
      <c r="H47" s="51"/>
      <c r="I47" s="23"/>
      <c r="J47" s="54"/>
      <c r="K47" s="23"/>
      <c r="L47" s="23"/>
      <c r="M47" s="23"/>
      <c r="N47" s="23"/>
      <c r="O47" s="36"/>
      <c r="P47" s="57">
        <f t="shared" ref="P47:AJ47" si="8">+SUM(P48:P50)</f>
        <v>6251.6006449087945</v>
      </c>
      <c r="Q47" s="57">
        <f t="shared" si="8"/>
        <v>19.431866666666668</v>
      </c>
      <c r="R47" s="57">
        <f t="shared" si="8"/>
        <v>0</v>
      </c>
      <c r="S47" s="57">
        <f t="shared" si="8"/>
        <v>16.300004582469825</v>
      </c>
      <c r="T47" s="57">
        <f t="shared" si="8"/>
        <v>22.523299999999999</v>
      </c>
      <c r="U47" s="57">
        <f t="shared" si="8"/>
        <v>0</v>
      </c>
      <c r="V47" s="57">
        <f t="shared" si="8"/>
        <v>13.288810582403846</v>
      </c>
      <c r="W47" s="57">
        <f t="shared" si="8"/>
        <v>106.85828076923077</v>
      </c>
      <c r="X47" s="57">
        <f t="shared" si="8"/>
        <v>0</v>
      </c>
      <c r="Y47" s="57">
        <f t="shared" si="8"/>
        <v>10.356208163651818</v>
      </c>
      <c r="Z47" s="57">
        <f t="shared" si="8"/>
        <v>106.14487307692309</v>
      </c>
      <c r="AA47" s="57">
        <f t="shared" si="8"/>
        <v>0</v>
      </c>
      <c r="AB47" s="57">
        <f t="shared" si="8"/>
        <v>8.2214213226891815</v>
      </c>
      <c r="AC47" s="57">
        <f t="shared" si="8"/>
        <v>101.45676538461539</v>
      </c>
      <c r="AD47" s="57">
        <f t="shared" si="8"/>
        <v>0</v>
      </c>
      <c r="AE47" s="57">
        <f t="shared" si="8"/>
        <v>0</v>
      </c>
      <c r="AF47" s="57">
        <f t="shared" si="8"/>
        <v>96.768657692307713</v>
      </c>
      <c r="AG47" s="57">
        <f t="shared" si="8"/>
        <v>0</v>
      </c>
      <c r="AH47" s="57">
        <f t="shared" si="8"/>
        <v>0</v>
      </c>
      <c r="AI47" s="57">
        <f t="shared" si="8"/>
        <v>13.838198317307693</v>
      </c>
      <c r="AJ47" s="57">
        <f t="shared" si="8"/>
        <v>0</v>
      </c>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119"/>
      <c r="BR47" s="119"/>
      <c r="BS47" s="119"/>
      <c r="BT47" s="119"/>
      <c r="BU47" s="119"/>
      <c r="BV47" s="119"/>
      <c r="BW47" s="119"/>
      <c r="BX47" s="119"/>
      <c r="BY47" s="119"/>
      <c r="BZ47" s="119"/>
      <c r="CA47" s="119"/>
      <c r="CB47" s="119"/>
      <c r="CC47" s="119"/>
      <c r="CD47" s="119"/>
      <c r="CE47" s="119"/>
      <c r="CF47" s="119"/>
      <c r="CG47" s="119"/>
      <c r="CH47" s="119"/>
      <c r="CI47" s="119"/>
      <c r="CJ47" s="119"/>
      <c r="CK47" s="119"/>
      <c r="CL47" s="119"/>
      <c r="CM47" s="119"/>
      <c r="CN47" s="119"/>
      <c r="CO47" s="119"/>
    </row>
    <row r="48" spans="2:98" ht="27.95" customHeight="1" x14ac:dyDescent="0.3">
      <c r="B48" s="9" t="s">
        <v>64</v>
      </c>
      <c r="C48" s="9" t="s">
        <v>65</v>
      </c>
      <c r="D48" s="9" t="s">
        <v>2</v>
      </c>
      <c r="E48" s="17">
        <v>5218.7524999999996</v>
      </c>
      <c r="F48" s="14">
        <f>+IF($D48="USD",$E48,$E48/$C$62)</f>
        <v>56.734820894711092</v>
      </c>
      <c r="G48" s="9"/>
      <c r="H48" s="50" t="s">
        <v>173</v>
      </c>
      <c r="I48" s="32">
        <v>42895</v>
      </c>
      <c r="J48" s="53" t="s">
        <v>187</v>
      </c>
      <c r="K48" s="33">
        <v>48</v>
      </c>
      <c r="L48" s="10" t="s">
        <v>181</v>
      </c>
      <c r="M48" s="32">
        <v>44356</v>
      </c>
      <c r="N48" s="10" t="s">
        <v>184</v>
      </c>
      <c r="O48" s="16"/>
      <c r="P48" s="85">
        <v>6233.9135661791433</v>
      </c>
      <c r="Q48" s="85">
        <v>0</v>
      </c>
      <c r="R48" s="85">
        <v>0</v>
      </c>
      <c r="S48" s="85">
        <v>0</v>
      </c>
      <c r="T48" s="85">
        <v>0</v>
      </c>
      <c r="U48" s="85">
        <v>0</v>
      </c>
      <c r="V48" s="85">
        <v>0</v>
      </c>
      <c r="W48" s="85">
        <v>0</v>
      </c>
      <c r="X48" s="85">
        <v>0</v>
      </c>
      <c r="Y48" s="85">
        <v>0</v>
      </c>
      <c r="Z48" s="85">
        <v>0</v>
      </c>
      <c r="AA48" s="85">
        <v>0</v>
      </c>
      <c r="AB48" s="85">
        <v>0</v>
      </c>
      <c r="AC48" s="85">
        <v>0</v>
      </c>
      <c r="AD48" s="85">
        <v>0</v>
      </c>
      <c r="AE48" s="85">
        <v>0</v>
      </c>
      <c r="AF48" s="85">
        <v>0</v>
      </c>
      <c r="AG48" s="85">
        <v>0</v>
      </c>
      <c r="AH48" s="15">
        <v>0</v>
      </c>
      <c r="AI48" s="15">
        <v>0</v>
      </c>
      <c r="AJ48" s="15">
        <v>0</v>
      </c>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0"/>
      <c r="CJ48" s="120"/>
      <c r="CK48" s="120"/>
      <c r="CL48" s="120"/>
      <c r="CM48" s="120"/>
      <c r="CN48" s="120"/>
      <c r="CO48" s="120"/>
    </row>
    <row r="49" spans="2:96" ht="27.95" customHeight="1" x14ac:dyDescent="0.3">
      <c r="B49" s="9" t="s">
        <v>172</v>
      </c>
      <c r="C49" s="9" t="s">
        <v>169</v>
      </c>
      <c r="D49" s="9" t="s">
        <v>134</v>
      </c>
      <c r="E49" s="13">
        <v>529.96</v>
      </c>
      <c r="F49" s="14">
        <f>+IF($D49="USD",$E49,$E49/$C$62)</f>
        <v>529.96</v>
      </c>
      <c r="G49" s="9"/>
      <c r="H49" s="50" t="s">
        <v>186</v>
      </c>
      <c r="I49" s="32">
        <v>43970</v>
      </c>
      <c r="J49" s="53">
        <v>5.0423124612523254E-2</v>
      </c>
      <c r="K49" s="33">
        <v>106</v>
      </c>
      <c r="L49" s="10" t="s">
        <v>176</v>
      </c>
      <c r="M49" s="32">
        <v>47196</v>
      </c>
      <c r="N49" s="10" t="s">
        <v>184</v>
      </c>
      <c r="O49" s="16"/>
      <c r="P49" s="85">
        <v>0</v>
      </c>
      <c r="Q49" s="85">
        <v>19.431866666666668</v>
      </c>
      <c r="R49" s="85">
        <v>0</v>
      </c>
      <c r="S49" s="85">
        <v>0</v>
      </c>
      <c r="T49" s="85">
        <v>22.523299999999999</v>
      </c>
      <c r="U49" s="85">
        <v>0</v>
      </c>
      <c r="V49" s="85">
        <v>0</v>
      </c>
      <c r="W49" s="85">
        <v>106.85828076923077</v>
      </c>
      <c r="X49" s="85">
        <v>0</v>
      </c>
      <c r="Y49" s="85">
        <v>0</v>
      </c>
      <c r="Z49" s="85">
        <v>106.14487307692309</v>
      </c>
      <c r="AA49" s="85">
        <v>0</v>
      </c>
      <c r="AB49" s="85">
        <v>0</v>
      </c>
      <c r="AC49" s="85">
        <v>101.45676538461539</v>
      </c>
      <c r="AD49" s="85">
        <v>0</v>
      </c>
      <c r="AE49" s="85">
        <v>0</v>
      </c>
      <c r="AF49" s="85">
        <v>96.768657692307713</v>
      </c>
      <c r="AG49" s="85">
        <v>0</v>
      </c>
      <c r="AH49" s="15">
        <v>0</v>
      </c>
      <c r="AI49" s="15">
        <v>13.838198317307693</v>
      </c>
      <c r="AJ49" s="15">
        <v>0</v>
      </c>
      <c r="AK49" s="120"/>
      <c r="AL49" s="120"/>
      <c r="AM49" s="120"/>
      <c r="AN49" s="120"/>
      <c r="AO49" s="120"/>
      <c r="AP49" s="120"/>
      <c r="AQ49" s="120"/>
      <c r="AR49" s="120"/>
      <c r="AS49" s="120"/>
      <c r="AT49" s="120"/>
      <c r="AU49" s="120"/>
      <c r="AV49" s="120"/>
      <c r="AW49" s="120"/>
      <c r="AX49" s="120"/>
      <c r="AY49" s="120"/>
      <c r="AZ49" s="120"/>
      <c r="BA49" s="120"/>
      <c r="BB49" s="120"/>
      <c r="BC49" s="120"/>
      <c r="BD49" s="120"/>
      <c r="BE49" s="120"/>
      <c r="BF49" s="120"/>
      <c r="BG49" s="120"/>
      <c r="BH49" s="120"/>
      <c r="BI49" s="120"/>
      <c r="BJ49" s="120"/>
      <c r="BK49" s="120"/>
      <c r="BL49" s="120"/>
      <c r="BM49" s="120"/>
      <c r="BN49" s="120"/>
      <c r="BO49" s="120"/>
      <c r="BP49" s="120"/>
      <c r="BQ49" s="120"/>
      <c r="BR49" s="120"/>
      <c r="BS49" s="120"/>
      <c r="BT49" s="120"/>
      <c r="BU49" s="120"/>
      <c r="BV49" s="120"/>
      <c r="BW49" s="120"/>
      <c r="BX49" s="120"/>
      <c r="BY49" s="120"/>
      <c r="BZ49" s="120"/>
      <c r="CA49" s="120"/>
      <c r="CB49" s="120"/>
      <c r="CC49" s="120"/>
      <c r="CD49" s="120"/>
      <c r="CE49" s="120"/>
      <c r="CF49" s="120"/>
      <c r="CG49" s="120"/>
      <c r="CH49" s="120"/>
      <c r="CI49" s="120"/>
      <c r="CJ49" s="120"/>
      <c r="CK49" s="120"/>
      <c r="CL49" s="120"/>
      <c r="CM49" s="120"/>
      <c r="CN49" s="120"/>
      <c r="CO49" s="120"/>
    </row>
    <row r="50" spans="2:96" ht="27.95" customHeight="1" x14ac:dyDescent="0.3">
      <c r="B50" s="9" t="s">
        <v>66</v>
      </c>
      <c r="C50" s="9" t="s">
        <v>67</v>
      </c>
      <c r="D50" s="9" t="s">
        <v>2</v>
      </c>
      <c r="E50" s="17">
        <v>31.709625386399996</v>
      </c>
      <c r="F50" s="14">
        <f>+IF($D50="USD",$E50,$E50/$C$62)</f>
        <v>0.34472604649018856</v>
      </c>
      <c r="G50" s="9"/>
      <c r="H50" s="50" t="s">
        <v>186</v>
      </c>
      <c r="I50" s="32">
        <v>43494</v>
      </c>
      <c r="J50" s="53" t="s">
        <v>188</v>
      </c>
      <c r="K50" s="33">
        <v>84</v>
      </c>
      <c r="L50" s="10" t="s">
        <v>176</v>
      </c>
      <c r="M50" s="32">
        <v>45870</v>
      </c>
      <c r="N50" s="10" t="s">
        <v>184</v>
      </c>
      <c r="O50" s="16"/>
      <c r="P50" s="85">
        <v>17.687078729651283</v>
      </c>
      <c r="Q50" s="85">
        <v>0</v>
      </c>
      <c r="R50" s="85">
        <v>0</v>
      </c>
      <c r="S50" s="85">
        <v>16.300004582469825</v>
      </c>
      <c r="T50" s="85">
        <v>0</v>
      </c>
      <c r="U50" s="85">
        <v>0</v>
      </c>
      <c r="V50" s="85">
        <v>13.288810582403846</v>
      </c>
      <c r="W50" s="85">
        <v>0</v>
      </c>
      <c r="X50" s="85">
        <v>0</v>
      </c>
      <c r="Y50" s="85">
        <v>10.356208163651818</v>
      </c>
      <c r="Z50" s="85">
        <v>0</v>
      </c>
      <c r="AA50" s="85">
        <v>0</v>
      </c>
      <c r="AB50" s="85">
        <v>8.2214213226891815</v>
      </c>
      <c r="AC50" s="85">
        <v>0</v>
      </c>
      <c r="AD50" s="85">
        <v>0</v>
      </c>
      <c r="AE50" s="85">
        <v>0</v>
      </c>
      <c r="AF50" s="85">
        <v>0</v>
      </c>
      <c r="AG50" s="85">
        <v>0</v>
      </c>
      <c r="AH50" s="15">
        <v>0</v>
      </c>
      <c r="AI50" s="15">
        <v>0</v>
      </c>
      <c r="AJ50" s="15">
        <v>0</v>
      </c>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row>
    <row r="51" spans="2:96" ht="6.75" customHeight="1" x14ac:dyDescent="0.3">
      <c r="B51" s="26"/>
      <c r="C51" s="16"/>
      <c r="D51" s="16"/>
      <c r="E51" s="16"/>
      <c r="F51" s="16"/>
      <c r="G51" s="16"/>
      <c r="H51" s="16"/>
      <c r="I51" s="16"/>
      <c r="J51" s="16"/>
      <c r="K51" s="16"/>
      <c r="L51" s="16"/>
      <c r="M51" s="16"/>
      <c r="N51" s="16"/>
      <c r="O51" s="16"/>
      <c r="P51" s="60"/>
      <c r="Q51" s="60"/>
      <c r="R51" s="60"/>
      <c r="S51" s="60"/>
      <c r="T51" s="60"/>
      <c r="U51" s="60"/>
      <c r="V51" s="60"/>
      <c r="W51" s="60"/>
      <c r="X51" s="60"/>
      <c r="Y51" s="60"/>
      <c r="Z51" s="60"/>
      <c r="AA51" s="60"/>
      <c r="AB51" s="60"/>
      <c r="AC51" s="60"/>
      <c r="AD51" s="60"/>
      <c r="AE51" s="60"/>
      <c r="AF51" s="60"/>
      <c r="AG51" s="60"/>
    </row>
    <row r="52" spans="2:96" ht="29.25" customHeight="1" x14ac:dyDescent="0.3">
      <c r="B52" s="141" t="s">
        <v>81</v>
      </c>
      <c r="C52" s="142"/>
      <c r="D52" s="142"/>
      <c r="E52" s="38"/>
      <c r="F52" s="39">
        <f>+SUM(F9,F26,F28,F30,F47)</f>
        <v>1146.9087335913421</v>
      </c>
      <c r="G52" s="43"/>
      <c r="H52" s="38"/>
      <c r="I52" s="38"/>
      <c r="J52" s="38"/>
      <c r="K52" s="38"/>
      <c r="L52" s="38"/>
      <c r="M52" s="38"/>
      <c r="N52" s="38"/>
      <c r="O52" s="38"/>
      <c r="P52" s="61">
        <f t="shared" ref="P52:AJ52" si="9">+SUM(P9,P26,P28,P30,P47)</f>
        <v>13115.086434418772</v>
      </c>
      <c r="Q52" s="61">
        <f t="shared" si="9"/>
        <v>38.508435908535546</v>
      </c>
      <c r="R52" s="61">
        <f t="shared" si="9"/>
        <v>40.170722128338923</v>
      </c>
      <c r="S52" s="61">
        <f t="shared" si="9"/>
        <v>9731.5297485246519</v>
      </c>
      <c r="T52" s="61">
        <f t="shared" si="9"/>
        <v>40.668551342240434</v>
      </c>
      <c r="U52" s="61">
        <f t="shared" si="9"/>
        <v>48.604420206829857</v>
      </c>
      <c r="V52" s="61">
        <f t="shared" si="9"/>
        <v>10048.744466050715</v>
      </c>
      <c r="W52" s="61">
        <f t="shared" si="9"/>
        <v>124.75904208457106</v>
      </c>
      <c r="X52" s="61">
        <f t="shared" si="9"/>
        <v>46.517555194469523</v>
      </c>
      <c r="Y52" s="61">
        <f t="shared" si="9"/>
        <v>279.70882138566611</v>
      </c>
      <c r="Z52" s="61">
        <f t="shared" si="9"/>
        <v>124.55955108070086</v>
      </c>
      <c r="AA52" s="61">
        <f t="shared" si="9"/>
        <v>44.440219246092575</v>
      </c>
      <c r="AB52" s="61">
        <f t="shared" si="9"/>
        <v>137.94405239686819</v>
      </c>
      <c r="AC52" s="61">
        <f t="shared" si="9"/>
        <v>121.28098564222657</v>
      </c>
      <c r="AD52" s="61">
        <f t="shared" si="9"/>
        <v>31.952857349071571</v>
      </c>
      <c r="AE52" s="61">
        <f t="shared" si="9"/>
        <v>36.17804780954355</v>
      </c>
      <c r="AF52" s="61">
        <f t="shared" si="9"/>
        <v>111.35233858047961</v>
      </c>
      <c r="AG52" s="61">
        <f t="shared" si="9"/>
        <v>0</v>
      </c>
      <c r="AH52" s="61">
        <f t="shared" si="9"/>
        <v>0</v>
      </c>
      <c r="AI52" s="61">
        <f t="shared" si="9"/>
        <v>25.861439608132308</v>
      </c>
      <c r="AJ52" s="61">
        <f t="shared" si="9"/>
        <v>0</v>
      </c>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2"/>
      <c r="BQ52" s="122"/>
      <c r="BR52" s="122"/>
      <c r="BS52" s="122"/>
      <c r="BT52" s="122"/>
      <c r="BU52" s="122"/>
      <c r="BV52" s="122"/>
      <c r="BW52" s="122"/>
      <c r="BX52" s="122"/>
      <c r="BY52" s="122"/>
      <c r="BZ52" s="122"/>
      <c r="CA52" s="122"/>
      <c r="CB52" s="122"/>
      <c r="CC52" s="122"/>
      <c r="CD52" s="122"/>
      <c r="CE52" s="122"/>
      <c r="CF52" s="122"/>
      <c r="CG52" s="122"/>
      <c r="CH52" s="122"/>
      <c r="CI52" s="122"/>
      <c r="CJ52" s="122"/>
      <c r="CK52" s="122"/>
      <c r="CL52" s="122"/>
      <c r="CM52" s="122"/>
      <c r="CN52" s="122"/>
      <c r="CO52" s="122"/>
    </row>
    <row r="53" spans="2:96" x14ac:dyDescent="0.3">
      <c r="B53" s="42"/>
      <c r="C53" s="42"/>
      <c r="D53" s="42"/>
      <c r="E53" s="42"/>
      <c r="F53" s="42"/>
      <c r="G53" s="42"/>
      <c r="H53" s="42"/>
      <c r="I53" s="42"/>
      <c r="J53" s="42"/>
      <c r="K53" s="42"/>
      <c r="L53" s="42"/>
      <c r="M53" s="42"/>
      <c r="N53" s="42"/>
      <c r="O53" s="4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row>
    <row r="54" spans="2:96" ht="27" customHeight="1" x14ac:dyDescent="0.3">
      <c r="B54" s="25" t="s">
        <v>199</v>
      </c>
      <c r="F54" s="131"/>
      <c r="G54" s="131"/>
      <c r="H54" s="131"/>
      <c r="I54" s="131"/>
      <c r="J54" s="131"/>
      <c r="K54" s="131"/>
      <c r="L54" s="131"/>
      <c r="M54" s="131"/>
      <c r="N54" s="131"/>
      <c r="O54" s="4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row>
    <row r="55" spans="2:96" ht="27.95" customHeight="1" x14ac:dyDescent="0.3">
      <c r="B55" s="9" t="s">
        <v>200</v>
      </c>
      <c r="C55" s="9" t="s">
        <v>201</v>
      </c>
      <c r="D55" s="9" t="s">
        <v>2</v>
      </c>
      <c r="E55" s="17">
        <v>0</v>
      </c>
      <c r="F55" s="14">
        <f>+IF($D55="USD",$E55,$E55/$C$62)</f>
        <v>0</v>
      </c>
      <c r="G55" s="9"/>
      <c r="H55" s="50" t="s">
        <v>173</v>
      </c>
      <c r="I55" s="32">
        <v>44096</v>
      </c>
      <c r="J55" s="53" t="s">
        <v>202</v>
      </c>
      <c r="K55" s="33">
        <v>6</v>
      </c>
      <c r="L55" s="10" t="s">
        <v>203</v>
      </c>
      <c r="M55" s="32">
        <v>44277</v>
      </c>
      <c r="N55" s="10" t="s">
        <v>204</v>
      </c>
      <c r="O55" s="16"/>
      <c r="P55" s="85">
        <f>+SUMPRODUCT(1*($C$117:$C$118=$C55)*($F$70:$Z$70=P$7)*($F$71:$Z$71=P$8)*($F$117:$Z$118))+SUMPRODUCT(1*($C$170:$C$171=$C55)*($F$123:$Z$123=P$7)*($F$124:$Z$124=P$8)*($F$170:$Z$171))</f>
        <v>1907.5498643945771</v>
      </c>
      <c r="Q55" s="85">
        <v>0</v>
      </c>
      <c r="R55" s="85">
        <v>0</v>
      </c>
      <c r="S55" s="85">
        <f>+SUMPRODUCT(1*($C$117:$C$118=$C55)*($F$70:$Z$70=S$7)*($F$71:$Z$71=S$8)*($F$117:$Z$118))+SUMPRODUCT(1*($C$170:$C$171=$C55)*($F$123:$Z$123=S$7)*($F$124:$Z$124=S$8)*($F$170:$Z$171))</f>
        <v>0</v>
      </c>
      <c r="T55" s="85">
        <v>0</v>
      </c>
      <c r="U55" s="85">
        <v>0</v>
      </c>
      <c r="V55" s="85">
        <f>+SUMPRODUCT(1*($C$117:$C$118=$C55)*($F$70:$Z$70=V$7)*($F$71:$Z$71=V$8)*($F$117:$Z$118))+SUMPRODUCT(1*($C$170:$C$171=$C55)*($F$123:$Z$123=V$7)*($F$124:$Z$124=V$8)*($F$170:$Z$171))</f>
        <v>0</v>
      </c>
      <c r="W55" s="85">
        <v>0</v>
      </c>
      <c r="X55" s="85">
        <v>0</v>
      </c>
      <c r="Y55" s="85">
        <f>+SUMPRODUCT(1*($C$117:$C$118=$C55)*($F$70:$Z$70=Y$7)*($F$71:$Z$71=Y$8)*($F$117:$Z$118))+SUMPRODUCT(1*($C$170:$C$171=$C55)*($F$123:$Z$123=Y$7)*($F$124:$Z$124=Y$8)*($F$170:$Z$171))</f>
        <v>0</v>
      </c>
      <c r="Z55" s="85">
        <v>0</v>
      </c>
      <c r="AA55" s="85">
        <v>0</v>
      </c>
      <c r="AB55" s="85">
        <f>+SUMPRODUCT(1*($C$117:$C$118=$C55)*($F$70:$Z$70=AB$7)*($F$71:$Z$71=AB$8)*($F$117:$Z$118))+SUMPRODUCT(1*($C$170:$C$171=$C55)*($F$123:$Z$123=AB$7)*($F$124:$Z$124=AB$8)*($F$170:$Z$171))</f>
        <v>0</v>
      </c>
      <c r="AC55" s="85">
        <v>0</v>
      </c>
      <c r="AD55" s="85">
        <v>0</v>
      </c>
      <c r="AE55" s="85">
        <f>+SUMPRODUCT(1*($C$117:$C$118=$C55)*($F$70:$Z$70=AE$7)*($F$71:$Z$71=AE$8)*($F$117:$Z$118))+SUMPRODUCT(1*($C$170:$C$171=$C55)*($F$123:$Z$123=AE$7)*($F$124:$Z$124=AE$8)*($F$170:$Z$171))</f>
        <v>0</v>
      </c>
      <c r="AF55" s="85">
        <v>0</v>
      </c>
      <c r="AG55" s="85">
        <v>0</v>
      </c>
      <c r="AH55" s="15">
        <f>+SUMPRODUCT(1*($C$117:$C$118=$C55)*($F$70:$Z$70=AH$7)*($F$71:$Z$71=AH$8)*($F$117:$Z$118))+SUMPRODUCT(1*($C$170:$C$171=$C55)*($F$123:$Z$123=AH$7)*($F$124:$Z$124=AH$8)*($F$170:$Z$171))</f>
        <v>0</v>
      </c>
      <c r="AI55" s="15">
        <v>0</v>
      </c>
      <c r="AJ55" s="15">
        <v>0</v>
      </c>
      <c r="AK55" s="120"/>
      <c r="AL55" s="120"/>
      <c r="AM55" s="120"/>
      <c r="AN55" s="120"/>
      <c r="AO55" s="120"/>
      <c r="AP55" s="120"/>
      <c r="AQ55" s="120"/>
      <c r="AR55" s="120"/>
      <c r="AS55" s="120"/>
      <c r="AT55" s="120"/>
      <c r="AU55" s="120"/>
      <c r="AV55" s="120"/>
      <c r="AW55" s="120"/>
      <c r="AX55" s="120"/>
      <c r="AY55" s="120"/>
      <c r="AZ55" s="120"/>
      <c r="BA55" s="120"/>
      <c r="BB55" s="120"/>
      <c r="BC55" s="120"/>
      <c r="BD55" s="120"/>
      <c r="BE55" s="120"/>
      <c r="BF55" s="120"/>
      <c r="BG55" s="120"/>
      <c r="BH55" s="120"/>
      <c r="BI55" s="120"/>
      <c r="BJ55" s="120"/>
      <c r="BK55" s="120"/>
      <c r="BL55" s="120"/>
      <c r="BM55" s="120"/>
      <c r="BN55" s="120"/>
      <c r="BO55" s="120"/>
      <c r="BP55" s="120"/>
      <c r="BQ55" s="120"/>
      <c r="BR55" s="120"/>
      <c r="BS55" s="120"/>
      <c r="BT55" s="120"/>
      <c r="BU55" s="120"/>
      <c r="BV55" s="120"/>
      <c r="BW55" s="120"/>
      <c r="BX55" s="120"/>
      <c r="BY55" s="120"/>
      <c r="BZ55" s="120"/>
      <c r="CA55" s="120"/>
      <c r="CB55" s="120"/>
      <c r="CC55" s="120"/>
      <c r="CD55" s="120"/>
      <c r="CE55" s="120"/>
      <c r="CF55" s="120"/>
      <c r="CG55" s="120"/>
      <c r="CH55" s="120"/>
      <c r="CI55" s="120"/>
      <c r="CJ55" s="120"/>
      <c r="CK55" s="120"/>
      <c r="CL55" s="120"/>
      <c r="CM55" s="120"/>
      <c r="CN55" s="120"/>
      <c r="CO55" s="120"/>
    </row>
    <row r="56" spans="2:96" ht="27.95" customHeight="1" x14ac:dyDescent="0.3">
      <c r="B56" s="9" t="s">
        <v>205</v>
      </c>
      <c r="C56" s="9" t="s">
        <v>206</v>
      </c>
      <c r="D56" s="9" t="s">
        <v>2</v>
      </c>
      <c r="E56" s="17">
        <v>1526.086955</v>
      </c>
      <c r="F56" s="14">
        <f>+IF($D56="USD",$E56,$E56/$C$62)</f>
        <v>16.590606675001357</v>
      </c>
      <c r="G56" s="9"/>
      <c r="H56" s="50" t="s">
        <v>173</v>
      </c>
      <c r="I56" s="32">
        <v>44168</v>
      </c>
      <c r="J56" s="53" t="s">
        <v>207</v>
      </c>
      <c r="K56" s="33">
        <v>6</v>
      </c>
      <c r="L56" s="10" t="s">
        <v>203</v>
      </c>
      <c r="M56" s="32">
        <v>44350</v>
      </c>
      <c r="N56" s="10" t="s">
        <v>204</v>
      </c>
      <c r="O56" s="16"/>
      <c r="P56" s="85">
        <f>+SUMPRODUCT(1*($C$117:$C$118=$C56)*($F$70:$Z$70=P$7)*($F$71:$Z$71=P$8)*($F$117:$Z$118))+SUMPRODUCT(1*($C$170:$C$171=$C56)*($F$123:$Z$123=P$7)*($F$124:$Z$124=P$8)*($F$170:$Z$171))</f>
        <v>1938.577480163432</v>
      </c>
      <c r="Q56" s="85">
        <v>0</v>
      </c>
      <c r="R56" s="85">
        <v>0</v>
      </c>
      <c r="S56" s="85">
        <f>+SUMPRODUCT(1*($C$117:$C$118=$C56)*($F$70:$Z$70=S$7)*($F$71:$Z$71=S$8)*($F$117:$Z$118))+SUMPRODUCT(1*($C$170:$C$171=$C56)*($F$123:$Z$123=S$7)*($F$124:$Z$124=S$8)*($F$170:$Z$171))</f>
        <v>0</v>
      </c>
      <c r="T56" s="85">
        <v>0</v>
      </c>
      <c r="U56" s="85">
        <v>0</v>
      </c>
      <c r="V56" s="85">
        <f>+SUMPRODUCT(1*($C$117:$C$118=$C56)*($F$70:$Z$70=V$7)*($F$71:$Z$71=V$8)*($F$117:$Z$118))+SUMPRODUCT(1*($C$170:$C$171=$C56)*($F$123:$Z$123=V$7)*($F$124:$Z$124=V$8)*($F$170:$Z$171))</f>
        <v>0</v>
      </c>
      <c r="W56" s="85">
        <v>0</v>
      </c>
      <c r="X56" s="85">
        <v>0</v>
      </c>
      <c r="Y56" s="85">
        <f>+SUMPRODUCT(1*($C$117:$C$118=$C56)*($F$70:$Z$70=Y$7)*($F$71:$Z$71=Y$8)*($F$117:$Z$118))+SUMPRODUCT(1*($C$170:$C$171=$C56)*($F$123:$Z$123=Y$7)*($F$124:$Z$124=Y$8)*($F$170:$Z$171))</f>
        <v>0</v>
      </c>
      <c r="Z56" s="85">
        <v>0</v>
      </c>
      <c r="AA56" s="85">
        <v>0</v>
      </c>
      <c r="AB56" s="85">
        <f>+SUMPRODUCT(1*($C$117:$C$118=$C56)*($F$70:$Z$70=AB$7)*($F$71:$Z$71=AB$8)*($F$117:$Z$118))+SUMPRODUCT(1*($C$170:$C$171=$C56)*($F$123:$Z$123=AB$7)*($F$124:$Z$124=AB$8)*($F$170:$Z$171))</f>
        <v>0</v>
      </c>
      <c r="AC56" s="85">
        <v>0</v>
      </c>
      <c r="AD56" s="85">
        <v>0</v>
      </c>
      <c r="AE56" s="85">
        <f>+SUMPRODUCT(1*($C$117:$C$118=$C56)*($F$70:$Z$70=AE$7)*($F$71:$Z$71=AE$8)*($F$117:$Z$118))+SUMPRODUCT(1*($C$170:$C$171=$C56)*($F$123:$Z$123=AE$7)*($F$124:$Z$124=AE$8)*($F$170:$Z$171))</f>
        <v>0</v>
      </c>
      <c r="AF56" s="85">
        <v>0</v>
      </c>
      <c r="AG56" s="85">
        <v>0</v>
      </c>
      <c r="AH56" s="15">
        <f>+SUMPRODUCT(1*($C$117:$C$118=$C56)*($F$70:$Z$70=AH$7)*($F$71:$Z$71=AH$8)*($F$117:$Z$118))+SUMPRODUCT(1*($C$170:$C$171=$C56)*($F$123:$Z$123=AH$7)*($F$124:$Z$124=AH$8)*($F$170:$Z$171))</f>
        <v>0</v>
      </c>
      <c r="AI56" s="15">
        <v>0</v>
      </c>
      <c r="AJ56" s="15">
        <v>0</v>
      </c>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0"/>
      <c r="BI56" s="120"/>
      <c r="BJ56" s="120"/>
      <c r="BK56" s="120"/>
      <c r="BL56" s="120"/>
      <c r="BM56" s="120"/>
      <c r="BN56" s="120"/>
      <c r="BO56" s="120"/>
      <c r="BP56" s="120"/>
      <c r="BQ56" s="120"/>
      <c r="BR56" s="120"/>
      <c r="BS56" s="120"/>
      <c r="BT56" s="120"/>
      <c r="BU56" s="120"/>
      <c r="BV56" s="120"/>
      <c r="BW56" s="120"/>
      <c r="BX56" s="120"/>
      <c r="BY56" s="120"/>
      <c r="BZ56" s="120"/>
      <c r="CA56" s="120"/>
      <c r="CB56" s="120"/>
      <c r="CC56" s="120"/>
      <c r="CD56" s="120"/>
      <c r="CE56" s="120"/>
      <c r="CF56" s="120"/>
      <c r="CG56" s="120"/>
      <c r="CH56" s="120"/>
      <c r="CI56" s="120"/>
      <c r="CJ56" s="120"/>
      <c r="CK56" s="120"/>
      <c r="CL56" s="120"/>
      <c r="CM56" s="120"/>
      <c r="CN56" s="120"/>
      <c r="CO56" s="120"/>
    </row>
    <row r="57" spans="2:96" x14ac:dyDescent="0.3">
      <c r="B57" s="42"/>
      <c r="C57" s="42"/>
      <c r="D57" s="42"/>
      <c r="E57" s="42"/>
      <c r="F57" s="42"/>
      <c r="G57" s="42"/>
      <c r="H57" s="42"/>
      <c r="I57" s="42"/>
      <c r="J57" s="42"/>
      <c r="K57" s="42"/>
      <c r="L57" s="42"/>
      <c r="M57" s="42"/>
      <c r="N57" s="42"/>
      <c r="O57" s="4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row>
    <row r="58" spans="2:96" ht="29.25" customHeight="1" x14ac:dyDescent="0.3">
      <c r="B58" s="141" t="s">
        <v>208</v>
      </c>
      <c r="C58" s="142"/>
      <c r="D58" s="142"/>
      <c r="E58" s="38"/>
      <c r="F58" s="39">
        <f>+F52+F56</f>
        <v>1163.4993402663433</v>
      </c>
      <c r="G58" s="43"/>
      <c r="H58" s="38"/>
      <c r="I58" s="38"/>
      <c r="J58" s="38"/>
      <c r="K58" s="38"/>
      <c r="L58" s="38"/>
      <c r="M58" s="38"/>
      <c r="N58" s="38"/>
      <c r="O58" s="38"/>
      <c r="P58" s="61">
        <f>+SUM(P52,P55:P56)</f>
        <v>16961.21377897678</v>
      </c>
      <c r="Q58" s="61">
        <f t="shared" ref="Q58:AJ58" si="10">+SUM(Q52,Q55:Q56)</f>
        <v>38.508435908535546</v>
      </c>
      <c r="R58" s="61">
        <f t="shared" si="10"/>
        <v>40.170722128338923</v>
      </c>
      <c r="S58" s="61">
        <f t="shared" si="10"/>
        <v>9731.5297485246519</v>
      </c>
      <c r="T58" s="61">
        <f t="shared" si="10"/>
        <v>40.668551342240434</v>
      </c>
      <c r="U58" s="61">
        <f t="shared" si="10"/>
        <v>48.604420206829857</v>
      </c>
      <c r="V58" s="61">
        <f t="shared" si="10"/>
        <v>10048.744466050715</v>
      </c>
      <c r="W58" s="61">
        <f t="shared" si="10"/>
        <v>124.75904208457106</v>
      </c>
      <c r="X58" s="61">
        <f t="shared" si="10"/>
        <v>46.517555194469523</v>
      </c>
      <c r="Y58" s="61">
        <f t="shared" si="10"/>
        <v>279.70882138566611</v>
      </c>
      <c r="Z58" s="61">
        <f t="shared" si="10"/>
        <v>124.55955108070086</v>
      </c>
      <c r="AA58" s="61">
        <f t="shared" si="10"/>
        <v>44.440219246092575</v>
      </c>
      <c r="AB58" s="61">
        <f t="shared" si="10"/>
        <v>137.94405239686819</v>
      </c>
      <c r="AC58" s="61">
        <f t="shared" si="10"/>
        <v>121.28098564222657</v>
      </c>
      <c r="AD58" s="61">
        <f t="shared" si="10"/>
        <v>31.952857349071571</v>
      </c>
      <c r="AE58" s="61">
        <f t="shared" si="10"/>
        <v>36.17804780954355</v>
      </c>
      <c r="AF58" s="61">
        <f t="shared" si="10"/>
        <v>111.35233858047961</v>
      </c>
      <c r="AG58" s="61">
        <f t="shared" si="10"/>
        <v>0</v>
      </c>
      <c r="AH58" s="61">
        <f t="shared" si="10"/>
        <v>0</v>
      </c>
      <c r="AI58" s="61">
        <f t="shared" si="10"/>
        <v>25.861439608132308</v>
      </c>
      <c r="AJ58" s="61">
        <f t="shared" si="10"/>
        <v>0</v>
      </c>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row>
    <row r="59" spans="2:96" x14ac:dyDescent="0.3">
      <c r="B59" s="42"/>
      <c r="C59" s="42"/>
      <c r="D59" s="42"/>
      <c r="E59" s="42"/>
      <c r="F59" s="42"/>
      <c r="G59" s="42"/>
      <c r="H59" s="42"/>
      <c r="I59" s="42"/>
      <c r="J59" s="42"/>
      <c r="K59" s="42"/>
      <c r="L59" s="42"/>
      <c r="M59" s="42"/>
      <c r="N59" s="42"/>
      <c r="O59" s="4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row>
    <row r="60" spans="2:96" x14ac:dyDescent="0.3">
      <c r="B60" s="135" t="s">
        <v>198</v>
      </c>
      <c r="C60" s="135"/>
      <c r="D60" s="135"/>
      <c r="E60" s="135"/>
      <c r="F60" s="135"/>
      <c r="G60" s="135"/>
      <c r="H60" s="135"/>
      <c r="I60" s="135"/>
      <c r="J60" s="135"/>
      <c r="K60" s="135"/>
      <c r="L60" s="135"/>
      <c r="M60" s="135"/>
      <c r="N60" s="135"/>
      <c r="O60" s="68"/>
      <c r="P60" s="68"/>
      <c r="Q60" s="68"/>
      <c r="R60" s="68"/>
      <c r="S60" s="68"/>
      <c r="T60" s="68"/>
      <c r="U60" s="68"/>
      <c r="V60" s="68"/>
      <c r="W60" s="68"/>
      <c r="X60" s="68"/>
      <c r="Y60" s="68"/>
      <c r="Z60" s="68"/>
    </row>
    <row r="61" spans="2:96" x14ac:dyDescent="0.3">
      <c r="B61" s="42"/>
      <c r="C61" s="42"/>
      <c r="D61" s="42"/>
      <c r="E61" s="42"/>
      <c r="F61" s="42"/>
      <c r="G61" s="42"/>
      <c r="H61" s="42"/>
      <c r="I61" s="42"/>
      <c r="J61" s="42"/>
      <c r="K61" s="42"/>
      <c r="L61" s="42"/>
      <c r="M61" s="42"/>
      <c r="N61" s="42"/>
      <c r="O61" s="4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row>
    <row r="62" spans="2:96" x14ac:dyDescent="0.3">
      <c r="B62" s="46" t="s">
        <v>84</v>
      </c>
      <c r="C62" s="47">
        <v>91.984999999999999</v>
      </c>
      <c r="D62" s="42"/>
      <c r="E62" s="42"/>
      <c r="F62" s="42"/>
      <c r="G62" s="42"/>
      <c r="H62" s="42"/>
      <c r="I62" s="42"/>
      <c r="J62" s="42"/>
      <c r="K62" s="42"/>
      <c r="L62" s="42"/>
      <c r="M62" s="42"/>
      <c r="N62" s="42"/>
      <c r="O62" s="42"/>
      <c r="P62" s="42"/>
      <c r="Q62" s="42"/>
      <c r="R62" s="42"/>
      <c r="S62" s="42"/>
      <c r="T62" s="42"/>
      <c r="U62" s="42"/>
      <c r="V62" s="42"/>
      <c r="W62" s="42"/>
      <c r="X62" s="42"/>
      <c r="Y62" s="42"/>
      <c r="Z62" s="42"/>
    </row>
    <row r="63" spans="2:96" x14ac:dyDescent="0.3">
      <c r="B63" s="46" t="s">
        <v>83</v>
      </c>
      <c r="C63" s="48">
        <v>0.34062500000000001</v>
      </c>
      <c r="D63" s="42"/>
      <c r="E63" s="105"/>
      <c r="F63" s="42"/>
      <c r="G63" s="42"/>
      <c r="H63" s="42"/>
      <c r="I63" s="42"/>
      <c r="J63" s="42"/>
      <c r="K63" s="42"/>
      <c r="L63" s="42"/>
      <c r="M63" s="42"/>
      <c r="N63" s="42"/>
      <c r="O63" s="42"/>
      <c r="P63" s="42"/>
      <c r="Q63" s="42"/>
      <c r="R63" s="42"/>
      <c r="S63" s="42"/>
      <c r="T63" s="42"/>
      <c r="U63" s="42"/>
      <c r="V63" s="42"/>
      <c r="W63" s="42"/>
      <c r="X63" s="42"/>
      <c r="Y63" s="42"/>
      <c r="Z63" s="42"/>
    </row>
    <row r="64" spans="2:96" x14ac:dyDescent="0.3">
      <c r="B64" s="46" t="s">
        <v>82</v>
      </c>
      <c r="C64" s="47">
        <v>71.92</v>
      </c>
      <c r="D64" s="42"/>
      <c r="E64" s="42"/>
      <c r="F64" s="42"/>
      <c r="G64" s="42"/>
      <c r="H64" s="42"/>
      <c r="I64" s="42"/>
      <c r="J64" s="42"/>
      <c r="K64" s="42"/>
      <c r="L64" s="42"/>
      <c r="M64" s="42"/>
      <c r="N64" s="42"/>
      <c r="O64" s="42"/>
      <c r="P64" s="42"/>
      <c r="Q64" s="42"/>
      <c r="R64" s="42"/>
      <c r="S64" s="42"/>
      <c r="T64" s="42"/>
      <c r="U64" s="42"/>
      <c r="V64" s="42"/>
      <c r="W64" s="42"/>
      <c r="X64" s="42"/>
      <c r="Y64" s="42"/>
      <c r="Z64" s="42"/>
    </row>
    <row r="65" spans="2:83" x14ac:dyDescent="0.3">
      <c r="Q65" s="30"/>
      <c r="R65" s="30"/>
      <c r="S65" s="30"/>
      <c r="T65" s="30"/>
      <c r="U65" s="30"/>
      <c r="V65" s="30"/>
      <c r="W65" s="30"/>
      <c r="X65" s="30"/>
      <c r="Y65" s="30"/>
      <c r="Z65" s="30"/>
      <c r="AA65" s="30"/>
      <c r="AB65" s="30"/>
      <c r="AC65" s="30"/>
      <c r="AD65" s="30"/>
      <c r="AE65" s="30"/>
      <c r="AF65" s="30"/>
      <c r="AG65" s="30"/>
      <c r="AH65" s="30"/>
      <c r="AI65" s="30"/>
      <c r="AJ65" s="30"/>
      <c r="AK65" s="30"/>
    </row>
    <row r="67" spans="2:83" ht="20.25" x14ac:dyDescent="0.3">
      <c r="B67" s="140" t="s">
        <v>75</v>
      </c>
      <c r="C67" s="140"/>
      <c r="D67" s="140"/>
      <c r="E67" s="140"/>
      <c r="F67" s="140"/>
      <c r="G67" s="140"/>
      <c r="H67" s="140"/>
      <c r="I67" s="140"/>
      <c r="J67" s="140"/>
      <c r="K67" s="140"/>
      <c r="L67" s="140"/>
      <c r="M67" s="140"/>
      <c r="N67" s="140"/>
      <c r="O67" s="140"/>
      <c r="P67" s="140"/>
      <c r="Q67" s="140"/>
      <c r="R67" s="140"/>
      <c r="S67" s="140"/>
      <c r="T67" s="140"/>
      <c r="U67" s="140"/>
    </row>
    <row r="68" spans="2:83" ht="17.25" x14ac:dyDescent="0.3">
      <c r="B68" s="5" t="s">
        <v>79</v>
      </c>
      <c r="C68" s="2"/>
      <c r="D68" s="2"/>
      <c r="E68" s="2"/>
      <c r="F68" s="2"/>
      <c r="G68" s="2"/>
      <c r="H68" s="2"/>
      <c r="I68" s="2"/>
      <c r="J68" s="2"/>
      <c r="K68" s="2"/>
      <c r="L68" s="2"/>
      <c r="M68" s="2"/>
      <c r="N68" s="2"/>
      <c r="O68" s="2"/>
      <c r="P68" s="2"/>
      <c r="Q68" s="2"/>
      <c r="R68" s="1"/>
    </row>
    <row r="70" spans="2:83" ht="32.25" customHeight="1" x14ac:dyDescent="0.3">
      <c r="F70" s="84">
        <v>2021</v>
      </c>
      <c r="G70" s="84">
        <v>2021</v>
      </c>
      <c r="H70" s="84">
        <v>2021</v>
      </c>
      <c r="I70" s="84">
        <v>2022</v>
      </c>
      <c r="J70" s="84">
        <v>2022</v>
      </c>
      <c r="K70" s="84">
        <v>2022</v>
      </c>
      <c r="L70" s="84">
        <v>2023</v>
      </c>
      <c r="M70" s="84">
        <v>2023</v>
      </c>
      <c r="N70" s="84">
        <v>2023</v>
      </c>
      <c r="O70" s="84">
        <v>2024</v>
      </c>
      <c r="P70" s="84">
        <v>2024</v>
      </c>
      <c r="Q70" s="84">
        <v>2024</v>
      </c>
      <c r="R70" s="84">
        <v>2025</v>
      </c>
      <c r="S70" s="84">
        <v>2025</v>
      </c>
      <c r="T70" s="84">
        <v>2025</v>
      </c>
      <c r="U70" s="84">
        <v>2026</v>
      </c>
      <c r="V70" s="84">
        <v>2026</v>
      </c>
      <c r="W70" s="84">
        <v>2026</v>
      </c>
      <c r="X70" s="87" t="s">
        <v>164</v>
      </c>
      <c r="Y70" s="87" t="s">
        <v>164</v>
      </c>
      <c r="Z70" s="87" t="s">
        <v>164</v>
      </c>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row>
    <row r="71" spans="2:83" ht="33.75" customHeight="1" x14ac:dyDescent="0.3">
      <c r="B71" s="25" t="s">
        <v>0</v>
      </c>
      <c r="C71" s="25" t="s">
        <v>1</v>
      </c>
      <c r="D71" s="49" t="s">
        <v>197</v>
      </c>
      <c r="E71" s="49" t="s">
        <v>130</v>
      </c>
      <c r="F71" s="25" t="s">
        <v>2</v>
      </c>
      <c r="G71" s="34" t="s">
        <v>134</v>
      </c>
      <c r="H71" s="25" t="s">
        <v>74</v>
      </c>
      <c r="I71" s="25" t="s">
        <v>2</v>
      </c>
      <c r="J71" s="34" t="s">
        <v>134</v>
      </c>
      <c r="K71" s="25" t="s">
        <v>74</v>
      </c>
      <c r="L71" s="25" t="s">
        <v>2</v>
      </c>
      <c r="M71" s="34" t="s">
        <v>134</v>
      </c>
      <c r="N71" s="25" t="s">
        <v>74</v>
      </c>
      <c r="O71" s="25" t="s">
        <v>2</v>
      </c>
      <c r="P71" s="34" t="s">
        <v>134</v>
      </c>
      <c r="Q71" s="25" t="s">
        <v>74</v>
      </c>
      <c r="R71" s="25" t="s">
        <v>2</v>
      </c>
      <c r="S71" s="34" t="s">
        <v>134</v>
      </c>
      <c r="T71" s="25" t="s">
        <v>74</v>
      </c>
      <c r="U71" s="25" t="s">
        <v>2</v>
      </c>
      <c r="V71" s="34" t="s">
        <v>134</v>
      </c>
      <c r="W71" s="25" t="s">
        <v>74</v>
      </c>
      <c r="X71" s="25" t="s">
        <v>2</v>
      </c>
      <c r="Y71" s="34" t="s">
        <v>134</v>
      </c>
      <c r="Z71" s="25" t="s">
        <v>74</v>
      </c>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row>
    <row r="72" spans="2:83" ht="27.95" customHeight="1" x14ac:dyDescent="0.3">
      <c r="B72" s="23" t="s">
        <v>123</v>
      </c>
      <c r="C72" s="23"/>
      <c r="D72" s="23"/>
      <c r="E72" s="23"/>
      <c r="F72" s="57">
        <f t="shared" ref="F72:Z72" si="11">+SUM(F73:F88)</f>
        <v>4436.8164796709634</v>
      </c>
      <c r="G72" s="57">
        <f t="shared" si="11"/>
        <v>0</v>
      </c>
      <c r="H72" s="57">
        <f t="shared" si="11"/>
        <v>0</v>
      </c>
      <c r="I72" s="57">
        <f t="shared" si="11"/>
        <v>7348.5696317788679</v>
      </c>
      <c r="J72" s="57">
        <f t="shared" si="11"/>
        <v>0</v>
      </c>
      <c r="K72" s="57">
        <f t="shared" si="11"/>
        <v>0</v>
      </c>
      <c r="L72" s="57">
        <f t="shared" si="11"/>
        <v>9289.0949077870391</v>
      </c>
      <c r="M72" s="57">
        <f t="shared" si="11"/>
        <v>0</v>
      </c>
      <c r="N72" s="57">
        <f t="shared" si="11"/>
        <v>0</v>
      </c>
      <c r="O72" s="57">
        <f t="shared" si="11"/>
        <v>242.18084464678515</v>
      </c>
      <c r="P72" s="57">
        <f t="shared" si="11"/>
        <v>0</v>
      </c>
      <c r="Q72" s="57">
        <f t="shared" si="11"/>
        <v>0</v>
      </c>
      <c r="R72" s="57">
        <f t="shared" si="11"/>
        <v>117.46779403663079</v>
      </c>
      <c r="S72" s="57">
        <f t="shared" si="11"/>
        <v>0</v>
      </c>
      <c r="T72" s="57">
        <f t="shared" si="11"/>
        <v>0</v>
      </c>
      <c r="U72" s="57">
        <f t="shared" si="11"/>
        <v>34.183203480526522</v>
      </c>
      <c r="V72" s="57">
        <f t="shared" si="11"/>
        <v>0</v>
      </c>
      <c r="W72" s="57">
        <f t="shared" si="11"/>
        <v>0</v>
      </c>
      <c r="X72" s="57">
        <f t="shared" si="11"/>
        <v>0</v>
      </c>
      <c r="Y72" s="57">
        <f t="shared" si="11"/>
        <v>0</v>
      </c>
      <c r="Z72" s="57">
        <f t="shared" si="11"/>
        <v>0</v>
      </c>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119"/>
      <c r="BA72" s="119"/>
      <c r="BB72" s="119"/>
      <c r="BC72" s="119"/>
      <c r="BD72" s="119"/>
      <c r="BE72" s="119"/>
      <c r="BF72" s="119"/>
      <c r="BG72" s="119"/>
      <c r="BH72" s="119"/>
      <c r="BI72" s="119"/>
      <c r="BJ72" s="119"/>
      <c r="BK72" s="119"/>
      <c r="BL72" s="119"/>
      <c r="BM72" s="119"/>
      <c r="BN72" s="119"/>
      <c r="BO72" s="119"/>
      <c r="BP72" s="119"/>
      <c r="BQ72" s="119"/>
      <c r="BR72" s="119"/>
      <c r="BS72" s="119"/>
      <c r="BT72" s="119"/>
      <c r="BU72" s="119"/>
      <c r="BV72" s="119"/>
      <c r="BW72" s="119"/>
      <c r="BX72" s="119"/>
      <c r="BY72" s="119"/>
      <c r="BZ72" s="119"/>
      <c r="CA72" s="119"/>
      <c r="CB72" s="119"/>
      <c r="CC72" s="119"/>
      <c r="CD72" s="119"/>
      <c r="CE72" s="119"/>
    </row>
    <row r="73" spans="2:83" ht="27.95" customHeight="1" x14ac:dyDescent="0.3">
      <c r="B73" s="9" t="s">
        <v>3</v>
      </c>
      <c r="C73" s="9" t="s">
        <v>4</v>
      </c>
      <c r="D73" s="9" t="str">
        <f t="shared" ref="D73:D88" si="12">+VLOOKUP($C73,$C$10:$D$50,2,FALSE)</f>
        <v>Pesos</v>
      </c>
      <c r="E73" s="9" t="s">
        <v>123</v>
      </c>
      <c r="F73" s="15">
        <v>0</v>
      </c>
      <c r="G73" s="15">
        <v>0</v>
      </c>
      <c r="H73" s="15">
        <v>0</v>
      </c>
      <c r="I73" s="15">
        <v>4101.4341305918579</v>
      </c>
      <c r="J73" s="15">
        <v>0</v>
      </c>
      <c r="K73" s="15">
        <v>0</v>
      </c>
      <c r="L73" s="15">
        <v>5126.7926632398221</v>
      </c>
      <c r="M73" s="15">
        <v>0</v>
      </c>
      <c r="N73" s="15">
        <v>0</v>
      </c>
      <c r="O73" s="15">
        <v>0</v>
      </c>
      <c r="P73" s="15">
        <v>0</v>
      </c>
      <c r="Q73" s="15">
        <v>0</v>
      </c>
      <c r="R73" s="15">
        <v>0</v>
      </c>
      <c r="S73" s="15">
        <v>0</v>
      </c>
      <c r="T73" s="15">
        <v>0</v>
      </c>
      <c r="U73" s="15">
        <v>0</v>
      </c>
      <c r="V73" s="15">
        <v>0</v>
      </c>
      <c r="W73" s="15">
        <v>0</v>
      </c>
      <c r="X73" s="15">
        <v>0</v>
      </c>
      <c r="Y73" s="15">
        <v>0</v>
      </c>
      <c r="Z73" s="15">
        <v>0</v>
      </c>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row>
    <row r="74" spans="2:83" ht="27.95" customHeight="1" x14ac:dyDescent="0.3">
      <c r="B74" s="9" t="s">
        <v>5</v>
      </c>
      <c r="C74" s="9" t="s">
        <v>6</v>
      </c>
      <c r="D74" s="9" t="str">
        <f t="shared" si="12"/>
        <v>Pesos</v>
      </c>
      <c r="E74" s="9" t="s">
        <v>123</v>
      </c>
      <c r="F74" s="15">
        <v>0</v>
      </c>
      <c r="G74" s="15">
        <v>0</v>
      </c>
      <c r="H74" s="15">
        <v>0</v>
      </c>
      <c r="I74" s="15">
        <v>0</v>
      </c>
      <c r="J74" s="15">
        <v>0</v>
      </c>
      <c r="K74" s="15">
        <v>0</v>
      </c>
      <c r="L74" s="15">
        <v>1915.1399280000001</v>
      </c>
      <c r="M74" s="15">
        <v>0</v>
      </c>
      <c r="N74" s="15">
        <v>0</v>
      </c>
      <c r="O74" s="15">
        <v>0</v>
      </c>
      <c r="P74" s="15">
        <v>0</v>
      </c>
      <c r="Q74" s="15">
        <v>0</v>
      </c>
      <c r="R74" s="15">
        <v>0</v>
      </c>
      <c r="S74" s="15">
        <v>0</v>
      </c>
      <c r="T74" s="15">
        <v>0</v>
      </c>
      <c r="U74" s="15">
        <v>0</v>
      </c>
      <c r="V74" s="15">
        <v>0</v>
      </c>
      <c r="W74" s="15">
        <v>0</v>
      </c>
      <c r="X74" s="15">
        <v>0</v>
      </c>
      <c r="Y74" s="15">
        <v>0</v>
      </c>
      <c r="Z74" s="15">
        <v>0</v>
      </c>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row>
    <row r="75" spans="2:83" ht="27.95" customHeight="1" x14ac:dyDescent="0.3">
      <c r="B75" s="9" t="s">
        <v>7</v>
      </c>
      <c r="C75" s="9" t="s">
        <v>8</v>
      </c>
      <c r="D75" s="9" t="str">
        <f t="shared" si="12"/>
        <v>Pesos</v>
      </c>
      <c r="E75" s="9" t="s">
        <v>123</v>
      </c>
      <c r="F75" s="15">
        <v>1284.1484439999999</v>
      </c>
      <c r="G75" s="15">
        <v>0</v>
      </c>
      <c r="H75" s="15">
        <v>0</v>
      </c>
      <c r="I75" s="15">
        <v>0</v>
      </c>
      <c r="J75" s="15">
        <v>0</v>
      </c>
      <c r="K75" s="15">
        <v>0</v>
      </c>
      <c r="L75" s="15">
        <v>0</v>
      </c>
      <c r="M75" s="15">
        <v>0</v>
      </c>
      <c r="N75" s="15">
        <v>0</v>
      </c>
      <c r="O75" s="15">
        <v>0</v>
      </c>
      <c r="P75" s="15">
        <v>0</v>
      </c>
      <c r="Q75" s="15">
        <v>0</v>
      </c>
      <c r="R75" s="15">
        <v>0</v>
      </c>
      <c r="S75" s="15">
        <v>0</v>
      </c>
      <c r="T75" s="15">
        <v>0</v>
      </c>
      <c r="U75" s="15">
        <v>0</v>
      </c>
      <c r="V75" s="15">
        <v>0</v>
      </c>
      <c r="W75" s="15">
        <v>0</v>
      </c>
      <c r="X75" s="15">
        <v>0</v>
      </c>
      <c r="Y75" s="15">
        <v>0</v>
      </c>
      <c r="Z75" s="15">
        <v>0</v>
      </c>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row>
    <row r="76" spans="2:83" ht="27.95" customHeight="1" x14ac:dyDescent="0.3">
      <c r="B76" s="9" t="s">
        <v>159</v>
      </c>
      <c r="C76" s="9" t="s">
        <v>160</v>
      </c>
      <c r="D76" s="9" t="str">
        <f t="shared" si="12"/>
        <v>Pesos</v>
      </c>
      <c r="E76" s="9" t="s">
        <v>123</v>
      </c>
      <c r="F76" s="15">
        <v>809.10129881000705</v>
      </c>
      <c r="G76" s="15">
        <v>0</v>
      </c>
      <c r="H76" s="15">
        <v>0</v>
      </c>
      <c r="I76" s="15">
        <v>817.07705025005077</v>
      </c>
      <c r="J76" s="15">
        <v>0</v>
      </c>
      <c r="K76" s="15">
        <v>0</v>
      </c>
      <c r="L76" s="15">
        <v>817.07705025005077</v>
      </c>
      <c r="M76" s="15">
        <v>0</v>
      </c>
      <c r="N76" s="15">
        <v>0</v>
      </c>
      <c r="O76" s="15">
        <v>0</v>
      </c>
      <c r="P76" s="15">
        <v>0</v>
      </c>
      <c r="Q76" s="15">
        <v>0</v>
      </c>
      <c r="R76" s="15">
        <v>0</v>
      </c>
      <c r="S76" s="15">
        <v>0</v>
      </c>
      <c r="T76" s="15">
        <v>0</v>
      </c>
      <c r="U76" s="15">
        <v>0</v>
      </c>
      <c r="V76" s="15">
        <v>0</v>
      </c>
      <c r="W76" s="15">
        <v>0</v>
      </c>
      <c r="X76" s="15">
        <v>0</v>
      </c>
      <c r="Y76" s="15">
        <v>0</v>
      </c>
      <c r="Z76" s="15">
        <v>0</v>
      </c>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row>
    <row r="77" spans="2:83" ht="27.95" customHeight="1" x14ac:dyDescent="0.3">
      <c r="B77" s="9" t="s">
        <v>167</v>
      </c>
      <c r="C77" s="9" t="s">
        <v>168</v>
      </c>
      <c r="D77" s="9" t="str">
        <f t="shared" si="12"/>
        <v>Pesos</v>
      </c>
      <c r="E77" s="9" t="s">
        <v>123</v>
      </c>
      <c r="F77" s="15">
        <v>1153.0803711543306</v>
      </c>
      <c r="G77" s="15">
        <v>0</v>
      </c>
      <c r="H77" s="15">
        <v>0</v>
      </c>
      <c r="I77" s="15">
        <v>1164.4469113443495</v>
      </c>
      <c r="J77" s="15">
        <v>0</v>
      </c>
      <c r="K77" s="15">
        <v>0</v>
      </c>
      <c r="L77" s="15">
        <v>1164.4469113443495</v>
      </c>
      <c r="M77" s="15">
        <v>0</v>
      </c>
      <c r="N77" s="15">
        <v>0</v>
      </c>
      <c r="O77" s="15">
        <v>0</v>
      </c>
      <c r="P77" s="15">
        <v>0</v>
      </c>
      <c r="Q77" s="15">
        <v>0</v>
      </c>
      <c r="R77" s="15">
        <v>0</v>
      </c>
      <c r="S77" s="15">
        <v>0</v>
      </c>
      <c r="T77" s="15">
        <v>0</v>
      </c>
      <c r="U77" s="15">
        <v>0</v>
      </c>
      <c r="V77" s="15">
        <v>0</v>
      </c>
      <c r="W77" s="15">
        <v>0</v>
      </c>
      <c r="X77" s="15">
        <v>0</v>
      </c>
      <c r="Y77" s="15">
        <v>0</v>
      </c>
      <c r="Z77" s="15">
        <v>0</v>
      </c>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row>
    <row r="78" spans="2:83" ht="27.95" customHeight="1" x14ac:dyDescent="0.3">
      <c r="B78" s="9" t="s">
        <v>9</v>
      </c>
      <c r="C78" s="9" t="s">
        <v>10</v>
      </c>
      <c r="D78" s="9" t="str">
        <f t="shared" si="12"/>
        <v>Pesos</v>
      </c>
      <c r="E78" s="9" t="s">
        <v>123</v>
      </c>
      <c r="F78" s="15">
        <v>0</v>
      </c>
      <c r="G78" s="15">
        <v>0</v>
      </c>
      <c r="H78" s="15">
        <v>0</v>
      </c>
      <c r="I78" s="15">
        <v>947.62602900000002</v>
      </c>
      <c r="J78" s="15">
        <v>0</v>
      </c>
      <c r="K78" s="15">
        <v>0</v>
      </c>
      <c r="L78" s="15">
        <v>0</v>
      </c>
      <c r="M78" s="15">
        <v>0</v>
      </c>
      <c r="N78" s="15">
        <v>0</v>
      </c>
      <c r="O78" s="15">
        <v>0</v>
      </c>
      <c r="P78" s="15">
        <v>0</v>
      </c>
      <c r="Q78" s="15">
        <v>0</v>
      </c>
      <c r="R78" s="15">
        <v>0</v>
      </c>
      <c r="S78" s="15">
        <v>0</v>
      </c>
      <c r="T78" s="15">
        <v>0</v>
      </c>
      <c r="U78" s="15">
        <v>0</v>
      </c>
      <c r="V78" s="15">
        <v>0</v>
      </c>
      <c r="W78" s="15">
        <v>0</v>
      </c>
      <c r="X78" s="15">
        <v>0</v>
      </c>
      <c r="Y78" s="15">
        <v>0</v>
      </c>
      <c r="Z78" s="15">
        <v>0</v>
      </c>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row>
    <row r="79" spans="2:83" ht="27.95" customHeight="1" x14ac:dyDescent="0.3">
      <c r="B79" s="9" t="s">
        <v>11</v>
      </c>
      <c r="C79" s="9" t="s">
        <v>12</v>
      </c>
      <c r="D79" s="9" t="str">
        <f t="shared" si="12"/>
        <v>Pesos</v>
      </c>
      <c r="E79" s="9" t="s">
        <v>123</v>
      </c>
      <c r="F79" s="15">
        <v>844.60981839999999</v>
      </c>
      <c r="G79" s="15">
        <v>0</v>
      </c>
      <c r="H79" s="15">
        <v>0</v>
      </c>
      <c r="I79" s="15">
        <v>0</v>
      </c>
      <c r="J79" s="15">
        <v>0</v>
      </c>
      <c r="K79" s="15">
        <v>0</v>
      </c>
      <c r="L79" s="15">
        <v>0</v>
      </c>
      <c r="M79" s="15">
        <v>0</v>
      </c>
      <c r="N79" s="15">
        <v>0</v>
      </c>
      <c r="O79" s="15">
        <v>0</v>
      </c>
      <c r="P79" s="15">
        <v>0</v>
      </c>
      <c r="Q79" s="15">
        <v>0</v>
      </c>
      <c r="R79" s="15">
        <v>0</v>
      </c>
      <c r="S79" s="15">
        <v>0</v>
      </c>
      <c r="T79" s="15">
        <v>0</v>
      </c>
      <c r="U79" s="15">
        <v>0</v>
      </c>
      <c r="V79" s="15">
        <v>0</v>
      </c>
      <c r="W79" s="15">
        <v>0</v>
      </c>
      <c r="X79" s="15">
        <v>0</v>
      </c>
      <c r="Y79" s="15">
        <v>0</v>
      </c>
      <c r="Z79" s="15">
        <v>0</v>
      </c>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row>
    <row r="80" spans="2:83" ht="27.95" customHeight="1" x14ac:dyDescent="0.3">
      <c r="B80" s="9" t="s">
        <v>13</v>
      </c>
      <c r="C80" s="9" t="s">
        <v>14</v>
      </c>
      <c r="D80" s="9" t="str">
        <f t="shared" si="12"/>
        <v>Pesos</v>
      </c>
      <c r="E80" s="9" t="s">
        <v>123</v>
      </c>
      <c r="F80" s="15">
        <v>151.04596815497683</v>
      </c>
      <c r="G80" s="15">
        <v>0</v>
      </c>
      <c r="H80" s="15">
        <v>0</v>
      </c>
      <c r="I80" s="15">
        <v>152.20177017618516</v>
      </c>
      <c r="J80" s="15">
        <v>0</v>
      </c>
      <c r="K80" s="15">
        <v>0</v>
      </c>
      <c r="L80" s="15">
        <v>152.20177017618516</v>
      </c>
      <c r="M80" s="15">
        <v>0</v>
      </c>
      <c r="N80" s="15">
        <v>0</v>
      </c>
      <c r="O80" s="15">
        <v>126.83480848015432</v>
      </c>
      <c r="P80" s="15">
        <v>0</v>
      </c>
      <c r="Q80" s="15">
        <v>0</v>
      </c>
      <c r="R80" s="15">
        <v>0</v>
      </c>
      <c r="S80" s="15">
        <v>0</v>
      </c>
      <c r="T80" s="15">
        <v>0</v>
      </c>
      <c r="U80" s="15">
        <v>0</v>
      </c>
      <c r="V80" s="15">
        <v>0</v>
      </c>
      <c r="W80" s="15">
        <v>0</v>
      </c>
      <c r="X80" s="15">
        <v>0</v>
      </c>
      <c r="Y80" s="15">
        <v>0</v>
      </c>
      <c r="Z80" s="15">
        <v>0</v>
      </c>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row>
    <row r="81" spans="2:88" ht="27.95" customHeight="1" x14ac:dyDescent="0.3">
      <c r="B81" s="9" t="s">
        <v>15</v>
      </c>
      <c r="C81" s="9" t="s">
        <v>16</v>
      </c>
      <c r="D81" s="9" t="str">
        <f t="shared" si="12"/>
        <v>Pesos</v>
      </c>
      <c r="E81" s="9" t="s">
        <v>123</v>
      </c>
      <c r="F81" s="15">
        <v>83.903464823585239</v>
      </c>
      <c r="G81" s="15">
        <v>0</v>
      </c>
      <c r="H81" s="15">
        <v>0</v>
      </c>
      <c r="I81" s="15">
        <v>84.175814639687417</v>
      </c>
      <c r="J81" s="15">
        <v>0</v>
      </c>
      <c r="K81" s="15">
        <v>0</v>
      </c>
      <c r="L81" s="15">
        <v>84.175814639687374</v>
      </c>
      <c r="M81" s="15">
        <v>0</v>
      </c>
      <c r="N81" s="15">
        <v>0</v>
      </c>
      <c r="O81" s="15">
        <v>84.175814639687289</v>
      </c>
      <c r="P81" s="15">
        <v>0</v>
      </c>
      <c r="Q81" s="15">
        <v>0</v>
      </c>
      <c r="R81" s="15">
        <v>84.175814639687275</v>
      </c>
      <c r="S81" s="15">
        <v>0</v>
      </c>
      <c r="T81" s="15">
        <v>0</v>
      </c>
      <c r="U81" s="15">
        <v>14.029302439947898</v>
      </c>
      <c r="V81" s="15">
        <v>0</v>
      </c>
      <c r="W81" s="15">
        <v>0</v>
      </c>
      <c r="X81" s="15">
        <v>0</v>
      </c>
      <c r="Y81" s="15">
        <v>0</v>
      </c>
      <c r="Z81" s="15">
        <v>0</v>
      </c>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J81" s="65"/>
    </row>
    <row r="82" spans="2:88" ht="27.95" customHeight="1" x14ac:dyDescent="0.3">
      <c r="B82" s="9" t="s">
        <v>17</v>
      </c>
      <c r="C82" s="9" t="s">
        <v>18</v>
      </c>
      <c r="D82" s="9" t="str">
        <f t="shared" si="12"/>
        <v>Pesos</v>
      </c>
      <c r="E82" s="9" t="s">
        <v>123</v>
      </c>
      <c r="F82" s="15">
        <v>74.561111052009721</v>
      </c>
      <c r="G82" s="15">
        <v>0</v>
      </c>
      <c r="H82" s="15">
        <v>0</v>
      </c>
      <c r="I82" s="15">
        <v>54.624889239793227</v>
      </c>
      <c r="J82" s="15">
        <v>0</v>
      </c>
      <c r="K82" s="15">
        <v>0</v>
      </c>
      <c r="L82" s="15">
        <v>0</v>
      </c>
      <c r="M82" s="15">
        <v>0</v>
      </c>
      <c r="N82" s="15">
        <v>0</v>
      </c>
      <c r="O82" s="15">
        <v>0</v>
      </c>
      <c r="P82" s="15">
        <v>0</v>
      </c>
      <c r="Q82" s="15">
        <v>0</v>
      </c>
      <c r="R82" s="15">
        <v>0</v>
      </c>
      <c r="S82" s="15">
        <v>0</v>
      </c>
      <c r="T82" s="15">
        <v>0</v>
      </c>
      <c r="U82" s="15">
        <v>0</v>
      </c>
      <c r="V82" s="15">
        <v>0</v>
      </c>
      <c r="W82" s="15">
        <v>0</v>
      </c>
      <c r="X82" s="15">
        <v>0</v>
      </c>
      <c r="Y82" s="15">
        <v>0</v>
      </c>
      <c r="Z82" s="15">
        <v>0</v>
      </c>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row>
    <row r="83" spans="2:88" ht="27.95" customHeight="1" x14ac:dyDescent="0.3">
      <c r="B83" s="9" t="s">
        <v>19</v>
      </c>
      <c r="C83" s="9" t="s">
        <v>20</v>
      </c>
      <c r="D83" s="9" t="str">
        <f t="shared" si="12"/>
        <v>Pesos</v>
      </c>
      <c r="E83" s="9" t="s">
        <v>123</v>
      </c>
      <c r="F83" s="15">
        <v>15.227437139999999</v>
      </c>
      <c r="G83" s="15">
        <v>0</v>
      </c>
      <c r="H83" s="15">
        <v>0</v>
      </c>
      <c r="I83" s="15">
        <v>17.71822001</v>
      </c>
      <c r="J83" s="15">
        <v>0</v>
      </c>
      <c r="K83" s="15">
        <v>0</v>
      </c>
      <c r="L83" s="15">
        <v>20.167997410000002</v>
      </c>
      <c r="M83" s="15">
        <v>0</v>
      </c>
      <c r="N83" s="15">
        <v>0</v>
      </c>
      <c r="O83" s="15">
        <v>22.077448800000003</v>
      </c>
      <c r="P83" s="15">
        <v>0</v>
      </c>
      <c r="Q83" s="15">
        <v>0</v>
      </c>
      <c r="R83" s="15">
        <v>24.199206670000002</v>
      </c>
      <c r="S83" s="15">
        <v>0</v>
      </c>
      <c r="T83" s="15">
        <v>0</v>
      </c>
      <c r="U83" s="15">
        <v>19.39616998</v>
      </c>
      <c r="V83" s="15">
        <v>0</v>
      </c>
      <c r="W83" s="15">
        <v>0</v>
      </c>
      <c r="X83" s="15">
        <v>0</v>
      </c>
      <c r="Y83" s="15">
        <v>0</v>
      </c>
      <c r="Z83" s="15">
        <v>0</v>
      </c>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c r="BR83" s="123"/>
      <c r="BS83" s="123"/>
      <c r="BT83" s="123"/>
      <c r="BU83" s="123"/>
      <c r="BV83" s="123"/>
      <c r="BW83" s="123"/>
      <c r="BX83" s="123"/>
      <c r="BY83" s="123"/>
      <c r="BZ83" s="123"/>
      <c r="CA83" s="123"/>
      <c r="CB83" s="123"/>
      <c r="CC83" s="123"/>
      <c r="CD83" s="123"/>
      <c r="CE83" s="123"/>
    </row>
    <row r="84" spans="2:88" ht="27.95" customHeight="1" x14ac:dyDescent="0.3">
      <c r="B84" s="9" t="s">
        <v>21</v>
      </c>
      <c r="C84" s="9" t="s">
        <v>22</v>
      </c>
      <c r="D84" s="9" t="str">
        <f t="shared" si="12"/>
        <v>Pesos</v>
      </c>
      <c r="E84" s="9" t="s">
        <v>123</v>
      </c>
      <c r="F84" s="15">
        <v>0</v>
      </c>
      <c r="G84" s="15">
        <v>0</v>
      </c>
      <c r="H84" s="15">
        <v>0</v>
      </c>
      <c r="I84" s="15">
        <v>0</v>
      </c>
      <c r="J84" s="15">
        <v>0</v>
      </c>
      <c r="K84" s="15">
        <v>0</v>
      </c>
      <c r="L84" s="15">
        <v>0</v>
      </c>
      <c r="M84" s="15">
        <v>0</v>
      </c>
      <c r="N84" s="15">
        <v>0</v>
      </c>
      <c r="O84" s="15">
        <v>0</v>
      </c>
      <c r="P84" s="15">
        <v>0</v>
      </c>
      <c r="Q84" s="15">
        <v>0</v>
      </c>
      <c r="R84" s="15">
        <v>0</v>
      </c>
      <c r="S84" s="15">
        <v>0</v>
      </c>
      <c r="T84" s="15">
        <v>0</v>
      </c>
      <c r="U84" s="15">
        <v>0</v>
      </c>
      <c r="V84" s="15">
        <v>0</v>
      </c>
      <c r="W84" s="15">
        <v>0</v>
      </c>
      <c r="X84" s="15">
        <v>0</v>
      </c>
      <c r="Y84" s="15">
        <v>0</v>
      </c>
      <c r="Z84" s="15">
        <v>0</v>
      </c>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c r="BR84" s="123"/>
      <c r="BS84" s="123"/>
      <c r="BT84" s="123"/>
      <c r="BU84" s="123"/>
      <c r="BV84" s="123"/>
      <c r="BW84" s="123"/>
      <c r="BX84" s="123"/>
      <c r="BY84" s="123"/>
      <c r="BZ84" s="123"/>
      <c r="CA84" s="123"/>
      <c r="CB84" s="123"/>
      <c r="CC84" s="123"/>
      <c r="CD84" s="123"/>
      <c r="CE84" s="123"/>
    </row>
    <row r="85" spans="2:88" ht="27.95" customHeight="1" x14ac:dyDescent="0.3">
      <c r="B85" s="9" t="s">
        <v>23</v>
      </c>
      <c r="C85" s="9" t="s">
        <v>24</v>
      </c>
      <c r="D85" s="9" t="str">
        <f t="shared" si="12"/>
        <v>Pesos</v>
      </c>
      <c r="E85" s="9" t="s">
        <v>123</v>
      </c>
      <c r="F85" s="15">
        <v>4.6311246500000003</v>
      </c>
      <c r="G85" s="15">
        <v>0</v>
      </c>
      <c r="H85" s="15">
        <v>0</v>
      </c>
      <c r="I85" s="15">
        <v>0</v>
      </c>
      <c r="J85" s="15">
        <v>0</v>
      </c>
      <c r="K85" s="15">
        <v>0</v>
      </c>
      <c r="L85" s="15">
        <v>0</v>
      </c>
      <c r="M85" s="15">
        <v>0</v>
      </c>
      <c r="N85" s="15">
        <v>0</v>
      </c>
      <c r="O85" s="15">
        <v>0</v>
      </c>
      <c r="P85" s="15">
        <v>0</v>
      </c>
      <c r="Q85" s="15">
        <v>0</v>
      </c>
      <c r="R85" s="15">
        <v>0</v>
      </c>
      <c r="S85" s="15">
        <v>0</v>
      </c>
      <c r="T85" s="15">
        <v>0</v>
      </c>
      <c r="U85" s="15">
        <v>0</v>
      </c>
      <c r="V85" s="15">
        <v>0</v>
      </c>
      <c r="W85" s="15">
        <v>0</v>
      </c>
      <c r="X85" s="15">
        <v>0</v>
      </c>
      <c r="Y85" s="15">
        <v>0</v>
      </c>
      <c r="Z85" s="15">
        <v>0</v>
      </c>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c r="BR85" s="123"/>
      <c r="BS85" s="123"/>
      <c r="BT85" s="123"/>
      <c r="BU85" s="123"/>
      <c r="BV85" s="123"/>
      <c r="BW85" s="123"/>
      <c r="BX85" s="123"/>
      <c r="BY85" s="123"/>
      <c r="BZ85" s="123"/>
      <c r="CA85" s="123"/>
      <c r="CB85" s="123"/>
      <c r="CC85" s="123"/>
      <c r="CD85" s="123"/>
      <c r="CE85" s="123"/>
    </row>
    <row r="86" spans="2:88" ht="27.95" customHeight="1" x14ac:dyDescent="0.3">
      <c r="B86" s="9" t="s">
        <v>25</v>
      </c>
      <c r="C86" s="9" t="s">
        <v>26</v>
      </c>
      <c r="D86" s="9" t="str">
        <f t="shared" si="12"/>
        <v>Pesos</v>
      </c>
      <c r="E86" s="9" t="s">
        <v>123</v>
      </c>
      <c r="F86" s="15">
        <v>9.0633531811351062</v>
      </c>
      <c r="G86" s="15">
        <v>0</v>
      </c>
      <c r="H86" s="15">
        <v>0</v>
      </c>
      <c r="I86" s="15">
        <v>9.0927727269435223</v>
      </c>
      <c r="J86" s="15">
        <v>0</v>
      </c>
      <c r="K86" s="15">
        <v>0</v>
      </c>
      <c r="L86" s="15">
        <v>9.0927727269435223</v>
      </c>
      <c r="M86" s="15">
        <v>0</v>
      </c>
      <c r="N86" s="15">
        <v>0</v>
      </c>
      <c r="O86" s="15">
        <v>9.0927727269435223</v>
      </c>
      <c r="P86" s="15">
        <v>0</v>
      </c>
      <c r="Q86" s="15">
        <v>0</v>
      </c>
      <c r="R86" s="15">
        <v>9.0927727269435223</v>
      </c>
      <c r="S86" s="15">
        <v>0</v>
      </c>
      <c r="T86" s="15">
        <v>0</v>
      </c>
      <c r="U86" s="15">
        <v>0.75773106057862682</v>
      </c>
      <c r="V86" s="15">
        <v>0</v>
      </c>
      <c r="W86" s="15">
        <v>0</v>
      </c>
      <c r="X86" s="15">
        <v>0</v>
      </c>
      <c r="Y86" s="15">
        <v>0</v>
      </c>
      <c r="Z86" s="15">
        <v>0</v>
      </c>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c r="BR86" s="123"/>
      <c r="BS86" s="123"/>
      <c r="BT86" s="123"/>
      <c r="BU86" s="123"/>
      <c r="BV86" s="123"/>
      <c r="BW86" s="123"/>
      <c r="BX86" s="123"/>
      <c r="BY86" s="123"/>
      <c r="BZ86" s="123"/>
      <c r="CA86" s="123"/>
      <c r="CB86" s="123"/>
      <c r="CC86" s="123"/>
      <c r="CD86" s="123"/>
      <c r="CE86" s="123"/>
    </row>
    <row r="87" spans="2:88" ht="27.95" customHeight="1" x14ac:dyDescent="0.3">
      <c r="B87" s="9" t="s">
        <v>27</v>
      </c>
      <c r="C87" s="9" t="s">
        <v>28</v>
      </c>
      <c r="D87" s="9" t="str">
        <f t="shared" si="12"/>
        <v>Pesos</v>
      </c>
      <c r="E87" s="9" t="s">
        <v>123</v>
      </c>
      <c r="F87" s="15">
        <v>6.6935682849186531</v>
      </c>
      <c r="G87" s="15">
        <v>0</v>
      </c>
      <c r="H87" s="15">
        <v>0</v>
      </c>
      <c r="I87" s="15">
        <v>0.17204380000000002</v>
      </c>
      <c r="J87" s="15">
        <v>0</v>
      </c>
      <c r="K87" s="15">
        <v>0</v>
      </c>
      <c r="L87" s="15">
        <v>0</v>
      </c>
      <c r="M87" s="15">
        <v>0</v>
      </c>
      <c r="N87" s="15">
        <v>0</v>
      </c>
      <c r="O87" s="15">
        <v>0</v>
      </c>
      <c r="P87" s="15">
        <v>0</v>
      </c>
      <c r="Q87" s="15">
        <v>0</v>
      </c>
      <c r="R87" s="15">
        <v>0</v>
      </c>
      <c r="S87" s="15">
        <v>0</v>
      </c>
      <c r="T87" s="15">
        <v>0</v>
      </c>
      <c r="U87" s="15">
        <v>0</v>
      </c>
      <c r="V87" s="15">
        <v>0</v>
      </c>
      <c r="W87" s="15">
        <v>0</v>
      </c>
      <c r="X87" s="15">
        <v>0</v>
      </c>
      <c r="Y87" s="15">
        <v>0</v>
      </c>
      <c r="Z87" s="15">
        <v>0</v>
      </c>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c r="BR87" s="123"/>
      <c r="BS87" s="123"/>
      <c r="BT87" s="123"/>
      <c r="BU87" s="123"/>
      <c r="BV87" s="123"/>
      <c r="BW87" s="123"/>
      <c r="BX87" s="123"/>
      <c r="BY87" s="123"/>
      <c r="BZ87" s="123"/>
      <c r="CA87" s="123"/>
      <c r="CB87" s="123"/>
      <c r="CC87" s="123"/>
      <c r="CD87" s="123"/>
      <c r="CE87" s="123"/>
    </row>
    <row r="88" spans="2:88" ht="27.95" customHeight="1" x14ac:dyDescent="0.3">
      <c r="B88" s="9" t="s">
        <v>29</v>
      </c>
      <c r="C88" s="9" t="s">
        <v>30</v>
      </c>
      <c r="D88" s="9" t="str">
        <f t="shared" si="12"/>
        <v>Pesos</v>
      </c>
      <c r="E88" s="9" t="s">
        <v>123</v>
      </c>
      <c r="F88" s="15">
        <v>0.75052001999999995</v>
      </c>
      <c r="G88" s="15">
        <v>0</v>
      </c>
      <c r="H88" s="15">
        <v>0</v>
      </c>
      <c r="I88" s="15">
        <v>0</v>
      </c>
      <c r="J88" s="15">
        <v>0</v>
      </c>
      <c r="K88" s="15">
        <v>0</v>
      </c>
      <c r="L88" s="15">
        <v>0</v>
      </c>
      <c r="M88" s="15">
        <v>0</v>
      </c>
      <c r="N88" s="15">
        <v>0</v>
      </c>
      <c r="O88" s="15">
        <v>0</v>
      </c>
      <c r="P88" s="15">
        <v>0</v>
      </c>
      <c r="Q88" s="15">
        <v>0</v>
      </c>
      <c r="R88" s="15">
        <v>0</v>
      </c>
      <c r="S88" s="15">
        <v>0</v>
      </c>
      <c r="T88" s="15">
        <v>0</v>
      </c>
      <c r="U88" s="15">
        <v>0</v>
      </c>
      <c r="V88" s="15">
        <v>0</v>
      </c>
      <c r="W88" s="15">
        <v>0</v>
      </c>
      <c r="X88" s="15">
        <v>0</v>
      </c>
      <c r="Y88" s="15">
        <v>0</v>
      </c>
      <c r="Z88" s="15">
        <v>0</v>
      </c>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c r="BR88" s="123"/>
      <c r="BS88" s="123"/>
      <c r="BT88" s="123"/>
      <c r="BU88" s="123"/>
      <c r="BV88" s="123"/>
      <c r="BW88" s="123"/>
      <c r="BX88" s="123"/>
      <c r="BY88" s="123"/>
      <c r="BZ88" s="123"/>
      <c r="CA88" s="123"/>
      <c r="CB88" s="123"/>
      <c r="CC88" s="123"/>
      <c r="CD88" s="123"/>
      <c r="CE88" s="123"/>
    </row>
    <row r="89" spans="2:88" ht="27.95" customHeight="1" x14ac:dyDescent="0.3">
      <c r="B89" s="23" t="s">
        <v>124</v>
      </c>
      <c r="C89" s="23"/>
      <c r="D89" s="23"/>
      <c r="E89" s="23"/>
      <c r="F89" s="57">
        <f t="shared" ref="F89:Z89" si="13">+SUM(F90:F90)</f>
        <v>0</v>
      </c>
      <c r="G89" s="57">
        <f t="shared" si="13"/>
        <v>0</v>
      </c>
      <c r="H89" s="57">
        <f t="shared" si="13"/>
        <v>31.30297518540501</v>
      </c>
      <c r="I89" s="57">
        <f t="shared" si="13"/>
        <v>0</v>
      </c>
      <c r="J89" s="57">
        <f t="shared" si="13"/>
        <v>0</v>
      </c>
      <c r="K89" s="57">
        <f t="shared" si="13"/>
        <v>41.737300247206683</v>
      </c>
      <c r="L89" s="57">
        <f t="shared" si="13"/>
        <v>0</v>
      </c>
      <c r="M89" s="57">
        <f t="shared" si="13"/>
        <v>0</v>
      </c>
      <c r="N89" s="57">
        <f t="shared" si="13"/>
        <v>41.737300247206683</v>
      </c>
      <c r="O89" s="57">
        <f t="shared" si="13"/>
        <v>0</v>
      </c>
      <c r="P89" s="57">
        <f t="shared" si="13"/>
        <v>0</v>
      </c>
      <c r="Q89" s="57">
        <f t="shared" si="13"/>
        <v>41.737300247206683</v>
      </c>
      <c r="R89" s="57">
        <f t="shared" si="13"/>
        <v>0</v>
      </c>
      <c r="S89" s="57">
        <f t="shared" si="13"/>
        <v>0</v>
      </c>
      <c r="T89" s="57">
        <f t="shared" si="13"/>
        <v>31.30297518540501</v>
      </c>
      <c r="U89" s="57">
        <f t="shared" si="13"/>
        <v>0</v>
      </c>
      <c r="V89" s="57">
        <f t="shared" si="13"/>
        <v>0</v>
      </c>
      <c r="W89" s="57">
        <f t="shared" si="13"/>
        <v>0</v>
      </c>
      <c r="X89" s="57">
        <f t="shared" si="13"/>
        <v>0</v>
      </c>
      <c r="Y89" s="57">
        <f t="shared" si="13"/>
        <v>0</v>
      </c>
      <c r="Z89" s="57">
        <f t="shared" si="13"/>
        <v>0</v>
      </c>
      <c r="AD89" s="119"/>
      <c r="AE89" s="119"/>
      <c r="AF89" s="119"/>
      <c r="AG89" s="119"/>
      <c r="AH89" s="119"/>
      <c r="AI89" s="119"/>
      <c r="AJ89" s="119"/>
      <c r="AK89" s="119"/>
      <c r="AL89" s="119"/>
      <c r="AM89" s="119"/>
      <c r="AN89" s="119"/>
      <c r="AO89" s="119"/>
      <c r="AP89" s="119"/>
      <c r="AQ89" s="119"/>
      <c r="AR89" s="119"/>
      <c r="AS89" s="119"/>
      <c r="AT89" s="119"/>
      <c r="AU89" s="119"/>
      <c r="AV89" s="119"/>
      <c r="AW89" s="119"/>
      <c r="AX89" s="119"/>
      <c r="AY89" s="119"/>
      <c r="AZ89" s="119"/>
      <c r="BA89" s="119"/>
      <c r="BB89" s="119"/>
      <c r="BC89" s="119"/>
      <c r="BD89" s="119"/>
      <c r="BE89" s="119"/>
      <c r="BF89" s="119"/>
      <c r="BG89" s="119"/>
      <c r="BH89" s="119"/>
      <c r="BI89" s="119"/>
      <c r="BJ89" s="119"/>
      <c r="BK89" s="119"/>
      <c r="BL89" s="119"/>
      <c r="BM89" s="119"/>
      <c r="BN89" s="119"/>
      <c r="BO89" s="119"/>
      <c r="BP89" s="119"/>
      <c r="BQ89" s="119"/>
      <c r="BR89" s="119"/>
      <c r="BS89" s="119"/>
      <c r="BT89" s="119"/>
      <c r="BU89" s="119"/>
      <c r="BV89" s="119"/>
      <c r="BW89" s="119"/>
      <c r="BX89" s="119"/>
      <c r="BY89" s="119"/>
      <c r="BZ89" s="119"/>
      <c r="CA89" s="119"/>
      <c r="CB89" s="119"/>
      <c r="CC89" s="119"/>
      <c r="CD89" s="119"/>
      <c r="CE89" s="119"/>
    </row>
    <row r="90" spans="2:88" ht="27.95" customHeight="1" x14ac:dyDescent="0.3">
      <c r="B90" s="9" t="s">
        <v>170</v>
      </c>
      <c r="C90" s="9" t="s">
        <v>171</v>
      </c>
      <c r="D90" s="9" t="str">
        <f>+VLOOKUP($C90,$C$10:$D$50,2,FALSE)</f>
        <v>UVA</v>
      </c>
      <c r="E90" s="9" t="s">
        <v>124</v>
      </c>
      <c r="F90" s="15">
        <v>0</v>
      </c>
      <c r="G90" s="15">
        <v>0</v>
      </c>
      <c r="H90" s="15">
        <v>31.30297518540501</v>
      </c>
      <c r="I90" s="15">
        <v>0</v>
      </c>
      <c r="J90" s="15">
        <v>0</v>
      </c>
      <c r="K90" s="15">
        <v>41.737300247206683</v>
      </c>
      <c r="L90" s="15">
        <v>0</v>
      </c>
      <c r="M90" s="15">
        <v>0</v>
      </c>
      <c r="N90" s="15">
        <v>41.737300247206683</v>
      </c>
      <c r="O90" s="15">
        <v>0</v>
      </c>
      <c r="P90" s="15">
        <v>0</v>
      </c>
      <c r="Q90" s="15">
        <v>41.737300247206683</v>
      </c>
      <c r="R90" s="15">
        <v>0</v>
      </c>
      <c r="S90" s="15">
        <v>0</v>
      </c>
      <c r="T90" s="15">
        <v>31.30297518540501</v>
      </c>
      <c r="U90" s="15">
        <v>0</v>
      </c>
      <c r="V90" s="15">
        <v>0</v>
      </c>
      <c r="W90" s="15">
        <v>0</v>
      </c>
      <c r="X90" s="15">
        <v>0</v>
      </c>
      <c r="Y90" s="15">
        <v>0</v>
      </c>
      <c r="Z90" s="15">
        <v>0</v>
      </c>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row>
    <row r="91" spans="2:88" ht="27.95" customHeight="1" x14ac:dyDescent="0.3">
      <c r="B91" s="23" t="s">
        <v>129</v>
      </c>
      <c r="C91" s="23"/>
      <c r="D91" s="23"/>
      <c r="E91" s="23"/>
      <c r="F91" s="57">
        <f t="shared" ref="F91:Z91" si="14">+SUM(F92:F92)</f>
        <v>0</v>
      </c>
      <c r="G91" s="57">
        <f t="shared" si="14"/>
        <v>0.78400001999999991</v>
      </c>
      <c r="H91" s="57">
        <f t="shared" si="14"/>
        <v>0</v>
      </c>
      <c r="I91" s="57">
        <f t="shared" si="14"/>
        <v>0</v>
      </c>
      <c r="J91" s="57">
        <f t="shared" si="14"/>
        <v>0</v>
      </c>
      <c r="K91" s="57">
        <f t="shared" si="14"/>
        <v>0</v>
      </c>
      <c r="L91" s="57">
        <f t="shared" si="14"/>
        <v>0</v>
      </c>
      <c r="M91" s="57">
        <f t="shared" si="14"/>
        <v>0</v>
      </c>
      <c r="N91" s="57">
        <f t="shared" si="14"/>
        <v>0</v>
      </c>
      <c r="O91" s="57">
        <f t="shared" si="14"/>
        <v>0</v>
      </c>
      <c r="P91" s="57">
        <f t="shared" si="14"/>
        <v>0</v>
      </c>
      <c r="Q91" s="57">
        <f t="shared" si="14"/>
        <v>0</v>
      </c>
      <c r="R91" s="57">
        <f t="shared" si="14"/>
        <v>0</v>
      </c>
      <c r="S91" s="57">
        <f t="shared" si="14"/>
        <v>0</v>
      </c>
      <c r="T91" s="57">
        <f t="shared" si="14"/>
        <v>0</v>
      </c>
      <c r="U91" s="57">
        <f t="shared" si="14"/>
        <v>0</v>
      </c>
      <c r="V91" s="57">
        <f t="shared" si="14"/>
        <v>0</v>
      </c>
      <c r="W91" s="57">
        <f t="shared" si="14"/>
        <v>0</v>
      </c>
      <c r="X91" s="57">
        <f t="shared" si="14"/>
        <v>0</v>
      </c>
      <c r="Y91" s="57">
        <f t="shared" si="14"/>
        <v>0</v>
      </c>
      <c r="Z91" s="57">
        <f t="shared" si="14"/>
        <v>0</v>
      </c>
      <c r="AD91" s="119"/>
      <c r="AE91" s="119"/>
      <c r="AF91" s="119"/>
      <c r="AG91" s="119"/>
      <c r="AH91" s="119"/>
      <c r="AI91" s="119"/>
      <c r="AJ91" s="119"/>
      <c r="AK91" s="119"/>
      <c r="AL91" s="119"/>
      <c r="AM91" s="119"/>
      <c r="AN91" s="119"/>
      <c r="AO91" s="119"/>
      <c r="AP91" s="119"/>
      <c r="AQ91" s="119"/>
      <c r="AR91" s="119"/>
      <c r="AS91" s="119"/>
      <c r="AT91" s="119"/>
      <c r="AU91" s="119"/>
      <c r="AV91" s="119"/>
      <c r="AW91" s="119"/>
      <c r="AX91" s="119"/>
      <c r="AY91" s="119"/>
      <c r="AZ91" s="119"/>
      <c r="BA91" s="119"/>
      <c r="BB91" s="119"/>
      <c r="BC91" s="119"/>
      <c r="BD91" s="119"/>
      <c r="BE91" s="119"/>
      <c r="BF91" s="119"/>
      <c r="BG91" s="119"/>
      <c r="BH91" s="119"/>
      <c r="BI91" s="119"/>
      <c r="BJ91" s="119"/>
      <c r="BK91" s="119"/>
      <c r="BL91" s="119"/>
      <c r="BM91" s="119"/>
      <c r="BN91" s="119"/>
      <c r="BO91" s="119"/>
      <c r="BP91" s="119"/>
      <c r="BQ91" s="119"/>
      <c r="BR91" s="119"/>
      <c r="BS91" s="119"/>
      <c r="BT91" s="119"/>
      <c r="BU91" s="119"/>
      <c r="BV91" s="119"/>
      <c r="BW91" s="119"/>
      <c r="BX91" s="119"/>
      <c r="BY91" s="119"/>
      <c r="BZ91" s="119"/>
      <c r="CA91" s="119"/>
      <c r="CB91" s="119"/>
      <c r="CC91" s="119"/>
      <c r="CD91" s="119"/>
      <c r="CE91" s="119"/>
    </row>
    <row r="92" spans="2:88" ht="27.95" customHeight="1" x14ac:dyDescent="0.3">
      <c r="B92" s="9" t="s">
        <v>31</v>
      </c>
      <c r="C92" s="9" t="s">
        <v>32</v>
      </c>
      <c r="D92" s="9" t="str">
        <f>+VLOOKUP($C92,$C$10:$D$50,2,FALSE)</f>
        <v>USD</v>
      </c>
      <c r="E92" s="9" t="s">
        <v>125</v>
      </c>
      <c r="F92" s="15">
        <v>0</v>
      </c>
      <c r="G92" s="15">
        <v>0.78400001999999991</v>
      </c>
      <c r="H92" s="15">
        <v>0</v>
      </c>
      <c r="I92" s="15">
        <v>0</v>
      </c>
      <c r="J92" s="15">
        <v>0</v>
      </c>
      <c r="K92" s="15">
        <v>0</v>
      </c>
      <c r="L92" s="15">
        <v>0</v>
      </c>
      <c r="M92" s="15">
        <v>0</v>
      </c>
      <c r="N92" s="15">
        <v>0</v>
      </c>
      <c r="O92" s="15">
        <v>0</v>
      </c>
      <c r="P92" s="15">
        <v>0</v>
      </c>
      <c r="Q92" s="15">
        <v>0</v>
      </c>
      <c r="R92" s="15">
        <v>0</v>
      </c>
      <c r="S92" s="15">
        <v>0</v>
      </c>
      <c r="T92" s="15">
        <v>0</v>
      </c>
      <c r="U92" s="15">
        <v>0</v>
      </c>
      <c r="V92" s="15">
        <v>0</v>
      </c>
      <c r="W92" s="15">
        <v>0</v>
      </c>
      <c r="X92" s="15">
        <v>0</v>
      </c>
      <c r="Y92" s="15">
        <v>0</v>
      </c>
      <c r="Z92" s="15">
        <v>0</v>
      </c>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c r="BR92" s="123"/>
      <c r="BS92" s="123"/>
      <c r="BT92" s="123"/>
      <c r="BU92" s="123"/>
      <c r="BV92" s="123"/>
      <c r="BW92" s="123"/>
      <c r="BX92" s="123"/>
      <c r="BY92" s="123"/>
      <c r="BZ92" s="123"/>
      <c r="CA92" s="123"/>
      <c r="CB92" s="123"/>
      <c r="CC92" s="123"/>
      <c r="CD92" s="123"/>
      <c r="CE92" s="123"/>
    </row>
    <row r="93" spans="2:88" ht="27.95" customHeight="1" x14ac:dyDescent="0.3">
      <c r="B93" s="23" t="s">
        <v>33</v>
      </c>
      <c r="C93" s="23"/>
      <c r="D93" s="23"/>
      <c r="E93" s="23"/>
      <c r="F93" s="57">
        <f t="shared" ref="F93:Z93" si="15">+SUM(F94,F105)</f>
        <v>0</v>
      </c>
      <c r="G93" s="57">
        <f t="shared" si="15"/>
        <v>15.576499964072539</v>
      </c>
      <c r="H93" s="57">
        <f t="shared" si="15"/>
        <v>0</v>
      </c>
      <c r="I93" s="57">
        <f t="shared" si="15"/>
        <v>0</v>
      </c>
      <c r="J93" s="57">
        <f t="shared" si="15"/>
        <v>15.552841066598674</v>
      </c>
      <c r="K93" s="57">
        <f t="shared" si="15"/>
        <v>0</v>
      </c>
      <c r="L93" s="57">
        <f t="shared" si="15"/>
        <v>0</v>
      </c>
      <c r="M93" s="57">
        <f t="shared" si="15"/>
        <v>15.450584100662935</v>
      </c>
      <c r="N93" s="57">
        <f t="shared" si="15"/>
        <v>0</v>
      </c>
      <c r="O93" s="57">
        <f t="shared" si="15"/>
        <v>0</v>
      </c>
      <c r="P93" s="57">
        <f t="shared" si="15"/>
        <v>15.348012381662937</v>
      </c>
      <c r="Q93" s="57">
        <f t="shared" si="15"/>
        <v>0</v>
      </c>
      <c r="R93" s="57">
        <f t="shared" si="15"/>
        <v>0</v>
      </c>
      <c r="S93" s="57">
        <f t="shared" si="15"/>
        <v>15.107492671662936</v>
      </c>
      <c r="T93" s="57">
        <f t="shared" si="15"/>
        <v>0</v>
      </c>
      <c r="U93" s="57">
        <f t="shared" si="15"/>
        <v>0</v>
      </c>
      <c r="V93" s="57">
        <f t="shared" si="15"/>
        <v>10.236682820234366</v>
      </c>
      <c r="W93" s="57">
        <f t="shared" si="15"/>
        <v>0</v>
      </c>
      <c r="X93" s="57">
        <f t="shared" si="15"/>
        <v>0</v>
      </c>
      <c r="Y93" s="57">
        <f t="shared" si="15"/>
        <v>9.9525329058022649</v>
      </c>
      <c r="Z93" s="57">
        <f t="shared" si="15"/>
        <v>0</v>
      </c>
      <c r="AD93" s="119"/>
      <c r="AE93" s="119"/>
      <c r="AF93" s="119"/>
      <c r="AG93" s="119"/>
      <c r="AH93" s="119"/>
      <c r="AI93" s="119"/>
      <c r="AJ93" s="119"/>
      <c r="AK93" s="119"/>
      <c r="AL93" s="119"/>
      <c r="AM93" s="119"/>
      <c r="AN93" s="119"/>
      <c r="AO93" s="119"/>
      <c r="AP93" s="119"/>
      <c r="AQ93" s="119"/>
      <c r="AR93" s="119"/>
      <c r="AS93" s="119"/>
      <c r="AT93" s="119"/>
      <c r="AU93" s="119"/>
      <c r="AV93" s="119"/>
      <c r="AW93" s="119"/>
      <c r="AX93" s="119"/>
      <c r="AY93" s="119"/>
      <c r="AZ93" s="119"/>
      <c r="BA93" s="119"/>
      <c r="BB93" s="119"/>
      <c r="BC93" s="119"/>
      <c r="BD93" s="119"/>
      <c r="BE93" s="119"/>
      <c r="BF93" s="119"/>
      <c r="BG93" s="119"/>
      <c r="BH93" s="119"/>
      <c r="BI93" s="119"/>
      <c r="BJ93" s="119"/>
      <c r="BK93" s="119"/>
      <c r="BL93" s="119"/>
      <c r="BM93" s="119"/>
      <c r="BN93" s="119"/>
      <c r="BO93" s="119"/>
      <c r="BP93" s="119"/>
      <c r="BQ93" s="119"/>
      <c r="BR93" s="119"/>
      <c r="BS93" s="119"/>
      <c r="BT93" s="119"/>
      <c r="BU93" s="119"/>
      <c r="BV93" s="119"/>
      <c r="BW93" s="119"/>
      <c r="BX93" s="119"/>
      <c r="BY93" s="119"/>
      <c r="BZ93" s="119"/>
      <c r="CA93" s="119"/>
      <c r="CB93" s="119"/>
      <c r="CC93" s="119"/>
      <c r="CD93" s="119"/>
      <c r="CE93" s="119"/>
    </row>
    <row r="94" spans="2:88" ht="27.95" customHeight="1" x14ac:dyDescent="0.3">
      <c r="B94" s="24" t="s">
        <v>34</v>
      </c>
      <c r="C94" s="24"/>
      <c r="D94" s="24"/>
      <c r="E94" s="24"/>
      <c r="F94" s="58">
        <f t="shared" ref="F94:Z94" si="16">+SUM(F95:F104)</f>
        <v>0</v>
      </c>
      <c r="G94" s="58">
        <f t="shared" si="16"/>
        <v>13.36144381550111</v>
      </c>
      <c r="H94" s="58">
        <f t="shared" si="16"/>
        <v>0</v>
      </c>
      <c r="I94" s="58">
        <f t="shared" si="16"/>
        <v>0</v>
      </c>
      <c r="J94" s="58">
        <f t="shared" si="16"/>
        <v>13.55303414231296</v>
      </c>
      <c r="K94" s="58">
        <f t="shared" si="16"/>
        <v>0</v>
      </c>
      <c r="L94" s="58">
        <f t="shared" si="16"/>
        <v>0</v>
      </c>
      <c r="M94" s="58">
        <f t="shared" si="16"/>
        <v>13.666026400662934</v>
      </c>
      <c r="N94" s="58">
        <f t="shared" si="16"/>
        <v>0</v>
      </c>
      <c r="O94" s="58">
        <f t="shared" si="16"/>
        <v>0</v>
      </c>
      <c r="P94" s="58">
        <f t="shared" si="16"/>
        <v>13.563454681662936</v>
      </c>
      <c r="Q94" s="58">
        <f t="shared" si="16"/>
        <v>0</v>
      </c>
      <c r="R94" s="58">
        <f t="shared" si="16"/>
        <v>0</v>
      </c>
      <c r="S94" s="58">
        <f t="shared" si="16"/>
        <v>13.322934971662935</v>
      </c>
      <c r="T94" s="58">
        <f t="shared" si="16"/>
        <v>0</v>
      </c>
      <c r="U94" s="58">
        <f t="shared" si="16"/>
        <v>0</v>
      </c>
      <c r="V94" s="58">
        <f t="shared" si="16"/>
        <v>8.4521251202343652</v>
      </c>
      <c r="W94" s="58">
        <f t="shared" si="16"/>
        <v>0</v>
      </c>
      <c r="X94" s="58">
        <f t="shared" si="16"/>
        <v>0</v>
      </c>
      <c r="Y94" s="58">
        <f t="shared" si="16"/>
        <v>8.1679752058022643</v>
      </c>
      <c r="Z94" s="58">
        <f t="shared" si="16"/>
        <v>0</v>
      </c>
      <c r="AD94" s="124"/>
      <c r="AE94" s="124"/>
      <c r="AF94" s="124"/>
      <c r="AG94" s="124"/>
      <c r="AH94" s="124"/>
      <c r="AI94" s="124"/>
      <c r="AJ94" s="124"/>
      <c r="AK94" s="124"/>
      <c r="AL94" s="124"/>
      <c r="AM94" s="124"/>
      <c r="AN94" s="124"/>
      <c r="AO94" s="124"/>
      <c r="AP94" s="124"/>
      <c r="AQ94" s="124"/>
      <c r="AR94" s="124"/>
      <c r="AS94" s="124"/>
      <c r="AT94" s="124"/>
      <c r="AU94" s="124"/>
      <c r="AV94" s="124"/>
      <c r="AW94" s="124"/>
      <c r="AX94" s="124"/>
      <c r="AY94" s="124"/>
      <c r="AZ94" s="124"/>
      <c r="BA94" s="124"/>
      <c r="BB94" s="124"/>
      <c r="BC94" s="124"/>
      <c r="BD94" s="124"/>
      <c r="BE94" s="124"/>
      <c r="BF94" s="124"/>
      <c r="BG94" s="124"/>
      <c r="BH94" s="124"/>
      <c r="BI94" s="124"/>
      <c r="BJ94" s="124"/>
      <c r="BK94" s="124"/>
      <c r="BL94" s="124"/>
      <c r="BM94" s="124"/>
      <c r="BN94" s="124"/>
      <c r="BO94" s="124"/>
      <c r="BP94" s="124"/>
      <c r="BQ94" s="124"/>
      <c r="BR94" s="124"/>
      <c r="BS94" s="124"/>
      <c r="BT94" s="124"/>
      <c r="BU94" s="124"/>
      <c r="BV94" s="124"/>
      <c r="BW94" s="124"/>
      <c r="BX94" s="124"/>
      <c r="BY94" s="124"/>
      <c r="BZ94" s="124"/>
      <c r="CA94" s="124"/>
      <c r="CB94" s="124"/>
      <c r="CC94" s="124"/>
      <c r="CD94" s="124"/>
      <c r="CE94" s="124"/>
    </row>
    <row r="95" spans="2:88" ht="27.95" customHeight="1" x14ac:dyDescent="0.3">
      <c r="B95" s="9" t="s">
        <v>35</v>
      </c>
      <c r="C95" s="9" t="s">
        <v>36</v>
      </c>
      <c r="D95" s="9" t="str">
        <f t="shared" ref="D95:D104" si="17">+VLOOKUP($C95,$C$10:$D$50,2,FALSE)</f>
        <v>USD</v>
      </c>
      <c r="E95" s="9" t="s">
        <v>126</v>
      </c>
      <c r="F95" s="15">
        <v>0</v>
      </c>
      <c r="G95" s="15">
        <v>2.8515320943328861</v>
      </c>
      <c r="H95" s="15">
        <v>0</v>
      </c>
      <c r="I95" s="15">
        <v>0</v>
      </c>
      <c r="J95" s="15">
        <v>2.8515320943328861</v>
      </c>
      <c r="K95" s="15">
        <v>0</v>
      </c>
      <c r="L95" s="15">
        <v>0</v>
      </c>
      <c r="M95" s="15">
        <v>2.8515320943328861</v>
      </c>
      <c r="N95" s="15">
        <v>0</v>
      </c>
      <c r="O95" s="15">
        <v>0</v>
      </c>
      <c r="P95" s="15">
        <v>2.8515320943328861</v>
      </c>
      <c r="Q95" s="15">
        <v>0</v>
      </c>
      <c r="R95" s="15">
        <v>0</v>
      </c>
      <c r="S95" s="15">
        <v>2.8515320943328861</v>
      </c>
      <c r="T95" s="15">
        <v>0</v>
      </c>
      <c r="U95" s="15">
        <v>0</v>
      </c>
      <c r="V95" s="15">
        <v>2.8515320943328861</v>
      </c>
      <c r="W95" s="15">
        <v>0</v>
      </c>
      <c r="X95" s="15">
        <v>0</v>
      </c>
      <c r="Y95" s="15">
        <v>2.8515320943328857</v>
      </c>
      <c r="Z95" s="15">
        <v>0</v>
      </c>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c r="BR95" s="123"/>
      <c r="BS95" s="123"/>
      <c r="BT95" s="123"/>
      <c r="BU95" s="123"/>
      <c r="BV95" s="123"/>
      <c r="BW95" s="123"/>
      <c r="BX95" s="123"/>
      <c r="BY95" s="123"/>
      <c r="BZ95" s="123"/>
      <c r="CA95" s="123"/>
      <c r="CB95" s="123"/>
      <c r="CC95" s="123"/>
      <c r="CD95" s="123"/>
      <c r="CE95" s="123"/>
    </row>
    <row r="96" spans="2:88" ht="27.95" customHeight="1" x14ac:dyDescent="0.3">
      <c r="B96" s="9" t="s">
        <v>37</v>
      </c>
      <c r="C96" s="9" t="s">
        <v>38</v>
      </c>
      <c r="D96" s="9" t="str">
        <f t="shared" si="17"/>
        <v>USD</v>
      </c>
      <c r="E96" s="9" t="s">
        <v>126</v>
      </c>
      <c r="F96" s="15">
        <v>0</v>
      </c>
      <c r="G96" s="15">
        <v>2.8921521002396533</v>
      </c>
      <c r="H96" s="15">
        <v>0</v>
      </c>
      <c r="I96" s="15">
        <v>0</v>
      </c>
      <c r="J96" s="15">
        <v>2.8921521004793065</v>
      </c>
      <c r="K96" s="15">
        <v>0</v>
      </c>
      <c r="L96" s="15">
        <v>0</v>
      </c>
      <c r="M96" s="15">
        <v>2.8921521004793065</v>
      </c>
      <c r="N96" s="15">
        <v>0</v>
      </c>
      <c r="O96" s="15">
        <v>0</v>
      </c>
      <c r="P96" s="15">
        <v>2.8921521004793065</v>
      </c>
      <c r="Q96" s="15">
        <v>0</v>
      </c>
      <c r="R96" s="15">
        <v>0</v>
      </c>
      <c r="S96" s="15">
        <v>2.8921521004793065</v>
      </c>
      <c r="T96" s="15">
        <v>0</v>
      </c>
      <c r="U96" s="15">
        <v>0</v>
      </c>
      <c r="V96" s="15">
        <v>2.8921521004793065</v>
      </c>
      <c r="W96" s="15">
        <v>0</v>
      </c>
      <c r="X96" s="15">
        <v>0</v>
      </c>
      <c r="Y96" s="15">
        <v>2.6855698075879277</v>
      </c>
      <c r="Z96" s="15">
        <v>0</v>
      </c>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c r="BR96" s="123"/>
      <c r="BS96" s="123"/>
      <c r="BT96" s="123"/>
      <c r="BU96" s="123"/>
      <c r="BV96" s="123"/>
      <c r="BW96" s="123"/>
      <c r="BX96" s="123"/>
      <c r="BY96" s="123"/>
      <c r="BZ96" s="123"/>
      <c r="CA96" s="123"/>
      <c r="CB96" s="123"/>
      <c r="CC96" s="123"/>
      <c r="CD96" s="123"/>
      <c r="CE96" s="123"/>
    </row>
    <row r="97" spans="2:83" ht="27.95" customHeight="1" x14ac:dyDescent="0.3">
      <c r="B97" s="9" t="s">
        <v>39</v>
      </c>
      <c r="C97" s="9" t="s">
        <v>40</v>
      </c>
      <c r="D97" s="9" t="str">
        <f t="shared" si="17"/>
        <v>USD</v>
      </c>
      <c r="E97" s="9" t="s">
        <v>126</v>
      </c>
      <c r="F97" s="15">
        <v>0</v>
      </c>
      <c r="G97" s="15">
        <v>4.8708098514285698</v>
      </c>
      <c r="H97" s="15">
        <v>0</v>
      </c>
      <c r="I97" s="15">
        <v>0</v>
      </c>
      <c r="J97" s="15">
        <v>4.8708098514285698</v>
      </c>
      <c r="K97" s="15">
        <v>0</v>
      </c>
      <c r="L97" s="15">
        <v>0</v>
      </c>
      <c r="M97" s="15">
        <v>4.8708098514285698</v>
      </c>
      <c r="N97" s="15">
        <v>0</v>
      </c>
      <c r="O97" s="15">
        <v>0</v>
      </c>
      <c r="P97" s="15">
        <v>4.8708098514285698</v>
      </c>
      <c r="Q97" s="15">
        <v>0</v>
      </c>
      <c r="R97" s="15">
        <v>0</v>
      </c>
      <c r="S97" s="15">
        <v>4.8708098514285698</v>
      </c>
      <c r="T97" s="15">
        <v>0</v>
      </c>
      <c r="U97" s="15">
        <v>0</v>
      </c>
      <c r="V97" s="15">
        <v>0</v>
      </c>
      <c r="W97" s="15">
        <v>0</v>
      </c>
      <c r="X97" s="15">
        <v>0</v>
      </c>
      <c r="Y97" s="15">
        <v>0</v>
      </c>
      <c r="Z97" s="15">
        <v>0</v>
      </c>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c r="BR97" s="123"/>
      <c r="BS97" s="123"/>
      <c r="BT97" s="123"/>
      <c r="BU97" s="123"/>
      <c r="BV97" s="123"/>
      <c r="BW97" s="123"/>
      <c r="BX97" s="123"/>
      <c r="BY97" s="123"/>
      <c r="BZ97" s="123"/>
      <c r="CA97" s="123"/>
      <c r="CB97" s="123"/>
      <c r="CC97" s="123"/>
      <c r="CD97" s="123"/>
      <c r="CE97" s="123"/>
    </row>
    <row r="98" spans="2:83" ht="27.95" customHeight="1" x14ac:dyDescent="0.3">
      <c r="B98" s="9" t="s">
        <v>41</v>
      </c>
      <c r="C98" s="9" t="s">
        <v>42</v>
      </c>
      <c r="D98" s="9" t="str">
        <f t="shared" si="17"/>
        <v>USD</v>
      </c>
      <c r="E98" s="9" t="s">
        <v>126</v>
      </c>
      <c r="F98" s="15">
        <v>0</v>
      </c>
      <c r="G98" s="15">
        <v>1.7576549180000001</v>
      </c>
      <c r="H98" s="15">
        <v>0</v>
      </c>
      <c r="I98" s="15">
        <v>0</v>
      </c>
      <c r="J98" s="15">
        <v>1.7576549180000001</v>
      </c>
      <c r="K98" s="15">
        <v>0</v>
      </c>
      <c r="L98" s="15">
        <v>0</v>
      </c>
      <c r="M98" s="15">
        <v>1.7576549180000001</v>
      </c>
      <c r="N98" s="15">
        <v>0</v>
      </c>
      <c r="O98" s="15">
        <v>0</v>
      </c>
      <c r="P98" s="15">
        <v>1.7576549180000001</v>
      </c>
      <c r="Q98" s="15">
        <v>0</v>
      </c>
      <c r="R98" s="15">
        <v>0</v>
      </c>
      <c r="S98" s="15">
        <v>1.7576549180000001</v>
      </c>
      <c r="T98" s="15">
        <v>0</v>
      </c>
      <c r="U98" s="15">
        <v>0</v>
      </c>
      <c r="V98" s="15">
        <v>1.7576549180000001</v>
      </c>
      <c r="W98" s="15">
        <v>0</v>
      </c>
      <c r="X98" s="15">
        <v>0</v>
      </c>
      <c r="Y98" s="15">
        <v>1.6948815280714287</v>
      </c>
      <c r="Z98" s="15">
        <v>0</v>
      </c>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c r="BR98" s="123"/>
      <c r="BS98" s="123"/>
      <c r="BT98" s="123"/>
      <c r="BU98" s="123"/>
      <c r="BV98" s="123"/>
      <c r="BW98" s="123"/>
      <c r="BX98" s="123"/>
      <c r="BY98" s="123"/>
      <c r="BZ98" s="123"/>
      <c r="CA98" s="123"/>
      <c r="CB98" s="123"/>
      <c r="CC98" s="123"/>
      <c r="CD98" s="123"/>
      <c r="CE98" s="123"/>
    </row>
    <row r="99" spans="2:83" ht="27.95" customHeight="1" x14ac:dyDescent="0.3">
      <c r="B99" s="9" t="s">
        <v>43</v>
      </c>
      <c r="C99" s="9" t="s">
        <v>44</v>
      </c>
      <c r="D99" s="9" t="str">
        <f t="shared" si="17"/>
        <v>USD</v>
      </c>
      <c r="E99" s="9" t="s">
        <v>126</v>
      </c>
      <c r="F99" s="15">
        <v>0</v>
      </c>
      <c r="G99" s="15">
        <v>0.47737059583333297</v>
      </c>
      <c r="H99" s="15">
        <v>0</v>
      </c>
      <c r="I99" s="15">
        <v>0</v>
      </c>
      <c r="J99" s="15">
        <v>0.47737059583333297</v>
      </c>
      <c r="K99" s="15">
        <v>0</v>
      </c>
      <c r="L99" s="15">
        <v>0</v>
      </c>
      <c r="M99" s="15">
        <v>0.47737059583333297</v>
      </c>
      <c r="N99" s="15">
        <v>0</v>
      </c>
      <c r="O99" s="15">
        <v>0</v>
      </c>
      <c r="P99" s="15">
        <v>0.47737059583333297</v>
      </c>
      <c r="Q99" s="15">
        <v>0</v>
      </c>
      <c r="R99" s="15">
        <v>0</v>
      </c>
      <c r="S99" s="15">
        <v>0.47737059583333297</v>
      </c>
      <c r="T99" s="15">
        <v>0</v>
      </c>
      <c r="U99" s="15">
        <v>0</v>
      </c>
      <c r="V99" s="15">
        <v>0.47737059583333297</v>
      </c>
      <c r="W99" s="15">
        <v>0</v>
      </c>
      <c r="X99" s="15">
        <v>0</v>
      </c>
      <c r="Y99" s="15">
        <v>0.47737059583333297</v>
      </c>
      <c r="Z99" s="15">
        <v>0</v>
      </c>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c r="BR99" s="123"/>
      <c r="BS99" s="123"/>
      <c r="BT99" s="123"/>
      <c r="BU99" s="123"/>
      <c r="BV99" s="123"/>
      <c r="BW99" s="123"/>
      <c r="BX99" s="123"/>
      <c r="BY99" s="123"/>
      <c r="BZ99" s="123"/>
      <c r="CA99" s="123"/>
      <c r="CB99" s="123"/>
      <c r="CC99" s="123"/>
      <c r="CD99" s="123"/>
      <c r="CE99" s="123"/>
    </row>
    <row r="100" spans="2:83" ht="27.95" customHeight="1" x14ac:dyDescent="0.3">
      <c r="B100" s="9" t="s">
        <v>45</v>
      </c>
      <c r="C100" s="9" t="s">
        <v>46</v>
      </c>
      <c r="D100" s="9" t="str">
        <f t="shared" si="17"/>
        <v>USD</v>
      </c>
      <c r="E100" s="9" t="s">
        <v>126</v>
      </c>
      <c r="F100" s="15">
        <v>0</v>
      </c>
      <c r="G100" s="15">
        <v>0</v>
      </c>
      <c r="H100" s="15">
        <v>0</v>
      </c>
      <c r="I100" s="15">
        <v>0</v>
      </c>
      <c r="J100" s="15">
        <v>0.21627348134997554</v>
      </c>
      <c r="K100" s="15">
        <v>0</v>
      </c>
      <c r="L100" s="15">
        <v>0</v>
      </c>
      <c r="M100" s="15">
        <v>0.43254696269995108</v>
      </c>
      <c r="N100" s="15">
        <v>0</v>
      </c>
      <c r="O100" s="15">
        <v>0</v>
      </c>
      <c r="P100" s="15">
        <v>0.43254696269995108</v>
      </c>
      <c r="Q100" s="15">
        <v>0</v>
      </c>
      <c r="R100" s="15">
        <v>0</v>
      </c>
      <c r="S100" s="15">
        <v>0.43254696269995108</v>
      </c>
      <c r="T100" s="15">
        <v>0</v>
      </c>
      <c r="U100" s="15">
        <v>0</v>
      </c>
      <c r="V100" s="15">
        <v>0.43254696269995108</v>
      </c>
      <c r="W100" s="15">
        <v>0</v>
      </c>
      <c r="X100" s="15">
        <v>0</v>
      </c>
      <c r="Y100" s="15">
        <v>0.41902987011557763</v>
      </c>
      <c r="Z100" s="15">
        <v>0</v>
      </c>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c r="BR100" s="123"/>
      <c r="BS100" s="123"/>
      <c r="BT100" s="123"/>
      <c r="BU100" s="123"/>
      <c r="BV100" s="123"/>
      <c r="BW100" s="123"/>
      <c r="BX100" s="123"/>
      <c r="BY100" s="123"/>
      <c r="BZ100" s="123"/>
      <c r="CA100" s="123"/>
      <c r="CB100" s="123"/>
      <c r="CC100" s="123"/>
      <c r="CD100" s="123"/>
      <c r="CE100" s="123"/>
    </row>
    <row r="101" spans="2:83" ht="27.95" customHeight="1" x14ac:dyDescent="0.3">
      <c r="B101" s="9" t="s">
        <v>47</v>
      </c>
      <c r="C101" s="9" t="s">
        <v>48</v>
      </c>
      <c r="D101" s="9" t="str">
        <f t="shared" si="17"/>
        <v>USD</v>
      </c>
      <c r="E101" s="9" t="s">
        <v>126</v>
      </c>
      <c r="F101" s="15">
        <v>0</v>
      </c>
      <c r="G101" s="15">
        <v>0.24052004000000002</v>
      </c>
      <c r="H101" s="15">
        <v>0</v>
      </c>
      <c r="I101" s="15">
        <v>0</v>
      </c>
      <c r="J101" s="15">
        <v>0.24052004000000002</v>
      </c>
      <c r="K101" s="15">
        <v>0</v>
      </c>
      <c r="L101" s="15">
        <v>0</v>
      </c>
      <c r="M101" s="15">
        <v>0.24052004000000002</v>
      </c>
      <c r="N101" s="15">
        <v>0</v>
      </c>
      <c r="O101" s="15">
        <v>0</v>
      </c>
      <c r="P101" s="15">
        <v>0.24051971000000044</v>
      </c>
      <c r="Q101" s="15">
        <v>0</v>
      </c>
      <c r="R101" s="15">
        <v>0</v>
      </c>
      <c r="S101" s="15">
        <v>0</v>
      </c>
      <c r="T101" s="15">
        <v>0</v>
      </c>
      <c r="U101" s="15">
        <v>0</v>
      </c>
      <c r="V101" s="15">
        <v>0</v>
      </c>
      <c r="W101" s="15">
        <v>0</v>
      </c>
      <c r="X101" s="15">
        <v>0</v>
      </c>
      <c r="Y101" s="15">
        <v>0</v>
      </c>
      <c r="Z101" s="15">
        <v>0</v>
      </c>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c r="BR101" s="123"/>
      <c r="BS101" s="123"/>
      <c r="BT101" s="123"/>
      <c r="BU101" s="123"/>
      <c r="BV101" s="123"/>
      <c r="BW101" s="123"/>
      <c r="BX101" s="123"/>
      <c r="BY101" s="123"/>
      <c r="BZ101" s="123"/>
      <c r="CA101" s="123"/>
      <c r="CB101" s="123"/>
      <c r="CC101" s="123"/>
      <c r="CD101" s="123"/>
      <c r="CE101" s="123"/>
    </row>
    <row r="102" spans="2:83" ht="27.95" customHeight="1" x14ac:dyDescent="0.3">
      <c r="B102" s="9" t="s">
        <v>49</v>
      </c>
      <c r="C102" s="9" t="s">
        <v>50</v>
      </c>
      <c r="D102" s="9" t="str">
        <f t="shared" si="17"/>
        <v>USD</v>
      </c>
      <c r="E102" s="9" t="s">
        <v>126</v>
      </c>
      <c r="F102" s="15">
        <v>0</v>
      </c>
      <c r="G102" s="15">
        <v>3.0651336666666668E-2</v>
      </c>
      <c r="H102" s="15">
        <v>0</v>
      </c>
      <c r="I102" s="15">
        <v>0</v>
      </c>
      <c r="J102" s="15">
        <v>4.0868448888888888E-2</v>
      </c>
      <c r="K102" s="15">
        <v>0</v>
      </c>
      <c r="L102" s="15">
        <v>0</v>
      </c>
      <c r="M102" s="15">
        <v>4.0868448888888888E-2</v>
      </c>
      <c r="N102" s="15">
        <v>0</v>
      </c>
      <c r="O102" s="15">
        <v>0</v>
      </c>
      <c r="P102" s="15">
        <v>4.0868448888888888E-2</v>
      </c>
      <c r="Q102" s="15">
        <v>0</v>
      </c>
      <c r="R102" s="15">
        <v>0</v>
      </c>
      <c r="S102" s="15">
        <v>4.0868448888888888E-2</v>
      </c>
      <c r="T102" s="15">
        <v>0</v>
      </c>
      <c r="U102" s="15">
        <v>0</v>
      </c>
      <c r="V102" s="15">
        <v>4.0868448888888888E-2</v>
      </c>
      <c r="W102" s="15">
        <v>0</v>
      </c>
      <c r="X102" s="15">
        <v>0</v>
      </c>
      <c r="Y102" s="15">
        <v>3.9591309861111104E-2</v>
      </c>
      <c r="Z102" s="15">
        <v>0</v>
      </c>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c r="BR102" s="123"/>
      <c r="BS102" s="123"/>
      <c r="BT102" s="123"/>
      <c r="BU102" s="123"/>
      <c r="BV102" s="123"/>
      <c r="BW102" s="123"/>
      <c r="BX102" s="123"/>
      <c r="BY102" s="123"/>
      <c r="BZ102" s="123"/>
      <c r="CA102" s="123"/>
      <c r="CB102" s="123"/>
      <c r="CC102" s="123"/>
      <c r="CD102" s="123"/>
      <c r="CE102" s="123"/>
    </row>
    <row r="103" spans="2:83" ht="27.95" customHeight="1" x14ac:dyDescent="0.3">
      <c r="B103" s="9" t="s">
        <v>51</v>
      </c>
      <c r="C103" s="9" t="s">
        <v>52</v>
      </c>
      <c r="D103" s="9" t="str">
        <f t="shared" si="17"/>
        <v>USD</v>
      </c>
      <c r="E103" s="9" t="s">
        <v>126</v>
      </c>
      <c r="F103" s="15">
        <v>0</v>
      </c>
      <c r="G103" s="15">
        <v>0.13818149000000002</v>
      </c>
      <c r="H103" s="15">
        <v>0</v>
      </c>
      <c r="I103" s="15">
        <v>0</v>
      </c>
      <c r="J103" s="15">
        <v>6.9090760000000001E-2</v>
      </c>
      <c r="K103" s="15">
        <v>0</v>
      </c>
      <c r="L103" s="15">
        <v>0</v>
      </c>
      <c r="M103" s="15">
        <v>0</v>
      </c>
      <c r="N103" s="15">
        <v>0</v>
      </c>
      <c r="O103" s="15">
        <v>0</v>
      </c>
      <c r="P103" s="15">
        <v>0</v>
      </c>
      <c r="Q103" s="15">
        <v>0</v>
      </c>
      <c r="R103" s="15">
        <v>0</v>
      </c>
      <c r="S103" s="15">
        <v>0</v>
      </c>
      <c r="T103" s="15">
        <v>0</v>
      </c>
      <c r="U103" s="15">
        <v>0</v>
      </c>
      <c r="V103" s="15">
        <v>0</v>
      </c>
      <c r="W103" s="15">
        <v>0</v>
      </c>
      <c r="X103" s="15">
        <v>0</v>
      </c>
      <c r="Y103" s="15">
        <v>0</v>
      </c>
      <c r="Z103" s="15">
        <v>0</v>
      </c>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123"/>
      <c r="BT103" s="123"/>
      <c r="BU103" s="123"/>
      <c r="BV103" s="123"/>
      <c r="BW103" s="123"/>
      <c r="BX103" s="123"/>
      <c r="BY103" s="123"/>
      <c r="BZ103" s="123"/>
      <c r="CA103" s="123"/>
      <c r="CB103" s="123"/>
      <c r="CC103" s="123"/>
      <c r="CD103" s="123"/>
      <c r="CE103" s="123"/>
    </row>
    <row r="104" spans="2:83" ht="27.95" customHeight="1" x14ac:dyDescent="0.3">
      <c r="B104" s="9" t="s">
        <v>53</v>
      </c>
      <c r="C104" s="9" t="s">
        <v>54</v>
      </c>
      <c r="D104" s="9" t="str">
        <f t="shared" si="17"/>
        <v>USD</v>
      </c>
      <c r="E104" s="9" t="s">
        <v>126</v>
      </c>
      <c r="F104" s="15">
        <v>0</v>
      </c>
      <c r="G104" s="15">
        <v>0.10257138900000001</v>
      </c>
      <c r="H104" s="15">
        <v>0</v>
      </c>
      <c r="I104" s="15">
        <v>0</v>
      </c>
      <c r="J104" s="15">
        <v>0.13676185200000002</v>
      </c>
      <c r="K104" s="15">
        <v>0</v>
      </c>
      <c r="L104" s="15">
        <v>0</v>
      </c>
      <c r="M104" s="15">
        <v>0.10257138900000001</v>
      </c>
      <c r="N104" s="15">
        <v>0</v>
      </c>
      <c r="O104" s="15">
        <v>0</v>
      </c>
      <c r="P104" s="15">
        <v>0</v>
      </c>
      <c r="Q104" s="15">
        <v>0</v>
      </c>
      <c r="R104" s="15">
        <v>0</v>
      </c>
      <c r="S104" s="15">
        <v>0</v>
      </c>
      <c r="T104" s="15">
        <v>0</v>
      </c>
      <c r="U104" s="15">
        <v>0</v>
      </c>
      <c r="V104" s="15">
        <v>0</v>
      </c>
      <c r="W104" s="15">
        <v>0</v>
      </c>
      <c r="X104" s="15">
        <v>0</v>
      </c>
      <c r="Y104" s="15">
        <v>0</v>
      </c>
      <c r="Z104" s="15">
        <v>0</v>
      </c>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c r="BR104" s="123"/>
      <c r="BS104" s="123"/>
      <c r="BT104" s="123"/>
      <c r="BU104" s="123"/>
      <c r="BV104" s="123"/>
      <c r="BW104" s="123"/>
      <c r="BX104" s="123"/>
      <c r="BY104" s="123"/>
      <c r="BZ104" s="123"/>
      <c r="CA104" s="123"/>
      <c r="CB104" s="123"/>
      <c r="CC104" s="123"/>
      <c r="CD104" s="123"/>
      <c r="CE104" s="123"/>
    </row>
    <row r="105" spans="2:83" ht="27.95" customHeight="1" x14ac:dyDescent="0.3">
      <c r="B105" s="24" t="s">
        <v>55</v>
      </c>
      <c r="C105" s="24"/>
      <c r="D105" s="24"/>
      <c r="E105" s="24"/>
      <c r="F105" s="58">
        <f t="shared" ref="F105:Z105" si="18">+SUM(F106:F107)</f>
        <v>0</v>
      </c>
      <c r="G105" s="58">
        <f t="shared" si="18"/>
        <v>2.2150561485714286</v>
      </c>
      <c r="H105" s="58">
        <f t="shared" si="18"/>
        <v>0</v>
      </c>
      <c r="I105" s="58">
        <f t="shared" si="18"/>
        <v>0</v>
      </c>
      <c r="J105" s="58">
        <f t="shared" si="18"/>
        <v>1.9998069242857142</v>
      </c>
      <c r="K105" s="58">
        <f t="shared" si="18"/>
        <v>0</v>
      </c>
      <c r="L105" s="58">
        <f t="shared" si="18"/>
        <v>0</v>
      </c>
      <c r="M105" s="58">
        <f t="shared" si="18"/>
        <v>1.7845576999999999</v>
      </c>
      <c r="N105" s="58">
        <f t="shared" si="18"/>
        <v>0</v>
      </c>
      <c r="O105" s="58">
        <f t="shared" si="18"/>
        <v>0</v>
      </c>
      <c r="P105" s="58">
        <f t="shared" si="18"/>
        <v>1.7845576999999999</v>
      </c>
      <c r="Q105" s="58">
        <f t="shared" si="18"/>
        <v>0</v>
      </c>
      <c r="R105" s="58">
        <f t="shared" si="18"/>
        <v>0</v>
      </c>
      <c r="S105" s="58">
        <f t="shared" si="18"/>
        <v>1.7845576999999999</v>
      </c>
      <c r="T105" s="58">
        <f t="shared" si="18"/>
        <v>0</v>
      </c>
      <c r="U105" s="58">
        <f t="shared" si="18"/>
        <v>0</v>
      </c>
      <c r="V105" s="58">
        <f t="shared" si="18"/>
        <v>1.7845576999999999</v>
      </c>
      <c r="W105" s="58">
        <f t="shared" si="18"/>
        <v>0</v>
      </c>
      <c r="X105" s="58">
        <f t="shared" si="18"/>
        <v>0</v>
      </c>
      <c r="Y105" s="58">
        <f t="shared" si="18"/>
        <v>1.7845577000000004</v>
      </c>
      <c r="Z105" s="58">
        <f t="shared" si="18"/>
        <v>0</v>
      </c>
      <c r="AD105" s="124"/>
      <c r="AE105" s="124"/>
      <c r="AF105" s="124"/>
      <c r="AG105" s="124"/>
      <c r="AH105" s="124"/>
      <c r="AI105" s="124"/>
      <c r="AJ105" s="124"/>
      <c r="AK105" s="124"/>
      <c r="AL105" s="124"/>
      <c r="AM105" s="124"/>
      <c r="AN105" s="124"/>
      <c r="AO105" s="124"/>
      <c r="AP105" s="124"/>
      <c r="AQ105" s="124"/>
      <c r="AR105" s="124"/>
      <c r="AS105" s="124"/>
      <c r="AT105" s="124"/>
      <c r="AU105" s="124"/>
      <c r="AV105" s="124"/>
      <c r="AW105" s="124"/>
      <c r="AX105" s="124"/>
      <c r="AY105" s="124"/>
      <c r="AZ105" s="124"/>
      <c r="BA105" s="124"/>
      <c r="BB105" s="124"/>
      <c r="BC105" s="124"/>
      <c r="BD105" s="124"/>
      <c r="BE105" s="124"/>
      <c r="BF105" s="124"/>
      <c r="BG105" s="124"/>
      <c r="BH105" s="124"/>
      <c r="BI105" s="124"/>
      <c r="BJ105" s="124"/>
      <c r="BK105" s="124"/>
      <c r="BL105" s="124"/>
      <c r="BM105" s="124"/>
      <c r="BN105" s="124"/>
      <c r="BO105" s="124"/>
      <c r="BP105" s="124"/>
      <c r="BQ105" s="124"/>
      <c r="BR105" s="124"/>
      <c r="BS105" s="124"/>
      <c r="BT105" s="124"/>
      <c r="BU105" s="124"/>
      <c r="BV105" s="124"/>
      <c r="BW105" s="124"/>
      <c r="BX105" s="124"/>
      <c r="BY105" s="124"/>
      <c r="BZ105" s="124"/>
      <c r="CA105" s="124"/>
      <c r="CB105" s="124"/>
      <c r="CC105" s="124"/>
      <c r="CD105" s="124"/>
      <c r="CE105" s="124"/>
    </row>
    <row r="106" spans="2:83" ht="27.95" customHeight="1" x14ac:dyDescent="0.3">
      <c r="B106" s="9" t="s">
        <v>56</v>
      </c>
      <c r="C106" s="9" t="s">
        <v>57</v>
      </c>
      <c r="D106" s="9" t="str">
        <f>+VLOOKUP($C106,$C$10:$D$50,2,FALSE)</f>
        <v>USD</v>
      </c>
      <c r="E106" s="9" t="s">
        <v>126</v>
      </c>
      <c r="F106" s="15">
        <v>0</v>
      </c>
      <c r="G106" s="15">
        <v>1.7845576999999999</v>
      </c>
      <c r="H106" s="15">
        <v>0</v>
      </c>
      <c r="I106" s="15">
        <v>0</v>
      </c>
      <c r="J106" s="15">
        <v>1.7845576999999999</v>
      </c>
      <c r="K106" s="15">
        <v>0</v>
      </c>
      <c r="L106" s="15">
        <v>0</v>
      </c>
      <c r="M106" s="15">
        <v>1.7845576999999999</v>
      </c>
      <c r="N106" s="15">
        <v>0</v>
      </c>
      <c r="O106" s="15">
        <v>0</v>
      </c>
      <c r="P106" s="15">
        <v>1.7845576999999999</v>
      </c>
      <c r="Q106" s="15">
        <v>0</v>
      </c>
      <c r="R106" s="15">
        <v>0</v>
      </c>
      <c r="S106" s="15">
        <v>1.7845576999999999</v>
      </c>
      <c r="T106" s="15">
        <v>0</v>
      </c>
      <c r="U106" s="15">
        <v>0</v>
      </c>
      <c r="V106" s="15">
        <v>1.7845576999999999</v>
      </c>
      <c r="W106" s="15">
        <v>0</v>
      </c>
      <c r="X106" s="15">
        <v>0</v>
      </c>
      <c r="Y106" s="15">
        <v>1.7845577000000004</v>
      </c>
      <c r="Z106" s="15">
        <v>0</v>
      </c>
      <c r="AD106" s="123"/>
      <c r="AE106" s="123"/>
      <c r="AF106" s="123"/>
      <c r="AG106" s="123"/>
      <c r="AH106" s="123"/>
      <c r="AI106" s="123"/>
      <c r="AJ106" s="123"/>
      <c r="AK106" s="123"/>
      <c r="AL106" s="123"/>
      <c r="AM106" s="123"/>
      <c r="AN106" s="123"/>
      <c r="AO106" s="123"/>
      <c r="AP106" s="123"/>
      <c r="AQ106" s="123"/>
      <c r="AR106" s="123"/>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c r="BR106" s="123"/>
      <c r="BS106" s="123"/>
      <c r="BT106" s="123"/>
      <c r="BU106" s="123"/>
      <c r="BV106" s="123"/>
      <c r="BW106" s="123"/>
      <c r="BX106" s="123"/>
      <c r="BY106" s="123"/>
      <c r="BZ106" s="123"/>
      <c r="CA106" s="123"/>
      <c r="CB106" s="123"/>
      <c r="CC106" s="123"/>
      <c r="CD106" s="123"/>
      <c r="CE106" s="123"/>
    </row>
    <row r="107" spans="2:83" ht="27.95" customHeight="1" x14ac:dyDescent="0.3">
      <c r="B107" s="9" t="s">
        <v>58</v>
      </c>
      <c r="C107" s="9" t="s">
        <v>59</v>
      </c>
      <c r="D107" s="9" t="str">
        <f>+VLOOKUP($C107,$C$10:$D$50,2,FALSE)</f>
        <v>USD</v>
      </c>
      <c r="E107" s="9" t="s">
        <v>126</v>
      </c>
      <c r="F107" s="15">
        <v>0</v>
      </c>
      <c r="G107" s="15">
        <v>0.43049844857142866</v>
      </c>
      <c r="H107" s="15">
        <v>0</v>
      </c>
      <c r="I107" s="15">
        <v>0</v>
      </c>
      <c r="J107" s="15">
        <v>0.21524922428571433</v>
      </c>
      <c r="K107" s="15">
        <v>0</v>
      </c>
      <c r="L107" s="15">
        <v>0</v>
      </c>
      <c r="M107" s="15">
        <v>0</v>
      </c>
      <c r="N107" s="15">
        <v>0</v>
      </c>
      <c r="O107" s="15">
        <v>0</v>
      </c>
      <c r="P107" s="15">
        <v>0</v>
      </c>
      <c r="Q107" s="15">
        <v>0</v>
      </c>
      <c r="R107" s="15">
        <v>0</v>
      </c>
      <c r="S107" s="15">
        <v>0</v>
      </c>
      <c r="T107" s="15">
        <v>0</v>
      </c>
      <c r="U107" s="15">
        <v>0</v>
      </c>
      <c r="V107" s="15">
        <v>0</v>
      </c>
      <c r="W107" s="15">
        <v>0</v>
      </c>
      <c r="X107" s="15">
        <v>0</v>
      </c>
      <c r="Y107" s="15">
        <v>0</v>
      </c>
      <c r="Z107" s="15">
        <v>0</v>
      </c>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c r="BR107" s="123"/>
      <c r="BS107" s="123"/>
      <c r="BT107" s="123"/>
      <c r="BU107" s="123"/>
      <c r="BV107" s="123"/>
      <c r="BW107" s="123"/>
      <c r="BX107" s="123"/>
      <c r="BY107" s="123"/>
      <c r="BZ107" s="123"/>
      <c r="CA107" s="123"/>
      <c r="CB107" s="123"/>
      <c r="CC107" s="123"/>
      <c r="CD107" s="123"/>
      <c r="CE107" s="123"/>
    </row>
    <row r="108" spans="2:83" ht="27.95" customHeight="1" x14ac:dyDescent="0.3">
      <c r="B108" s="23" t="s">
        <v>127</v>
      </c>
      <c r="C108" s="23"/>
      <c r="D108" s="23"/>
      <c r="E108" s="23"/>
      <c r="F108" s="57">
        <f t="shared" ref="F108:Z108" si="19">+SUM(F109:F111)</f>
        <v>5225.7953257423997</v>
      </c>
      <c r="G108" s="57">
        <f t="shared" si="19"/>
        <v>0</v>
      </c>
      <c r="H108" s="57">
        <f t="shared" si="19"/>
        <v>0</v>
      </c>
      <c r="I108" s="57">
        <f t="shared" si="19"/>
        <v>7.0428257423999998</v>
      </c>
      <c r="J108" s="57">
        <f t="shared" si="19"/>
        <v>0</v>
      </c>
      <c r="K108" s="57">
        <f t="shared" si="19"/>
        <v>0</v>
      </c>
      <c r="L108" s="57">
        <f t="shared" si="19"/>
        <v>7.0428257423999998</v>
      </c>
      <c r="M108" s="57">
        <f t="shared" si="19"/>
        <v>81.532307692307697</v>
      </c>
      <c r="N108" s="57">
        <f t="shared" si="19"/>
        <v>0</v>
      </c>
      <c r="O108" s="57">
        <f t="shared" si="19"/>
        <v>7.0428257423999998</v>
      </c>
      <c r="P108" s="57">
        <f t="shared" si="19"/>
        <v>81.532307692307697</v>
      </c>
      <c r="Q108" s="57">
        <f t="shared" si="19"/>
        <v>0</v>
      </c>
      <c r="R108" s="57">
        <f t="shared" si="19"/>
        <v>7.0597352879999997</v>
      </c>
      <c r="S108" s="57">
        <f t="shared" si="19"/>
        <v>81.532307692307697</v>
      </c>
      <c r="T108" s="57">
        <f t="shared" si="19"/>
        <v>0</v>
      </c>
      <c r="U108" s="57">
        <f t="shared" si="19"/>
        <v>0</v>
      </c>
      <c r="V108" s="57">
        <f t="shared" si="19"/>
        <v>81.532307692307697</v>
      </c>
      <c r="W108" s="57">
        <f t="shared" si="19"/>
        <v>0</v>
      </c>
      <c r="X108" s="57">
        <f t="shared" si="19"/>
        <v>0</v>
      </c>
      <c r="Y108" s="57">
        <f t="shared" si="19"/>
        <v>12.739423076923078</v>
      </c>
      <c r="Z108" s="57">
        <f t="shared" si="19"/>
        <v>0</v>
      </c>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19"/>
      <c r="AY108" s="119"/>
      <c r="AZ108" s="119"/>
      <c r="BA108" s="119"/>
      <c r="BB108" s="119"/>
      <c r="BC108" s="119"/>
      <c r="BD108" s="119"/>
      <c r="BE108" s="119"/>
      <c r="BF108" s="119"/>
      <c r="BG108" s="119"/>
      <c r="BH108" s="119"/>
      <c r="BI108" s="119"/>
      <c r="BJ108" s="119"/>
      <c r="BK108" s="119"/>
      <c r="BL108" s="119"/>
      <c r="BM108" s="119"/>
      <c r="BN108" s="119"/>
      <c r="BO108" s="119"/>
      <c r="BP108" s="119"/>
      <c r="BQ108" s="119"/>
      <c r="BR108" s="119"/>
      <c r="BS108" s="119"/>
      <c r="BT108" s="119"/>
      <c r="BU108" s="119"/>
      <c r="BV108" s="119"/>
      <c r="BW108" s="119"/>
      <c r="BX108" s="119"/>
      <c r="BY108" s="119"/>
      <c r="BZ108" s="119"/>
      <c r="CA108" s="119"/>
      <c r="CB108" s="119"/>
      <c r="CC108" s="119"/>
      <c r="CD108" s="119"/>
      <c r="CE108" s="119"/>
    </row>
    <row r="109" spans="2:83" ht="27.95" customHeight="1" x14ac:dyDescent="0.3">
      <c r="B109" s="9" t="s">
        <v>172</v>
      </c>
      <c r="C109" s="9" t="s">
        <v>169</v>
      </c>
      <c r="D109" s="9" t="str">
        <f>+VLOOKUP($C109,$C$10:$D$50,2,FALSE)</f>
        <v>USD</v>
      </c>
      <c r="E109" s="9" t="s">
        <v>127</v>
      </c>
      <c r="F109" s="15">
        <v>0</v>
      </c>
      <c r="G109" s="15">
        <v>0</v>
      </c>
      <c r="H109" s="15">
        <v>0</v>
      </c>
      <c r="I109" s="15">
        <v>0</v>
      </c>
      <c r="J109" s="15">
        <v>0</v>
      </c>
      <c r="K109" s="15">
        <v>0</v>
      </c>
      <c r="L109" s="15">
        <v>0</v>
      </c>
      <c r="M109" s="15">
        <v>81.532307692307697</v>
      </c>
      <c r="N109" s="15">
        <v>0</v>
      </c>
      <c r="O109" s="15">
        <v>0</v>
      </c>
      <c r="P109" s="15">
        <v>81.532307692307697</v>
      </c>
      <c r="Q109" s="15">
        <v>0</v>
      </c>
      <c r="R109" s="15">
        <v>0</v>
      </c>
      <c r="S109" s="15">
        <v>81.532307692307697</v>
      </c>
      <c r="T109" s="15">
        <v>0</v>
      </c>
      <c r="U109" s="15">
        <v>0</v>
      </c>
      <c r="V109" s="15">
        <v>81.532307692307697</v>
      </c>
      <c r="W109" s="15">
        <v>0</v>
      </c>
      <c r="X109" s="15">
        <v>0</v>
      </c>
      <c r="Y109" s="15">
        <v>12.739423076923078</v>
      </c>
      <c r="Z109" s="15">
        <v>0</v>
      </c>
      <c r="AD109" s="123"/>
      <c r="AE109" s="123"/>
      <c r="AF109" s="123"/>
      <c r="AG109" s="123"/>
      <c r="AH109" s="123"/>
      <c r="AI109" s="123"/>
      <c r="AJ109" s="123"/>
      <c r="AK109" s="123"/>
      <c r="AL109" s="123"/>
      <c r="AM109" s="123"/>
      <c r="AN109" s="123"/>
      <c r="AO109" s="123"/>
      <c r="AP109" s="123"/>
      <c r="AQ109" s="123"/>
      <c r="AR109" s="123"/>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c r="BR109" s="123"/>
      <c r="BS109" s="123"/>
      <c r="BT109" s="123"/>
      <c r="BU109" s="123"/>
      <c r="BV109" s="123"/>
      <c r="BW109" s="123"/>
      <c r="BX109" s="123"/>
      <c r="BY109" s="123"/>
      <c r="BZ109" s="123"/>
      <c r="CA109" s="123"/>
      <c r="CB109" s="123"/>
      <c r="CC109" s="123"/>
      <c r="CD109" s="123"/>
      <c r="CE109" s="123"/>
    </row>
    <row r="110" spans="2:83" ht="27.95" customHeight="1" x14ac:dyDescent="0.3">
      <c r="B110" s="9" t="s">
        <v>64</v>
      </c>
      <c r="C110" s="9" t="s">
        <v>65</v>
      </c>
      <c r="D110" s="9" t="str">
        <f>+VLOOKUP($C110,$C$10:$D$50,2,FALSE)</f>
        <v>Pesos</v>
      </c>
      <c r="E110" s="9" t="s">
        <v>127</v>
      </c>
      <c r="F110" s="15">
        <v>5218.7524999999996</v>
      </c>
      <c r="G110" s="15">
        <v>0</v>
      </c>
      <c r="H110" s="15">
        <v>0</v>
      </c>
      <c r="I110" s="15">
        <v>0</v>
      </c>
      <c r="J110" s="15">
        <v>0</v>
      </c>
      <c r="K110" s="15">
        <v>0</v>
      </c>
      <c r="L110" s="15">
        <v>0</v>
      </c>
      <c r="M110" s="15">
        <v>0</v>
      </c>
      <c r="N110" s="15">
        <v>0</v>
      </c>
      <c r="O110" s="15">
        <v>0</v>
      </c>
      <c r="P110" s="15">
        <v>0</v>
      </c>
      <c r="Q110" s="15">
        <v>0</v>
      </c>
      <c r="R110" s="15">
        <v>0</v>
      </c>
      <c r="S110" s="15">
        <v>0</v>
      </c>
      <c r="T110" s="15">
        <v>0</v>
      </c>
      <c r="U110" s="15">
        <v>0</v>
      </c>
      <c r="V110" s="15">
        <v>0</v>
      </c>
      <c r="W110" s="15">
        <v>0</v>
      </c>
      <c r="X110" s="15">
        <v>0</v>
      </c>
      <c r="Y110" s="15">
        <v>0</v>
      </c>
      <c r="Z110" s="15">
        <v>0</v>
      </c>
      <c r="AD110" s="123"/>
      <c r="AE110" s="123"/>
      <c r="AF110" s="123"/>
      <c r="AG110" s="123"/>
      <c r="AH110" s="123"/>
      <c r="AI110" s="123"/>
      <c r="AJ110" s="123"/>
      <c r="AK110" s="123"/>
      <c r="AL110" s="123"/>
      <c r="AM110" s="123"/>
      <c r="AN110" s="123"/>
      <c r="AO110" s="123"/>
      <c r="AP110" s="123"/>
      <c r="AQ110" s="123"/>
      <c r="AR110" s="123"/>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c r="BR110" s="123"/>
      <c r="BS110" s="123"/>
      <c r="BT110" s="123"/>
      <c r="BU110" s="123"/>
      <c r="BV110" s="123"/>
      <c r="BW110" s="123"/>
      <c r="BX110" s="123"/>
      <c r="BY110" s="123"/>
      <c r="BZ110" s="123"/>
      <c r="CA110" s="123"/>
      <c r="CB110" s="123"/>
      <c r="CC110" s="123"/>
      <c r="CD110" s="123"/>
      <c r="CE110" s="123"/>
    </row>
    <row r="111" spans="2:83" ht="27.95" customHeight="1" x14ac:dyDescent="0.3">
      <c r="B111" s="11" t="s">
        <v>66</v>
      </c>
      <c r="C111" s="9" t="s">
        <v>67</v>
      </c>
      <c r="D111" s="9" t="str">
        <f>+VLOOKUP($C111,$C$10:$D$50,2,FALSE)</f>
        <v>Pesos</v>
      </c>
      <c r="E111" s="9" t="s">
        <v>127</v>
      </c>
      <c r="F111" s="15">
        <v>7.0428257423999998</v>
      </c>
      <c r="G111" s="15">
        <v>0</v>
      </c>
      <c r="H111" s="15">
        <v>0</v>
      </c>
      <c r="I111" s="15">
        <v>7.0428257423999998</v>
      </c>
      <c r="J111" s="15">
        <v>0</v>
      </c>
      <c r="K111" s="15">
        <v>0</v>
      </c>
      <c r="L111" s="15">
        <v>7.0428257423999998</v>
      </c>
      <c r="M111" s="15">
        <v>0</v>
      </c>
      <c r="N111" s="15">
        <v>0</v>
      </c>
      <c r="O111" s="15">
        <v>7.0428257423999998</v>
      </c>
      <c r="P111" s="15">
        <v>0</v>
      </c>
      <c r="Q111" s="15">
        <v>0</v>
      </c>
      <c r="R111" s="15">
        <v>7.0597352879999997</v>
      </c>
      <c r="S111" s="15">
        <v>0</v>
      </c>
      <c r="T111" s="15">
        <v>0</v>
      </c>
      <c r="U111" s="15">
        <v>0</v>
      </c>
      <c r="V111" s="15">
        <v>0</v>
      </c>
      <c r="W111" s="15">
        <v>0</v>
      </c>
      <c r="X111" s="15">
        <v>0</v>
      </c>
      <c r="Y111" s="15">
        <v>0</v>
      </c>
      <c r="Z111" s="15">
        <v>0</v>
      </c>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c r="BR111" s="123"/>
      <c r="BS111" s="123"/>
      <c r="BT111" s="123"/>
      <c r="BU111" s="123"/>
      <c r="BV111" s="123"/>
      <c r="BW111" s="123"/>
      <c r="BX111" s="123"/>
      <c r="BY111" s="123"/>
      <c r="BZ111" s="123"/>
      <c r="CA111" s="123"/>
      <c r="CB111" s="123"/>
      <c r="CC111" s="123"/>
      <c r="CD111" s="123"/>
      <c r="CE111" s="123"/>
    </row>
    <row r="112" spans="2:83" ht="6.75" customHeight="1" x14ac:dyDescent="0.3">
      <c r="B112" s="26"/>
      <c r="C112" s="16"/>
      <c r="D112" s="16"/>
      <c r="E112" s="59"/>
      <c r="F112" s="59"/>
      <c r="G112" s="59"/>
      <c r="H112" s="59"/>
      <c r="I112" s="59"/>
      <c r="J112" s="59"/>
      <c r="K112" s="59"/>
      <c r="L112" s="59"/>
      <c r="M112" s="59"/>
      <c r="N112" s="27"/>
      <c r="O112" s="27"/>
      <c r="P112" s="27"/>
      <c r="Q112" s="27"/>
      <c r="R112" s="27"/>
      <c r="S112" s="27"/>
      <c r="T112" s="27"/>
      <c r="U112" s="27"/>
      <c r="V112" s="27"/>
      <c r="W112" s="56"/>
      <c r="AD112" s="56"/>
      <c r="AE112" s="56"/>
      <c r="AF112" s="56"/>
      <c r="AG112" s="56"/>
      <c r="AH112" s="56"/>
      <c r="AI112" s="56"/>
      <c r="AJ112" s="56"/>
      <c r="AK112" s="56"/>
    </row>
    <row r="113" spans="2:83" ht="29.25" customHeight="1" x14ac:dyDescent="0.3">
      <c r="B113" s="141" t="s">
        <v>68</v>
      </c>
      <c r="C113" s="142"/>
      <c r="D113" s="142"/>
      <c r="E113" s="143"/>
      <c r="F113" s="57">
        <f t="shared" ref="F113:Z113" si="20">+SUM(F72,F89,F91,F93,F108)</f>
        <v>9662.6118054133622</v>
      </c>
      <c r="G113" s="57">
        <f t="shared" si="20"/>
        <v>16.36049998407254</v>
      </c>
      <c r="H113" s="57">
        <f t="shared" si="20"/>
        <v>31.30297518540501</v>
      </c>
      <c r="I113" s="57">
        <f t="shared" si="20"/>
        <v>7355.612457521268</v>
      </c>
      <c r="J113" s="57">
        <f t="shared" si="20"/>
        <v>15.552841066598674</v>
      </c>
      <c r="K113" s="57">
        <f t="shared" si="20"/>
        <v>41.737300247206683</v>
      </c>
      <c r="L113" s="57">
        <f t="shared" si="20"/>
        <v>9296.1377335294383</v>
      </c>
      <c r="M113" s="57">
        <f t="shared" si="20"/>
        <v>96.982891792970634</v>
      </c>
      <c r="N113" s="57">
        <f t="shared" si="20"/>
        <v>41.737300247206683</v>
      </c>
      <c r="O113" s="57">
        <f t="shared" si="20"/>
        <v>249.22367038918514</v>
      </c>
      <c r="P113" s="57">
        <f t="shared" si="20"/>
        <v>96.880320073970637</v>
      </c>
      <c r="Q113" s="57">
        <f t="shared" si="20"/>
        <v>41.737300247206683</v>
      </c>
      <c r="R113" s="57">
        <f t="shared" si="20"/>
        <v>124.52752932463079</v>
      </c>
      <c r="S113" s="57">
        <f t="shared" si="20"/>
        <v>96.639800363970636</v>
      </c>
      <c r="T113" s="57">
        <f t="shared" si="20"/>
        <v>31.30297518540501</v>
      </c>
      <c r="U113" s="57">
        <f t="shared" si="20"/>
        <v>34.183203480526522</v>
      </c>
      <c r="V113" s="57">
        <f t="shared" si="20"/>
        <v>91.768990512542061</v>
      </c>
      <c r="W113" s="57">
        <f t="shared" si="20"/>
        <v>0</v>
      </c>
      <c r="X113" s="57">
        <f t="shared" si="20"/>
        <v>0</v>
      </c>
      <c r="Y113" s="57">
        <f t="shared" si="20"/>
        <v>22.691955982725343</v>
      </c>
      <c r="Z113" s="57">
        <f t="shared" si="20"/>
        <v>0</v>
      </c>
      <c r="AD113" s="119"/>
      <c r="AE113" s="119"/>
      <c r="AF113" s="119"/>
      <c r="AG113" s="119"/>
      <c r="AH113" s="119"/>
      <c r="AI113" s="119"/>
      <c r="AJ113" s="119"/>
      <c r="AK113" s="119"/>
      <c r="AL113" s="119"/>
      <c r="AM113" s="119"/>
      <c r="AN113" s="119"/>
      <c r="AO113" s="119"/>
      <c r="AP113" s="119"/>
      <c r="AQ113" s="119"/>
      <c r="AR113" s="119"/>
      <c r="AS113" s="119"/>
      <c r="AT113" s="119"/>
      <c r="AU113" s="119"/>
      <c r="AV113" s="119"/>
      <c r="AW113" s="119"/>
      <c r="AX113" s="119"/>
      <c r="AY113" s="119"/>
      <c r="AZ113" s="119"/>
      <c r="BA113" s="119"/>
      <c r="BB113" s="119"/>
      <c r="BC113" s="119"/>
      <c r="BD113" s="119"/>
      <c r="BE113" s="119"/>
      <c r="BF113" s="119"/>
      <c r="BG113" s="119"/>
      <c r="BH113" s="119"/>
      <c r="BI113" s="119"/>
      <c r="BJ113" s="119"/>
      <c r="BK113" s="119"/>
      <c r="BL113" s="119"/>
      <c r="BM113" s="119"/>
      <c r="BN113" s="119"/>
      <c r="BO113" s="119"/>
      <c r="BP113" s="119"/>
      <c r="BQ113" s="119"/>
      <c r="BR113" s="119"/>
      <c r="BS113" s="119"/>
      <c r="BT113" s="119"/>
      <c r="BU113" s="119"/>
      <c r="BV113" s="119"/>
      <c r="BW113" s="119"/>
      <c r="BX113" s="119"/>
      <c r="BY113" s="119"/>
      <c r="BZ113" s="119"/>
      <c r="CA113" s="119"/>
      <c r="CB113" s="119"/>
      <c r="CC113" s="119"/>
      <c r="CD113" s="119"/>
      <c r="CE113" s="119"/>
    </row>
    <row r="114" spans="2:83" x14ac:dyDescent="0.3">
      <c r="B114" s="139" t="s">
        <v>198</v>
      </c>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5"/>
    </row>
    <row r="116" spans="2:83" ht="28.5" customHeight="1" x14ac:dyDescent="0.3">
      <c r="B116" s="25" t="s">
        <v>199</v>
      </c>
      <c r="F116" s="131"/>
      <c r="G116" s="131"/>
      <c r="H116" s="131"/>
      <c r="I116" s="131"/>
      <c r="J116" s="131"/>
      <c r="K116" s="131"/>
      <c r="L116" s="131"/>
      <c r="M116" s="131"/>
      <c r="N116" s="131"/>
      <c r="O116" s="132"/>
      <c r="P116" s="132"/>
      <c r="Q116" s="131"/>
      <c r="R116" s="131"/>
      <c r="S116" s="131"/>
      <c r="T116" s="131"/>
      <c r="U116" s="131"/>
      <c r="V116" s="131"/>
      <c r="W116" s="131"/>
      <c r="X116" s="131"/>
      <c r="Y116" s="131"/>
      <c r="Z116" s="131"/>
    </row>
    <row r="117" spans="2:83" ht="27.95" customHeight="1" x14ac:dyDescent="0.3">
      <c r="B117" s="9" t="s">
        <v>200</v>
      </c>
      <c r="C117" s="9" t="s">
        <v>201</v>
      </c>
      <c r="D117" s="9" t="s">
        <v>2</v>
      </c>
      <c r="E117" s="9" t="s">
        <v>209</v>
      </c>
      <c r="F117" s="15">
        <v>1549.8907380000001</v>
      </c>
      <c r="G117" s="15">
        <v>0</v>
      </c>
      <c r="H117" s="15">
        <v>0</v>
      </c>
      <c r="I117" s="15">
        <v>0</v>
      </c>
      <c r="J117" s="15">
        <v>0</v>
      </c>
      <c r="K117" s="15">
        <v>0</v>
      </c>
      <c r="L117" s="15">
        <v>0</v>
      </c>
      <c r="M117" s="15">
        <v>0</v>
      </c>
      <c r="N117" s="15">
        <v>0</v>
      </c>
      <c r="O117" s="15">
        <v>0</v>
      </c>
      <c r="P117" s="15">
        <v>0</v>
      </c>
      <c r="Q117" s="15">
        <v>0</v>
      </c>
      <c r="R117" s="15">
        <v>0</v>
      </c>
      <c r="S117" s="15">
        <v>0</v>
      </c>
      <c r="T117" s="15">
        <v>0</v>
      </c>
      <c r="U117" s="15">
        <v>0</v>
      </c>
      <c r="V117" s="15">
        <v>0</v>
      </c>
      <c r="W117" s="15">
        <v>0</v>
      </c>
      <c r="X117" s="15">
        <v>0</v>
      </c>
      <c r="Y117" s="15">
        <v>0</v>
      </c>
      <c r="Z117" s="15">
        <v>0</v>
      </c>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123"/>
      <c r="AY117" s="123"/>
      <c r="AZ117" s="123"/>
      <c r="BA117" s="123"/>
      <c r="BB117" s="123"/>
      <c r="BC117" s="123"/>
      <c r="BD117" s="123"/>
      <c r="BE117" s="123"/>
      <c r="BF117" s="123"/>
      <c r="BG117" s="123"/>
      <c r="BH117" s="123"/>
      <c r="BI117" s="123"/>
      <c r="BJ117" s="123"/>
      <c r="BK117" s="123"/>
      <c r="BL117" s="123"/>
      <c r="BM117" s="123"/>
      <c r="BN117" s="123"/>
      <c r="BO117" s="123"/>
      <c r="BP117" s="123"/>
      <c r="BQ117" s="123"/>
      <c r="BR117" s="123"/>
      <c r="BS117" s="123"/>
      <c r="BT117" s="123"/>
      <c r="BU117" s="123"/>
      <c r="BV117" s="123"/>
      <c r="BW117" s="123"/>
      <c r="BX117" s="123"/>
      <c r="BY117" s="123"/>
      <c r="BZ117" s="123"/>
      <c r="CA117" s="123"/>
      <c r="CB117" s="123"/>
      <c r="CC117" s="123"/>
      <c r="CD117" s="123"/>
      <c r="CE117" s="123"/>
    </row>
    <row r="118" spans="2:83" ht="27.95" customHeight="1" x14ac:dyDescent="0.3">
      <c r="B118" s="9" t="s">
        <v>205</v>
      </c>
      <c r="C118" s="9" t="s">
        <v>206</v>
      </c>
      <c r="D118" s="9" t="s">
        <v>2</v>
      </c>
      <c r="E118" s="9" t="s">
        <v>209</v>
      </c>
      <c r="F118" s="15">
        <v>1526.086955</v>
      </c>
      <c r="G118" s="15">
        <v>0</v>
      </c>
      <c r="H118" s="15">
        <v>0</v>
      </c>
      <c r="I118" s="15">
        <v>0</v>
      </c>
      <c r="J118" s="15">
        <v>0</v>
      </c>
      <c r="K118" s="15">
        <v>0</v>
      </c>
      <c r="L118" s="15">
        <v>0</v>
      </c>
      <c r="M118" s="15">
        <v>0</v>
      </c>
      <c r="N118" s="15">
        <v>0</v>
      </c>
      <c r="O118" s="15">
        <v>0</v>
      </c>
      <c r="P118" s="15">
        <v>0</v>
      </c>
      <c r="Q118" s="15">
        <v>0</v>
      </c>
      <c r="R118" s="15">
        <v>0</v>
      </c>
      <c r="S118" s="15">
        <v>0</v>
      </c>
      <c r="T118" s="15">
        <v>0</v>
      </c>
      <c r="U118" s="15">
        <v>0</v>
      </c>
      <c r="V118" s="15">
        <v>0</v>
      </c>
      <c r="W118" s="15">
        <v>0</v>
      </c>
      <c r="X118" s="15">
        <v>0</v>
      </c>
      <c r="Y118" s="15">
        <v>0</v>
      </c>
      <c r="Z118" s="15">
        <v>0</v>
      </c>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123"/>
      <c r="BA118" s="123"/>
      <c r="BB118" s="123"/>
      <c r="BC118" s="123"/>
      <c r="BD118" s="123"/>
      <c r="BE118" s="123"/>
      <c r="BF118" s="123"/>
      <c r="BG118" s="123"/>
      <c r="BH118" s="123"/>
      <c r="BI118" s="123"/>
      <c r="BJ118" s="123"/>
      <c r="BK118" s="123"/>
      <c r="BL118" s="123"/>
      <c r="BM118" s="123"/>
      <c r="BN118" s="123"/>
      <c r="BO118" s="123"/>
      <c r="BP118" s="123"/>
      <c r="BQ118" s="123"/>
      <c r="BR118" s="123"/>
      <c r="BS118" s="123"/>
      <c r="BT118" s="123"/>
      <c r="BU118" s="123"/>
      <c r="BV118" s="123"/>
      <c r="BW118" s="123"/>
      <c r="BX118" s="123"/>
      <c r="BY118" s="123"/>
      <c r="BZ118" s="123"/>
      <c r="CA118" s="123"/>
      <c r="CB118" s="123"/>
      <c r="CC118" s="123"/>
      <c r="CD118" s="123"/>
      <c r="CE118" s="123"/>
    </row>
    <row r="120" spans="2:83" ht="20.25" x14ac:dyDescent="0.3">
      <c r="B120" s="140" t="s">
        <v>76</v>
      </c>
      <c r="C120" s="140"/>
      <c r="D120" s="140"/>
      <c r="E120" s="140"/>
      <c r="F120" s="140"/>
      <c r="G120" s="140"/>
      <c r="H120" s="140"/>
      <c r="I120" s="140"/>
      <c r="J120" s="140"/>
      <c r="K120" s="140"/>
      <c r="L120" s="140"/>
      <c r="M120" s="140"/>
      <c r="N120" s="140"/>
      <c r="O120" s="140"/>
      <c r="P120" s="140"/>
      <c r="Q120" s="140"/>
      <c r="R120" s="140"/>
      <c r="S120" s="140"/>
      <c r="T120" s="140"/>
      <c r="U120" s="140"/>
    </row>
    <row r="121" spans="2:83" ht="17.25" x14ac:dyDescent="0.3">
      <c r="B121" s="5" t="s">
        <v>79</v>
      </c>
      <c r="C121" s="2"/>
      <c r="D121" s="2"/>
      <c r="E121" s="2"/>
      <c r="F121" s="2"/>
      <c r="G121" s="2"/>
      <c r="H121" s="2"/>
      <c r="I121" s="2"/>
      <c r="J121" s="2"/>
      <c r="K121" s="2"/>
      <c r="L121" s="2"/>
      <c r="M121" s="2"/>
      <c r="N121" s="2"/>
      <c r="O121" s="2"/>
      <c r="P121" s="2"/>
      <c r="Q121" s="2"/>
      <c r="R121" s="1"/>
    </row>
    <row r="123" spans="2:83" ht="32.25" customHeight="1" x14ac:dyDescent="0.3">
      <c r="F123" s="84">
        <v>2021</v>
      </c>
      <c r="G123" s="84">
        <v>2021</v>
      </c>
      <c r="H123" s="84">
        <v>2021</v>
      </c>
      <c r="I123" s="84">
        <v>2022</v>
      </c>
      <c r="J123" s="84">
        <v>2022</v>
      </c>
      <c r="K123" s="84">
        <v>2022</v>
      </c>
      <c r="L123" s="84">
        <v>2023</v>
      </c>
      <c r="M123" s="84">
        <v>2023</v>
      </c>
      <c r="N123" s="84">
        <v>2023</v>
      </c>
      <c r="O123" s="84">
        <v>2024</v>
      </c>
      <c r="P123" s="84">
        <v>2024</v>
      </c>
      <c r="Q123" s="84">
        <v>2024</v>
      </c>
      <c r="R123" s="84">
        <v>2025</v>
      </c>
      <c r="S123" s="84">
        <v>2025</v>
      </c>
      <c r="T123" s="84">
        <v>2025</v>
      </c>
      <c r="U123" s="84">
        <v>2026</v>
      </c>
      <c r="V123" s="84">
        <v>2026</v>
      </c>
      <c r="W123" s="84">
        <v>2026</v>
      </c>
      <c r="X123" s="87" t="s">
        <v>164</v>
      </c>
      <c r="Y123" s="87" t="s">
        <v>164</v>
      </c>
      <c r="Z123" s="87" t="s">
        <v>164</v>
      </c>
      <c r="AD123" s="118"/>
      <c r="AE123" s="118"/>
      <c r="AF123" s="118"/>
      <c r="AG123" s="118"/>
      <c r="AH123" s="118"/>
      <c r="AI123" s="118"/>
      <c r="AJ123" s="118"/>
      <c r="AK123" s="118"/>
      <c r="AL123" s="118"/>
      <c r="AM123" s="118"/>
      <c r="AN123" s="118"/>
      <c r="AO123" s="118"/>
      <c r="AP123" s="118"/>
      <c r="AQ123" s="118"/>
      <c r="AR123" s="118"/>
      <c r="AS123" s="118"/>
      <c r="AT123" s="118"/>
      <c r="AU123" s="118"/>
      <c r="AV123" s="118"/>
      <c r="AW123" s="118"/>
      <c r="AX123" s="118"/>
      <c r="AY123" s="118"/>
      <c r="AZ123" s="118"/>
      <c r="BA123" s="118"/>
      <c r="BB123" s="118"/>
      <c r="BC123" s="118"/>
      <c r="BD123" s="118"/>
      <c r="BE123" s="118"/>
      <c r="BF123" s="118"/>
      <c r="BG123" s="118"/>
      <c r="BH123" s="118"/>
      <c r="BI123" s="118"/>
      <c r="BJ123" s="118"/>
      <c r="BK123" s="118"/>
      <c r="BL123" s="118"/>
      <c r="BM123" s="118"/>
      <c r="BN123" s="118"/>
      <c r="BO123" s="118"/>
      <c r="BP123" s="118"/>
      <c r="BQ123" s="118"/>
      <c r="BR123" s="118"/>
      <c r="BS123" s="118"/>
      <c r="BT123" s="118"/>
      <c r="BU123" s="118"/>
      <c r="BV123" s="118"/>
      <c r="BW123" s="118"/>
      <c r="BX123" s="118"/>
      <c r="BY123" s="118"/>
      <c r="BZ123" s="118"/>
      <c r="CA123" s="118"/>
      <c r="CB123" s="118"/>
      <c r="CC123" s="118"/>
      <c r="CD123" s="118"/>
      <c r="CE123" s="118"/>
    </row>
    <row r="124" spans="2:83" ht="33.75" customHeight="1" x14ac:dyDescent="0.3">
      <c r="B124" s="25" t="s">
        <v>0</v>
      </c>
      <c r="C124" s="25" t="s">
        <v>1</v>
      </c>
      <c r="D124" s="49" t="s">
        <v>197</v>
      </c>
      <c r="E124" s="49" t="s">
        <v>130</v>
      </c>
      <c r="F124" s="25" t="s">
        <v>2</v>
      </c>
      <c r="G124" s="34" t="s">
        <v>134</v>
      </c>
      <c r="H124" s="25" t="s">
        <v>74</v>
      </c>
      <c r="I124" s="25" t="s">
        <v>2</v>
      </c>
      <c r="J124" s="34" t="s">
        <v>134</v>
      </c>
      <c r="K124" s="25" t="s">
        <v>74</v>
      </c>
      <c r="L124" s="25" t="s">
        <v>2</v>
      </c>
      <c r="M124" s="34" t="s">
        <v>134</v>
      </c>
      <c r="N124" s="25" t="s">
        <v>74</v>
      </c>
      <c r="O124" s="25" t="s">
        <v>2</v>
      </c>
      <c r="P124" s="34" t="s">
        <v>134</v>
      </c>
      <c r="Q124" s="25" t="s">
        <v>74</v>
      </c>
      <c r="R124" s="25" t="s">
        <v>2</v>
      </c>
      <c r="S124" s="34" t="s">
        <v>134</v>
      </c>
      <c r="T124" s="25" t="s">
        <v>74</v>
      </c>
      <c r="U124" s="25" t="s">
        <v>2</v>
      </c>
      <c r="V124" s="34" t="s">
        <v>134</v>
      </c>
      <c r="W124" s="25" t="s">
        <v>74</v>
      </c>
      <c r="X124" s="25" t="s">
        <v>2</v>
      </c>
      <c r="Y124" s="34" t="s">
        <v>134</v>
      </c>
      <c r="Z124" s="25" t="s">
        <v>74</v>
      </c>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c r="CB124" s="35"/>
      <c r="CC124" s="35"/>
      <c r="CD124" s="35"/>
      <c r="CE124" s="35"/>
    </row>
    <row r="125" spans="2:83" ht="27.95" customHeight="1" x14ac:dyDescent="0.3">
      <c r="B125" s="23" t="s">
        <v>123</v>
      </c>
      <c r="C125" s="23"/>
      <c r="D125" s="23"/>
      <c r="E125" s="23"/>
      <c r="F125" s="57">
        <f t="shared" ref="F125:Z125" si="21">+SUM(F126:F141)</f>
        <v>2426.6693098390124</v>
      </c>
      <c r="G125" s="57">
        <f t="shared" si="21"/>
        <v>0</v>
      </c>
      <c r="H125" s="57">
        <f t="shared" si="21"/>
        <v>0</v>
      </c>
      <c r="I125" s="57">
        <f t="shared" si="21"/>
        <v>2366.6601121633171</v>
      </c>
      <c r="J125" s="57">
        <f t="shared" si="21"/>
        <v>0</v>
      </c>
      <c r="K125" s="57">
        <f t="shared" si="21"/>
        <v>0</v>
      </c>
      <c r="L125" s="57">
        <f t="shared" si="21"/>
        <v>746.36074768127241</v>
      </c>
      <c r="M125" s="57">
        <f t="shared" si="21"/>
        <v>0</v>
      </c>
      <c r="N125" s="57">
        <f t="shared" si="21"/>
        <v>0</v>
      </c>
      <c r="O125" s="57">
        <f t="shared" si="21"/>
        <v>27.171768575229162</v>
      </c>
      <c r="P125" s="57">
        <f t="shared" si="21"/>
        <v>0</v>
      </c>
      <c r="Q125" s="57">
        <f t="shared" si="21"/>
        <v>0</v>
      </c>
      <c r="R125" s="57">
        <f t="shared" si="21"/>
        <v>12.254837037548199</v>
      </c>
      <c r="S125" s="57">
        <f t="shared" si="21"/>
        <v>0</v>
      </c>
      <c r="T125" s="57">
        <f t="shared" si="21"/>
        <v>0</v>
      </c>
      <c r="U125" s="57">
        <f t="shared" si="21"/>
        <v>1.9948443290170235</v>
      </c>
      <c r="V125" s="57">
        <f t="shared" si="21"/>
        <v>0</v>
      </c>
      <c r="W125" s="57">
        <f t="shared" si="21"/>
        <v>0</v>
      </c>
      <c r="X125" s="57">
        <f t="shared" si="21"/>
        <v>0</v>
      </c>
      <c r="Y125" s="57">
        <f t="shared" si="21"/>
        <v>0</v>
      </c>
      <c r="Z125" s="57">
        <f t="shared" si="21"/>
        <v>0</v>
      </c>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19"/>
      <c r="AY125" s="119"/>
      <c r="AZ125" s="119"/>
      <c r="BA125" s="119"/>
      <c r="BB125" s="119"/>
      <c r="BC125" s="119"/>
      <c r="BD125" s="119"/>
      <c r="BE125" s="119"/>
      <c r="BF125" s="119"/>
      <c r="BG125" s="119"/>
      <c r="BH125" s="119"/>
      <c r="BI125" s="119"/>
      <c r="BJ125" s="119"/>
      <c r="BK125" s="119"/>
      <c r="BL125" s="119"/>
      <c r="BM125" s="119"/>
      <c r="BN125" s="119"/>
      <c r="BO125" s="119"/>
      <c r="BP125" s="119"/>
      <c r="BQ125" s="119"/>
      <c r="BR125" s="119"/>
      <c r="BS125" s="119"/>
      <c r="BT125" s="119"/>
      <c r="BU125" s="119"/>
      <c r="BV125" s="119"/>
      <c r="BW125" s="119"/>
      <c r="BX125" s="119"/>
      <c r="BY125" s="119"/>
      <c r="BZ125" s="119"/>
      <c r="CA125" s="119"/>
      <c r="CB125" s="119"/>
      <c r="CC125" s="119"/>
      <c r="CD125" s="119"/>
      <c r="CE125" s="119"/>
    </row>
    <row r="126" spans="2:83" ht="27.95" customHeight="1" x14ac:dyDescent="0.3">
      <c r="B126" s="9" t="s">
        <v>3</v>
      </c>
      <c r="C126" s="9" t="s">
        <v>4</v>
      </c>
      <c r="D126" s="9" t="str">
        <f t="shared" ref="D126:D141" si="22">+VLOOKUP($C126,$C$10:$D$50,2,FALSE)</f>
        <v>Pesos</v>
      </c>
      <c r="E126" s="9" t="s">
        <v>123</v>
      </c>
      <c r="F126" s="15">
        <v>1548.5723044443573</v>
      </c>
      <c r="G126" s="15">
        <v>0</v>
      </c>
      <c r="H126" s="15">
        <v>0</v>
      </c>
      <c r="I126" s="15">
        <v>2006.1209921293912</v>
      </c>
      <c r="J126" s="15">
        <v>0</v>
      </c>
      <c r="K126" s="15">
        <v>0</v>
      </c>
      <c r="L126" s="15">
        <v>584.3139035363738</v>
      </c>
      <c r="M126" s="15">
        <v>0</v>
      </c>
      <c r="N126" s="15">
        <v>0</v>
      </c>
      <c r="O126" s="15">
        <v>0</v>
      </c>
      <c r="P126" s="15">
        <v>0</v>
      </c>
      <c r="Q126" s="15">
        <v>0</v>
      </c>
      <c r="R126" s="15">
        <v>0</v>
      </c>
      <c r="S126" s="15">
        <v>0</v>
      </c>
      <c r="T126" s="15">
        <v>0</v>
      </c>
      <c r="U126" s="15">
        <v>0</v>
      </c>
      <c r="V126" s="15">
        <v>0</v>
      </c>
      <c r="W126" s="15">
        <v>0</v>
      </c>
      <c r="X126" s="15">
        <v>0</v>
      </c>
      <c r="Y126" s="15">
        <v>0</v>
      </c>
      <c r="Z126" s="15">
        <v>0</v>
      </c>
      <c r="AD126" s="123"/>
      <c r="AE126" s="123"/>
      <c r="AF126" s="123"/>
      <c r="AG126" s="123"/>
      <c r="AH126" s="123"/>
      <c r="AI126" s="123"/>
      <c r="AJ126" s="123"/>
      <c r="AK126" s="123"/>
      <c r="AL126" s="123"/>
      <c r="AM126" s="123"/>
      <c r="AN126" s="123"/>
      <c r="AO126" s="123"/>
      <c r="AP126" s="123"/>
      <c r="AQ126" s="123"/>
      <c r="AR126" s="123"/>
      <c r="AS126" s="123"/>
      <c r="AT126" s="123"/>
      <c r="AU126" s="123"/>
      <c r="AV126" s="123"/>
      <c r="AW126" s="123"/>
      <c r="AX126" s="123"/>
      <c r="AY126" s="123"/>
      <c r="AZ126" s="123"/>
      <c r="BA126" s="123"/>
      <c r="BB126" s="123"/>
      <c r="BC126" s="123"/>
      <c r="BD126" s="123"/>
      <c r="BE126" s="123"/>
      <c r="BF126" s="123"/>
      <c r="BG126" s="123"/>
      <c r="BH126" s="123"/>
      <c r="BI126" s="123"/>
      <c r="BJ126" s="123"/>
      <c r="BK126" s="123"/>
      <c r="BL126" s="123"/>
      <c r="BM126" s="123"/>
      <c r="BN126" s="123"/>
      <c r="BO126" s="123"/>
      <c r="BP126" s="123"/>
      <c r="BQ126" s="123"/>
      <c r="BR126" s="123"/>
      <c r="BS126" s="123"/>
      <c r="BT126" s="123"/>
      <c r="BU126" s="123"/>
      <c r="BV126" s="123"/>
      <c r="BW126" s="123"/>
      <c r="BX126" s="123"/>
      <c r="BY126" s="123"/>
      <c r="BZ126" s="123"/>
      <c r="CA126" s="123"/>
      <c r="CB126" s="123"/>
      <c r="CC126" s="123"/>
      <c r="CD126" s="123"/>
      <c r="CE126" s="123"/>
    </row>
    <row r="127" spans="2:83" ht="27.95" customHeight="1" x14ac:dyDescent="0.3">
      <c r="B127" s="9" t="s">
        <v>5</v>
      </c>
      <c r="C127" s="9" t="s">
        <v>6</v>
      </c>
      <c r="D127" s="9" t="str">
        <f t="shared" si="22"/>
        <v>Pesos</v>
      </c>
      <c r="E127" s="9" t="s">
        <v>123</v>
      </c>
      <c r="F127" s="15">
        <v>229.81679136000002</v>
      </c>
      <c r="G127" s="15">
        <v>0</v>
      </c>
      <c r="H127" s="15">
        <v>0</v>
      </c>
      <c r="I127" s="15">
        <v>229.81679136000002</v>
      </c>
      <c r="J127" s="15">
        <v>0</v>
      </c>
      <c r="K127" s="15">
        <v>0</v>
      </c>
      <c r="L127" s="15">
        <v>114.90839568000001</v>
      </c>
      <c r="M127" s="15">
        <v>0</v>
      </c>
      <c r="N127" s="15">
        <v>0</v>
      </c>
      <c r="O127" s="15">
        <v>0</v>
      </c>
      <c r="P127" s="15">
        <v>0</v>
      </c>
      <c r="Q127" s="15">
        <v>0</v>
      </c>
      <c r="R127" s="15">
        <v>0</v>
      </c>
      <c r="S127" s="15">
        <v>0</v>
      </c>
      <c r="T127" s="15">
        <v>0</v>
      </c>
      <c r="U127" s="15">
        <v>0</v>
      </c>
      <c r="V127" s="15">
        <v>0</v>
      </c>
      <c r="W127" s="15">
        <v>0</v>
      </c>
      <c r="X127" s="15">
        <v>0</v>
      </c>
      <c r="Y127" s="15">
        <v>0</v>
      </c>
      <c r="Z127" s="15">
        <v>0</v>
      </c>
      <c r="AD127" s="123"/>
      <c r="AE127" s="123"/>
      <c r="AF127" s="123"/>
      <c r="AG127" s="123"/>
      <c r="AH127" s="123"/>
      <c r="AI127" s="123"/>
      <c r="AJ127" s="123"/>
      <c r="AK127" s="123"/>
      <c r="AL127" s="123"/>
      <c r="AM127" s="123"/>
      <c r="AN127" s="123"/>
      <c r="AO127" s="123"/>
      <c r="AP127" s="123"/>
      <c r="AQ127" s="123"/>
      <c r="AR127" s="123"/>
      <c r="AS127" s="123"/>
      <c r="AT127" s="123"/>
      <c r="AU127" s="123"/>
      <c r="AV127" s="123"/>
      <c r="AW127" s="123"/>
      <c r="AX127" s="123"/>
      <c r="AY127" s="123"/>
      <c r="AZ127" s="123"/>
      <c r="BA127" s="123"/>
      <c r="BB127" s="123"/>
      <c r="BC127" s="123"/>
      <c r="BD127" s="123"/>
      <c r="BE127" s="123"/>
      <c r="BF127" s="123"/>
      <c r="BG127" s="123"/>
      <c r="BH127" s="123"/>
      <c r="BI127" s="123"/>
      <c r="BJ127" s="123"/>
      <c r="BK127" s="123"/>
      <c r="BL127" s="123"/>
      <c r="BM127" s="123"/>
      <c r="BN127" s="123"/>
      <c r="BO127" s="123"/>
      <c r="BP127" s="123"/>
      <c r="BQ127" s="123"/>
      <c r="BR127" s="123"/>
      <c r="BS127" s="123"/>
      <c r="BT127" s="123"/>
      <c r="BU127" s="123"/>
      <c r="BV127" s="123"/>
      <c r="BW127" s="123"/>
      <c r="BX127" s="123"/>
      <c r="BY127" s="123"/>
      <c r="BZ127" s="123"/>
      <c r="CA127" s="123"/>
      <c r="CB127" s="123"/>
      <c r="CC127" s="123"/>
      <c r="CD127" s="123"/>
      <c r="CE127" s="123"/>
    </row>
    <row r="128" spans="2:83" ht="27.95" customHeight="1" x14ac:dyDescent="0.3">
      <c r="B128" s="9" t="s">
        <v>7</v>
      </c>
      <c r="C128" s="9" t="s">
        <v>8</v>
      </c>
      <c r="D128" s="9" t="str">
        <f t="shared" si="22"/>
        <v>Pesos</v>
      </c>
      <c r="E128" s="9" t="s">
        <v>123</v>
      </c>
      <c r="F128" s="15">
        <v>283.51910920622527</v>
      </c>
      <c r="G128" s="15">
        <v>0</v>
      </c>
      <c r="H128" s="15">
        <v>0</v>
      </c>
      <c r="I128" s="15">
        <v>0</v>
      </c>
      <c r="J128" s="15">
        <v>0</v>
      </c>
      <c r="K128" s="15">
        <v>0</v>
      </c>
      <c r="L128" s="15">
        <v>0</v>
      </c>
      <c r="M128" s="15">
        <v>0</v>
      </c>
      <c r="N128" s="15">
        <v>0</v>
      </c>
      <c r="O128" s="15">
        <v>0</v>
      </c>
      <c r="P128" s="15">
        <v>0</v>
      </c>
      <c r="Q128" s="15">
        <v>0</v>
      </c>
      <c r="R128" s="15">
        <v>0</v>
      </c>
      <c r="S128" s="15">
        <v>0</v>
      </c>
      <c r="T128" s="15">
        <v>0</v>
      </c>
      <c r="U128" s="15">
        <v>0</v>
      </c>
      <c r="V128" s="15">
        <v>0</v>
      </c>
      <c r="W128" s="15">
        <v>0</v>
      </c>
      <c r="X128" s="15">
        <v>0</v>
      </c>
      <c r="Y128" s="15">
        <v>0</v>
      </c>
      <c r="Z128" s="15">
        <v>0</v>
      </c>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123"/>
      <c r="AY128" s="123"/>
      <c r="AZ128" s="123"/>
      <c r="BA128" s="123"/>
      <c r="BB128" s="123"/>
      <c r="BC128" s="123"/>
      <c r="BD128" s="123"/>
      <c r="BE128" s="123"/>
      <c r="BF128" s="123"/>
      <c r="BG128" s="123"/>
      <c r="BH128" s="123"/>
      <c r="BI128" s="123"/>
      <c r="BJ128" s="123"/>
      <c r="BK128" s="123"/>
      <c r="BL128" s="123"/>
      <c r="BM128" s="123"/>
      <c r="BN128" s="123"/>
      <c r="BO128" s="123"/>
      <c r="BP128" s="123"/>
      <c r="BQ128" s="123"/>
      <c r="BR128" s="123"/>
      <c r="BS128" s="123"/>
      <c r="BT128" s="123"/>
      <c r="BU128" s="123"/>
      <c r="BV128" s="123"/>
      <c r="BW128" s="123"/>
      <c r="BX128" s="123"/>
      <c r="BY128" s="123"/>
      <c r="BZ128" s="123"/>
      <c r="CA128" s="123"/>
      <c r="CB128" s="123"/>
      <c r="CC128" s="123"/>
      <c r="CD128" s="123"/>
      <c r="CE128" s="123"/>
    </row>
    <row r="129" spans="2:83" ht="27.95" customHeight="1" x14ac:dyDescent="0.3">
      <c r="B129" s="9" t="s">
        <v>159</v>
      </c>
      <c r="C129" s="9" t="s">
        <v>160</v>
      </c>
      <c r="D129" s="9" t="str">
        <f t="shared" si="22"/>
        <v>Pesos</v>
      </c>
      <c r="E129" s="9" t="s">
        <v>123</v>
      </c>
      <c r="F129" s="15">
        <v>2.0518980958378723</v>
      </c>
      <c r="G129" s="15">
        <v>0</v>
      </c>
      <c r="H129" s="15">
        <v>0</v>
      </c>
      <c r="I129" s="15">
        <v>1.2578882533872353</v>
      </c>
      <c r="J129" s="15">
        <v>0</v>
      </c>
      <c r="K129" s="15">
        <v>0</v>
      </c>
      <c r="L129" s="15">
        <v>0.44081120313718403</v>
      </c>
      <c r="M129" s="15">
        <v>0</v>
      </c>
      <c r="N129" s="15">
        <v>0</v>
      </c>
      <c r="O129" s="15">
        <v>0</v>
      </c>
      <c r="P129" s="15">
        <v>0</v>
      </c>
      <c r="Q129" s="15">
        <v>0</v>
      </c>
      <c r="R129" s="15">
        <v>0</v>
      </c>
      <c r="S129" s="15">
        <v>0</v>
      </c>
      <c r="T129" s="15">
        <v>0</v>
      </c>
      <c r="U129" s="15">
        <v>0</v>
      </c>
      <c r="V129" s="15">
        <v>0</v>
      </c>
      <c r="W129" s="15">
        <v>0</v>
      </c>
      <c r="X129" s="15">
        <v>0</v>
      </c>
      <c r="Y129" s="15">
        <v>0</v>
      </c>
      <c r="Z129" s="15">
        <v>0</v>
      </c>
      <c r="AD129" s="123"/>
      <c r="AE129" s="123"/>
      <c r="AF129" s="123"/>
      <c r="AG129" s="123"/>
      <c r="AH129" s="123"/>
      <c r="AI129" s="123"/>
      <c r="AJ129" s="123"/>
      <c r="AK129" s="123"/>
      <c r="AL129" s="123"/>
      <c r="AM129" s="123"/>
      <c r="AN129" s="123"/>
      <c r="AO129" s="123"/>
      <c r="AP129" s="123"/>
      <c r="AQ129" s="123"/>
      <c r="AR129" s="123"/>
      <c r="AS129" s="123"/>
      <c r="AT129" s="123"/>
      <c r="AU129" s="123"/>
      <c r="AV129" s="123"/>
      <c r="AW129" s="123"/>
      <c r="AX129" s="123"/>
      <c r="AY129" s="123"/>
      <c r="AZ129" s="123"/>
      <c r="BA129" s="123"/>
      <c r="BB129" s="123"/>
      <c r="BC129" s="123"/>
      <c r="BD129" s="123"/>
      <c r="BE129" s="123"/>
      <c r="BF129" s="123"/>
      <c r="BG129" s="123"/>
      <c r="BH129" s="123"/>
      <c r="BI129" s="123"/>
      <c r="BJ129" s="123"/>
      <c r="BK129" s="123"/>
      <c r="BL129" s="123"/>
      <c r="BM129" s="123"/>
      <c r="BN129" s="123"/>
      <c r="BO129" s="123"/>
      <c r="BP129" s="123"/>
      <c r="BQ129" s="123"/>
      <c r="BR129" s="123"/>
      <c r="BS129" s="123"/>
      <c r="BT129" s="123"/>
      <c r="BU129" s="123"/>
      <c r="BV129" s="123"/>
      <c r="BW129" s="123"/>
      <c r="BX129" s="123"/>
      <c r="BY129" s="123"/>
      <c r="BZ129" s="123"/>
      <c r="CA129" s="123"/>
      <c r="CB129" s="123"/>
      <c r="CC129" s="123"/>
      <c r="CD129" s="123"/>
      <c r="CE129" s="123"/>
    </row>
    <row r="130" spans="2:83" ht="27.95" customHeight="1" x14ac:dyDescent="0.3">
      <c r="B130" s="9" t="s">
        <v>167</v>
      </c>
      <c r="C130" s="9" t="s">
        <v>168</v>
      </c>
      <c r="D130" s="9" t="str">
        <f t="shared" si="22"/>
        <v>Pesos</v>
      </c>
      <c r="E130" s="9" t="s">
        <v>123</v>
      </c>
      <c r="F130" s="15">
        <v>2.9242363365371173</v>
      </c>
      <c r="G130" s="15">
        <v>0</v>
      </c>
      <c r="H130" s="15">
        <v>0</v>
      </c>
      <c r="I130" s="15">
        <v>1.7926633614600334</v>
      </c>
      <c r="J130" s="15">
        <v>0</v>
      </c>
      <c r="K130" s="15">
        <v>0</v>
      </c>
      <c r="L130" s="15">
        <v>0.62821645011568328</v>
      </c>
      <c r="M130" s="15">
        <v>0</v>
      </c>
      <c r="N130" s="15">
        <v>0</v>
      </c>
      <c r="O130" s="15">
        <v>0</v>
      </c>
      <c r="P130" s="15">
        <v>0</v>
      </c>
      <c r="Q130" s="15">
        <v>0</v>
      </c>
      <c r="R130" s="15">
        <v>0</v>
      </c>
      <c r="S130" s="15">
        <v>0</v>
      </c>
      <c r="T130" s="15">
        <v>0</v>
      </c>
      <c r="U130" s="15">
        <v>0</v>
      </c>
      <c r="V130" s="15">
        <v>0</v>
      </c>
      <c r="W130" s="15">
        <v>0</v>
      </c>
      <c r="X130" s="15">
        <v>0</v>
      </c>
      <c r="Y130" s="15">
        <v>0</v>
      </c>
      <c r="Z130" s="15">
        <v>0</v>
      </c>
      <c r="AD130" s="123"/>
      <c r="AE130" s="123"/>
      <c r="AF130" s="123"/>
      <c r="AG130" s="123"/>
      <c r="AH130" s="123"/>
      <c r="AI130" s="123"/>
      <c r="AJ130" s="123"/>
      <c r="AK130" s="123"/>
      <c r="AL130" s="123"/>
      <c r="AM130" s="123"/>
      <c r="AN130" s="123"/>
      <c r="AO130" s="123"/>
      <c r="AP130" s="123"/>
      <c r="AQ130" s="123"/>
      <c r="AR130" s="123"/>
      <c r="AS130" s="123"/>
      <c r="AT130" s="123"/>
      <c r="AU130" s="123"/>
      <c r="AV130" s="123"/>
      <c r="AW130" s="123"/>
      <c r="AX130" s="123"/>
      <c r="AY130" s="123"/>
      <c r="AZ130" s="123"/>
      <c r="BA130" s="123"/>
      <c r="BB130" s="123"/>
      <c r="BC130" s="123"/>
      <c r="BD130" s="123"/>
      <c r="BE130" s="123"/>
      <c r="BF130" s="123"/>
      <c r="BG130" s="123"/>
      <c r="BH130" s="123"/>
      <c r="BI130" s="123"/>
      <c r="BJ130" s="123"/>
      <c r="BK130" s="123"/>
      <c r="BL130" s="123"/>
      <c r="BM130" s="123"/>
      <c r="BN130" s="123"/>
      <c r="BO130" s="123"/>
      <c r="BP130" s="123"/>
      <c r="BQ130" s="123"/>
      <c r="BR130" s="123"/>
      <c r="BS130" s="123"/>
      <c r="BT130" s="123"/>
      <c r="BU130" s="123"/>
      <c r="BV130" s="123"/>
      <c r="BW130" s="123"/>
      <c r="BX130" s="123"/>
      <c r="BY130" s="123"/>
      <c r="BZ130" s="123"/>
      <c r="CA130" s="123"/>
      <c r="CB130" s="123"/>
      <c r="CC130" s="123"/>
      <c r="CD130" s="123"/>
      <c r="CE130" s="123"/>
    </row>
    <row r="131" spans="2:83" ht="27.95" customHeight="1" x14ac:dyDescent="0.3">
      <c r="B131" s="9" t="s">
        <v>9</v>
      </c>
      <c r="C131" s="9" t="s">
        <v>10</v>
      </c>
      <c r="D131" s="9" t="str">
        <f t="shared" si="22"/>
        <v>Pesos</v>
      </c>
      <c r="E131" s="9" t="s">
        <v>123</v>
      </c>
      <c r="F131" s="15">
        <v>113.71512348</v>
      </c>
      <c r="G131" s="15">
        <v>0</v>
      </c>
      <c r="H131" s="15">
        <v>0</v>
      </c>
      <c r="I131" s="15">
        <v>56.857561740000001</v>
      </c>
      <c r="J131" s="15">
        <v>0</v>
      </c>
      <c r="K131" s="15">
        <v>0</v>
      </c>
      <c r="L131" s="15">
        <v>0</v>
      </c>
      <c r="M131" s="15">
        <v>0</v>
      </c>
      <c r="N131" s="15">
        <v>0</v>
      </c>
      <c r="O131" s="15">
        <v>0</v>
      </c>
      <c r="P131" s="15">
        <v>0</v>
      </c>
      <c r="Q131" s="15">
        <v>0</v>
      </c>
      <c r="R131" s="15">
        <v>0</v>
      </c>
      <c r="S131" s="15">
        <v>0</v>
      </c>
      <c r="T131" s="15">
        <v>0</v>
      </c>
      <c r="U131" s="15">
        <v>0</v>
      </c>
      <c r="V131" s="15">
        <v>0</v>
      </c>
      <c r="W131" s="15">
        <v>0</v>
      </c>
      <c r="X131" s="15">
        <v>0</v>
      </c>
      <c r="Y131" s="15">
        <v>0</v>
      </c>
      <c r="Z131" s="15">
        <v>0</v>
      </c>
      <c r="AD131" s="123"/>
      <c r="AE131" s="123"/>
      <c r="AF131" s="123"/>
      <c r="AG131" s="123"/>
      <c r="AH131" s="123"/>
      <c r="AI131" s="123"/>
      <c r="AJ131" s="123"/>
      <c r="AK131" s="123"/>
      <c r="AL131" s="123"/>
      <c r="AM131" s="123"/>
      <c r="AN131" s="123"/>
      <c r="AO131" s="123"/>
      <c r="AP131" s="123"/>
      <c r="AQ131" s="123"/>
      <c r="AR131" s="123"/>
      <c r="AS131" s="123"/>
      <c r="AT131" s="123"/>
      <c r="AU131" s="123"/>
      <c r="AV131" s="123"/>
      <c r="AW131" s="123"/>
      <c r="AX131" s="123"/>
      <c r="AY131" s="123"/>
      <c r="AZ131" s="123"/>
      <c r="BA131" s="123"/>
      <c r="BB131" s="123"/>
      <c r="BC131" s="123"/>
      <c r="BD131" s="123"/>
      <c r="BE131" s="123"/>
      <c r="BF131" s="123"/>
      <c r="BG131" s="123"/>
      <c r="BH131" s="123"/>
      <c r="BI131" s="123"/>
      <c r="BJ131" s="123"/>
      <c r="BK131" s="123"/>
      <c r="BL131" s="123"/>
      <c r="BM131" s="123"/>
      <c r="BN131" s="123"/>
      <c r="BO131" s="123"/>
      <c r="BP131" s="123"/>
      <c r="BQ131" s="123"/>
      <c r="BR131" s="123"/>
      <c r="BS131" s="123"/>
      <c r="BT131" s="123"/>
      <c r="BU131" s="123"/>
      <c r="BV131" s="123"/>
      <c r="BW131" s="123"/>
      <c r="BX131" s="123"/>
      <c r="BY131" s="123"/>
      <c r="BZ131" s="123"/>
      <c r="CA131" s="123"/>
      <c r="CB131" s="123"/>
      <c r="CC131" s="123"/>
      <c r="CD131" s="123"/>
      <c r="CE131" s="123"/>
    </row>
    <row r="132" spans="2:83" ht="27.95" customHeight="1" x14ac:dyDescent="0.3">
      <c r="B132" s="9" t="s">
        <v>11</v>
      </c>
      <c r="C132" s="9" t="s">
        <v>12</v>
      </c>
      <c r="D132" s="9" t="str">
        <f t="shared" si="22"/>
        <v>Pesos</v>
      </c>
      <c r="E132" s="9" t="s">
        <v>123</v>
      </c>
      <c r="F132" s="15">
        <v>148.57772147812796</v>
      </c>
      <c r="G132" s="15">
        <v>0</v>
      </c>
      <c r="H132" s="15">
        <v>0</v>
      </c>
      <c r="I132" s="15">
        <v>0</v>
      </c>
      <c r="J132" s="15">
        <v>0</v>
      </c>
      <c r="K132" s="15">
        <v>0</v>
      </c>
      <c r="L132" s="15">
        <v>0</v>
      </c>
      <c r="M132" s="15">
        <v>0</v>
      </c>
      <c r="N132" s="15">
        <v>0</v>
      </c>
      <c r="O132" s="15">
        <v>0</v>
      </c>
      <c r="P132" s="15">
        <v>0</v>
      </c>
      <c r="Q132" s="15">
        <v>0</v>
      </c>
      <c r="R132" s="15">
        <v>0</v>
      </c>
      <c r="S132" s="15">
        <v>0</v>
      </c>
      <c r="T132" s="15">
        <v>0</v>
      </c>
      <c r="U132" s="15">
        <v>0</v>
      </c>
      <c r="V132" s="15">
        <v>0</v>
      </c>
      <c r="W132" s="15">
        <v>0</v>
      </c>
      <c r="X132" s="15">
        <v>0</v>
      </c>
      <c r="Y132" s="15">
        <v>0</v>
      </c>
      <c r="Z132" s="15">
        <v>0</v>
      </c>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123"/>
      <c r="AY132" s="123"/>
      <c r="AZ132" s="123"/>
      <c r="BA132" s="123"/>
      <c r="BB132" s="123"/>
      <c r="BC132" s="123"/>
      <c r="BD132" s="123"/>
      <c r="BE132" s="123"/>
      <c r="BF132" s="123"/>
      <c r="BG132" s="123"/>
      <c r="BH132" s="123"/>
      <c r="BI132" s="123"/>
      <c r="BJ132" s="123"/>
      <c r="BK132" s="123"/>
      <c r="BL132" s="123"/>
      <c r="BM132" s="123"/>
      <c r="BN132" s="123"/>
      <c r="BO132" s="123"/>
      <c r="BP132" s="123"/>
      <c r="BQ132" s="123"/>
      <c r="BR132" s="123"/>
      <c r="BS132" s="123"/>
      <c r="BT132" s="123"/>
      <c r="BU132" s="123"/>
      <c r="BV132" s="123"/>
      <c r="BW132" s="123"/>
      <c r="BX132" s="123"/>
      <c r="BY132" s="123"/>
      <c r="BZ132" s="123"/>
      <c r="CA132" s="123"/>
      <c r="CB132" s="123"/>
      <c r="CC132" s="123"/>
      <c r="CD132" s="123"/>
      <c r="CE132" s="123"/>
    </row>
    <row r="133" spans="2:83" ht="27.95" customHeight="1" x14ac:dyDescent="0.3">
      <c r="B133" s="9" t="s">
        <v>13</v>
      </c>
      <c r="C133" s="9" t="s">
        <v>14</v>
      </c>
      <c r="D133" s="9" t="str">
        <f t="shared" si="22"/>
        <v>Pesos</v>
      </c>
      <c r="E133" s="9" t="s">
        <v>123</v>
      </c>
      <c r="F133" s="15">
        <v>26.629385549999999</v>
      </c>
      <c r="G133" s="15">
        <v>0</v>
      </c>
      <c r="H133" s="15">
        <v>0</v>
      </c>
      <c r="I133" s="15">
        <v>18.28311497</v>
      </c>
      <c r="J133" s="15">
        <v>0</v>
      </c>
      <c r="K133" s="15">
        <v>0</v>
      </c>
      <c r="L133" s="15">
        <v>10.25435137</v>
      </c>
      <c r="M133" s="15">
        <v>0</v>
      </c>
      <c r="N133" s="15">
        <v>0</v>
      </c>
      <c r="O133" s="15">
        <v>3.1102511900000001</v>
      </c>
      <c r="P133" s="15">
        <v>0</v>
      </c>
      <c r="Q133" s="15">
        <v>0</v>
      </c>
      <c r="R133" s="15">
        <v>0</v>
      </c>
      <c r="S133" s="15">
        <v>0</v>
      </c>
      <c r="T133" s="15">
        <v>0</v>
      </c>
      <c r="U133" s="15">
        <v>0</v>
      </c>
      <c r="V133" s="15">
        <v>0</v>
      </c>
      <c r="W133" s="15">
        <v>0</v>
      </c>
      <c r="X133" s="15">
        <v>0</v>
      </c>
      <c r="Y133" s="15">
        <v>0</v>
      </c>
      <c r="Z133" s="15">
        <v>0</v>
      </c>
      <c r="AD133" s="123"/>
      <c r="AE133" s="123"/>
      <c r="AF133" s="123"/>
      <c r="AG133" s="123"/>
      <c r="AH133" s="123"/>
      <c r="AI133" s="123"/>
      <c r="AJ133" s="123"/>
      <c r="AK133" s="123"/>
      <c r="AL133" s="123"/>
      <c r="AM133" s="123"/>
      <c r="AN133" s="123"/>
      <c r="AO133" s="123"/>
      <c r="AP133" s="123"/>
      <c r="AQ133" s="123"/>
      <c r="AR133" s="123"/>
      <c r="AS133" s="123"/>
      <c r="AT133" s="123"/>
      <c r="AU133" s="123"/>
      <c r="AV133" s="123"/>
      <c r="AW133" s="123"/>
      <c r="AX133" s="123"/>
      <c r="AY133" s="123"/>
      <c r="AZ133" s="123"/>
      <c r="BA133" s="123"/>
      <c r="BB133" s="123"/>
      <c r="BC133" s="123"/>
      <c r="BD133" s="123"/>
      <c r="BE133" s="123"/>
      <c r="BF133" s="123"/>
      <c r="BG133" s="123"/>
      <c r="BH133" s="123"/>
      <c r="BI133" s="123"/>
      <c r="BJ133" s="123"/>
      <c r="BK133" s="123"/>
      <c r="BL133" s="123"/>
      <c r="BM133" s="123"/>
      <c r="BN133" s="123"/>
      <c r="BO133" s="123"/>
      <c r="BP133" s="123"/>
      <c r="BQ133" s="123"/>
      <c r="BR133" s="123"/>
      <c r="BS133" s="123"/>
      <c r="BT133" s="123"/>
      <c r="BU133" s="123"/>
      <c r="BV133" s="123"/>
      <c r="BW133" s="123"/>
      <c r="BX133" s="123"/>
      <c r="BY133" s="123"/>
      <c r="BZ133" s="123"/>
      <c r="CA133" s="123"/>
      <c r="CB133" s="123"/>
      <c r="CC133" s="123"/>
      <c r="CD133" s="123"/>
      <c r="CE133" s="123"/>
    </row>
    <row r="134" spans="2:83" ht="27.95" customHeight="1" x14ac:dyDescent="0.3">
      <c r="B134" s="9" t="s">
        <v>15</v>
      </c>
      <c r="C134" s="9" t="s">
        <v>16</v>
      </c>
      <c r="D134" s="9" t="str">
        <f t="shared" si="22"/>
        <v>Pesos</v>
      </c>
      <c r="E134" s="9" t="s">
        <v>123</v>
      </c>
      <c r="F134" s="15">
        <v>20.492160966029207</v>
      </c>
      <c r="G134" s="15">
        <v>0</v>
      </c>
      <c r="H134" s="15">
        <v>0</v>
      </c>
      <c r="I134" s="15">
        <v>15.549900853046644</v>
      </c>
      <c r="J134" s="15">
        <v>0</v>
      </c>
      <c r="K134" s="15">
        <v>0</v>
      </c>
      <c r="L134" s="15">
        <v>10.964957314000243</v>
      </c>
      <c r="M134" s="15">
        <v>0</v>
      </c>
      <c r="N134" s="15">
        <v>0</v>
      </c>
      <c r="O134" s="15">
        <v>7.9824507646712455</v>
      </c>
      <c r="P134" s="15">
        <v>0</v>
      </c>
      <c r="Q134" s="15">
        <v>0</v>
      </c>
      <c r="R134" s="15">
        <v>4.0890191261165061</v>
      </c>
      <c r="S134" s="15">
        <v>0</v>
      </c>
      <c r="T134" s="15">
        <v>0</v>
      </c>
      <c r="U134" s="15">
        <v>0.11294000974453457</v>
      </c>
      <c r="V134" s="15">
        <v>0</v>
      </c>
      <c r="W134" s="15">
        <v>0</v>
      </c>
      <c r="X134" s="15">
        <v>0</v>
      </c>
      <c r="Y134" s="15">
        <v>0</v>
      </c>
      <c r="Z134" s="15">
        <v>0</v>
      </c>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123"/>
      <c r="AY134" s="123"/>
      <c r="AZ134" s="123"/>
      <c r="BA134" s="123"/>
      <c r="BB134" s="123"/>
      <c r="BC134" s="123"/>
      <c r="BD134" s="123"/>
      <c r="BE134" s="123"/>
      <c r="BF134" s="123"/>
      <c r="BG134" s="123"/>
      <c r="BH134" s="123"/>
      <c r="BI134" s="123"/>
      <c r="BJ134" s="123"/>
      <c r="BK134" s="123"/>
      <c r="BL134" s="123"/>
      <c r="BM134" s="123"/>
      <c r="BN134" s="123"/>
      <c r="BO134" s="123"/>
      <c r="BP134" s="123"/>
      <c r="BQ134" s="123"/>
      <c r="BR134" s="123"/>
      <c r="BS134" s="123"/>
      <c r="BT134" s="123"/>
      <c r="BU134" s="123"/>
      <c r="BV134" s="123"/>
      <c r="BW134" s="123"/>
      <c r="BX134" s="123"/>
      <c r="BY134" s="123"/>
      <c r="BZ134" s="123"/>
      <c r="CA134" s="123"/>
      <c r="CB134" s="123"/>
      <c r="CC134" s="123"/>
      <c r="CD134" s="123"/>
      <c r="CE134" s="123"/>
    </row>
    <row r="135" spans="2:83" ht="27.95" customHeight="1" x14ac:dyDescent="0.3">
      <c r="B135" s="9" t="s">
        <v>17</v>
      </c>
      <c r="C135" s="9" t="s">
        <v>18</v>
      </c>
      <c r="D135" s="9" t="str">
        <f t="shared" si="22"/>
        <v>Pesos</v>
      </c>
      <c r="E135" s="9" t="s">
        <v>123</v>
      </c>
      <c r="F135" s="15">
        <v>10.920820067990286</v>
      </c>
      <c r="G135" s="15">
        <v>0</v>
      </c>
      <c r="H135" s="15">
        <v>0</v>
      </c>
      <c r="I135" s="15">
        <v>2.363064840206782</v>
      </c>
      <c r="J135" s="15">
        <v>0</v>
      </c>
      <c r="K135" s="15">
        <v>0</v>
      </c>
      <c r="L135" s="15">
        <v>0</v>
      </c>
      <c r="M135" s="15">
        <v>0</v>
      </c>
      <c r="N135" s="15">
        <v>0</v>
      </c>
      <c r="O135" s="15">
        <v>0</v>
      </c>
      <c r="P135" s="15">
        <v>0</v>
      </c>
      <c r="Q135" s="15">
        <v>0</v>
      </c>
      <c r="R135" s="15">
        <v>0</v>
      </c>
      <c r="S135" s="15">
        <v>0</v>
      </c>
      <c r="T135" s="15">
        <v>0</v>
      </c>
      <c r="U135" s="15">
        <v>0</v>
      </c>
      <c r="V135" s="15">
        <v>0</v>
      </c>
      <c r="W135" s="15">
        <v>0</v>
      </c>
      <c r="X135" s="15">
        <v>0</v>
      </c>
      <c r="Y135" s="15">
        <v>0</v>
      </c>
      <c r="Z135" s="15">
        <v>0</v>
      </c>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123"/>
      <c r="BA135" s="123"/>
      <c r="BB135" s="123"/>
      <c r="BC135" s="123"/>
      <c r="BD135" s="123"/>
      <c r="BE135" s="123"/>
      <c r="BF135" s="123"/>
      <c r="BG135" s="123"/>
      <c r="BH135" s="123"/>
      <c r="BI135" s="123"/>
      <c r="BJ135" s="123"/>
      <c r="BK135" s="123"/>
      <c r="BL135" s="123"/>
      <c r="BM135" s="123"/>
      <c r="BN135" s="123"/>
      <c r="BO135" s="123"/>
      <c r="BP135" s="123"/>
      <c r="BQ135" s="123"/>
      <c r="BR135" s="123"/>
      <c r="BS135" s="123"/>
      <c r="BT135" s="123"/>
      <c r="BU135" s="123"/>
      <c r="BV135" s="123"/>
      <c r="BW135" s="123"/>
      <c r="BX135" s="123"/>
      <c r="BY135" s="123"/>
      <c r="BZ135" s="123"/>
      <c r="CA135" s="123"/>
      <c r="CB135" s="123"/>
      <c r="CC135" s="123"/>
      <c r="CD135" s="123"/>
      <c r="CE135" s="123"/>
    </row>
    <row r="136" spans="2:83" ht="27.95" customHeight="1" x14ac:dyDescent="0.3">
      <c r="B136" s="9" t="s">
        <v>19</v>
      </c>
      <c r="C136" s="9" t="s">
        <v>20</v>
      </c>
      <c r="D136" s="9" t="str">
        <f t="shared" si="22"/>
        <v>Pesos</v>
      </c>
      <c r="E136" s="9" t="s">
        <v>123</v>
      </c>
      <c r="F136" s="15">
        <v>37.111821650000003</v>
      </c>
      <c r="G136" s="15">
        <v>0</v>
      </c>
      <c r="H136" s="15">
        <v>0</v>
      </c>
      <c r="I136" s="15">
        <v>32.983069439999994</v>
      </c>
      <c r="J136" s="15">
        <v>0</v>
      </c>
      <c r="K136" s="15">
        <v>0</v>
      </c>
      <c r="L136" s="15">
        <v>23.680350660000002</v>
      </c>
      <c r="M136" s="15">
        <v>0</v>
      </c>
      <c r="N136" s="15">
        <v>0</v>
      </c>
      <c r="O136" s="15">
        <v>15.229856740000001</v>
      </c>
      <c r="P136" s="15">
        <v>0</v>
      </c>
      <c r="Q136" s="15">
        <v>0</v>
      </c>
      <c r="R136" s="15">
        <v>7.7527304299999997</v>
      </c>
      <c r="S136" s="15">
        <v>0</v>
      </c>
      <c r="T136" s="15">
        <v>0</v>
      </c>
      <c r="U136" s="15">
        <v>1.8771837</v>
      </c>
      <c r="V136" s="15">
        <v>0</v>
      </c>
      <c r="W136" s="15">
        <v>0</v>
      </c>
      <c r="X136" s="15">
        <v>0</v>
      </c>
      <c r="Y136" s="15">
        <v>0</v>
      </c>
      <c r="Z136" s="15">
        <v>0</v>
      </c>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123"/>
      <c r="BA136" s="123"/>
      <c r="BB136" s="123"/>
      <c r="BC136" s="123"/>
      <c r="BD136" s="123"/>
      <c r="BE136" s="123"/>
      <c r="BF136" s="123"/>
      <c r="BG136" s="123"/>
      <c r="BH136" s="123"/>
      <c r="BI136" s="123"/>
      <c r="BJ136" s="123"/>
      <c r="BK136" s="123"/>
      <c r="BL136" s="123"/>
      <c r="BM136" s="123"/>
      <c r="BN136" s="123"/>
      <c r="BO136" s="123"/>
      <c r="BP136" s="123"/>
      <c r="BQ136" s="123"/>
      <c r="BR136" s="123"/>
      <c r="BS136" s="123"/>
      <c r="BT136" s="123"/>
      <c r="BU136" s="123"/>
      <c r="BV136" s="123"/>
      <c r="BW136" s="123"/>
      <c r="BX136" s="123"/>
      <c r="BY136" s="123"/>
      <c r="BZ136" s="123"/>
      <c r="CA136" s="123"/>
      <c r="CB136" s="123"/>
      <c r="CC136" s="123"/>
      <c r="CD136" s="123"/>
      <c r="CE136" s="123"/>
    </row>
    <row r="137" spans="2:83" ht="27.95" customHeight="1" x14ac:dyDescent="0.3">
      <c r="B137" s="9" t="s">
        <v>21</v>
      </c>
      <c r="C137" s="9" t="s">
        <v>22</v>
      </c>
      <c r="D137" s="9" t="str">
        <f t="shared" si="22"/>
        <v>Pesos</v>
      </c>
      <c r="E137" s="9" t="s">
        <v>123</v>
      </c>
      <c r="F137" s="15">
        <v>0</v>
      </c>
      <c r="G137" s="15">
        <v>0</v>
      </c>
      <c r="H137" s="15">
        <v>0</v>
      </c>
      <c r="I137" s="15">
        <v>0</v>
      </c>
      <c r="J137" s="15">
        <v>0</v>
      </c>
      <c r="K137" s="15">
        <v>0</v>
      </c>
      <c r="L137" s="15">
        <v>0</v>
      </c>
      <c r="M137" s="15">
        <v>0</v>
      </c>
      <c r="N137" s="15">
        <v>0</v>
      </c>
      <c r="O137" s="15">
        <v>0</v>
      </c>
      <c r="P137" s="15">
        <v>0</v>
      </c>
      <c r="Q137" s="15">
        <v>0</v>
      </c>
      <c r="R137" s="15">
        <v>0</v>
      </c>
      <c r="S137" s="15">
        <v>0</v>
      </c>
      <c r="T137" s="15">
        <v>0</v>
      </c>
      <c r="U137" s="15">
        <v>0</v>
      </c>
      <c r="V137" s="15">
        <v>0</v>
      </c>
      <c r="W137" s="15">
        <v>0</v>
      </c>
      <c r="X137" s="15">
        <v>0</v>
      </c>
      <c r="Y137" s="15">
        <v>0</v>
      </c>
      <c r="Z137" s="15">
        <v>0</v>
      </c>
      <c r="AD137" s="123"/>
      <c r="AE137" s="123"/>
      <c r="AF137" s="123"/>
      <c r="AG137" s="123"/>
      <c r="AH137" s="123"/>
      <c r="AI137" s="123"/>
      <c r="AJ137" s="123"/>
      <c r="AK137" s="123"/>
      <c r="AL137" s="123"/>
      <c r="AM137" s="123"/>
      <c r="AN137" s="123"/>
      <c r="AO137" s="123"/>
      <c r="AP137" s="123"/>
      <c r="AQ137" s="123"/>
      <c r="AR137" s="123"/>
      <c r="AS137" s="123"/>
      <c r="AT137" s="123"/>
      <c r="AU137" s="123"/>
      <c r="AV137" s="123"/>
      <c r="AW137" s="123"/>
      <c r="AX137" s="123"/>
      <c r="AY137" s="123"/>
      <c r="AZ137" s="123"/>
      <c r="BA137" s="123"/>
      <c r="BB137" s="123"/>
      <c r="BC137" s="123"/>
      <c r="BD137" s="123"/>
      <c r="BE137" s="123"/>
      <c r="BF137" s="123"/>
      <c r="BG137" s="123"/>
      <c r="BH137" s="123"/>
      <c r="BI137" s="123"/>
      <c r="BJ137" s="123"/>
      <c r="BK137" s="123"/>
      <c r="BL137" s="123"/>
      <c r="BM137" s="123"/>
      <c r="BN137" s="123"/>
      <c r="BO137" s="123"/>
      <c r="BP137" s="123"/>
      <c r="BQ137" s="123"/>
      <c r="BR137" s="123"/>
      <c r="BS137" s="123"/>
      <c r="BT137" s="123"/>
      <c r="BU137" s="123"/>
      <c r="BV137" s="123"/>
      <c r="BW137" s="123"/>
      <c r="BX137" s="123"/>
      <c r="BY137" s="123"/>
      <c r="BZ137" s="123"/>
      <c r="CA137" s="123"/>
      <c r="CB137" s="123"/>
      <c r="CC137" s="123"/>
      <c r="CD137" s="123"/>
      <c r="CE137" s="123"/>
    </row>
    <row r="138" spans="2:83" ht="27.95" customHeight="1" x14ac:dyDescent="0.3">
      <c r="B138" s="9" t="s">
        <v>23</v>
      </c>
      <c r="C138" s="9" t="s">
        <v>24</v>
      </c>
      <c r="D138" s="9" t="str">
        <f t="shared" si="22"/>
        <v>Pesos</v>
      </c>
      <c r="E138" s="9" t="s">
        <v>123</v>
      </c>
      <c r="F138" s="15">
        <v>2.7722419999999998E-2</v>
      </c>
      <c r="G138" s="15">
        <v>0</v>
      </c>
      <c r="H138" s="15">
        <v>0</v>
      </c>
      <c r="I138" s="15">
        <v>0</v>
      </c>
      <c r="J138" s="15">
        <v>0</v>
      </c>
      <c r="K138" s="15">
        <v>0</v>
      </c>
      <c r="L138" s="15">
        <v>0</v>
      </c>
      <c r="M138" s="15">
        <v>0</v>
      </c>
      <c r="N138" s="15">
        <v>0</v>
      </c>
      <c r="O138" s="15">
        <v>0</v>
      </c>
      <c r="P138" s="15">
        <v>0</v>
      </c>
      <c r="Q138" s="15">
        <v>0</v>
      </c>
      <c r="R138" s="15">
        <v>0</v>
      </c>
      <c r="S138" s="15">
        <v>0</v>
      </c>
      <c r="T138" s="15">
        <v>0</v>
      </c>
      <c r="U138" s="15">
        <v>0</v>
      </c>
      <c r="V138" s="15">
        <v>0</v>
      </c>
      <c r="W138" s="15">
        <v>0</v>
      </c>
      <c r="X138" s="15">
        <v>0</v>
      </c>
      <c r="Y138" s="15">
        <v>0</v>
      </c>
      <c r="Z138" s="15">
        <v>0</v>
      </c>
      <c r="AD138" s="123"/>
      <c r="AE138" s="123"/>
      <c r="AF138" s="123"/>
      <c r="AG138" s="123"/>
      <c r="AH138" s="123"/>
      <c r="AI138" s="123"/>
      <c r="AJ138" s="123"/>
      <c r="AK138" s="123"/>
      <c r="AL138" s="123"/>
      <c r="AM138" s="123"/>
      <c r="AN138" s="123"/>
      <c r="AO138" s="123"/>
      <c r="AP138" s="123"/>
      <c r="AQ138" s="123"/>
      <c r="AR138" s="123"/>
      <c r="AS138" s="123"/>
      <c r="AT138" s="123"/>
      <c r="AU138" s="123"/>
      <c r="AV138" s="123"/>
      <c r="AW138" s="123"/>
      <c r="AX138" s="123"/>
      <c r="AY138" s="123"/>
      <c r="AZ138" s="123"/>
      <c r="BA138" s="123"/>
      <c r="BB138" s="123"/>
      <c r="BC138" s="123"/>
      <c r="BD138" s="123"/>
      <c r="BE138" s="123"/>
      <c r="BF138" s="123"/>
      <c r="BG138" s="123"/>
      <c r="BH138" s="123"/>
      <c r="BI138" s="123"/>
      <c r="BJ138" s="123"/>
      <c r="BK138" s="123"/>
      <c r="BL138" s="123"/>
      <c r="BM138" s="123"/>
      <c r="BN138" s="123"/>
      <c r="BO138" s="123"/>
      <c r="BP138" s="123"/>
      <c r="BQ138" s="123"/>
      <c r="BR138" s="123"/>
      <c r="BS138" s="123"/>
      <c r="BT138" s="123"/>
      <c r="BU138" s="123"/>
      <c r="BV138" s="123"/>
      <c r="BW138" s="123"/>
      <c r="BX138" s="123"/>
      <c r="BY138" s="123"/>
      <c r="BZ138" s="123"/>
      <c r="CA138" s="123"/>
      <c r="CB138" s="123"/>
      <c r="CC138" s="123"/>
      <c r="CD138" s="123"/>
      <c r="CE138" s="123"/>
    </row>
    <row r="139" spans="2:83" ht="27.95" customHeight="1" x14ac:dyDescent="0.3">
      <c r="B139" s="9" t="s">
        <v>25</v>
      </c>
      <c r="C139" s="9" t="s">
        <v>26</v>
      </c>
      <c r="D139" s="9" t="str">
        <f t="shared" si="22"/>
        <v>Pesos</v>
      </c>
      <c r="E139" s="9" t="s">
        <v>123</v>
      </c>
      <c r="F139" s="15">
        <v>2.1835472139084127</v>
      </c>
      <c r="G139" s="15">
        <v>0</v>
      </c>
      <c r="H139" s="15">
        <v>0</v>
      </c>
      <c r="I139" s="15">
        <v>1.6328180258252922</v>
      </c>
      <c r="J139" s="15">
        <v>0</v>
      </c>
      <c r="K139" s="15">
        <v>0</v>
      </c>
      <c r="L139" s="15">
        <v>1.1697614676454484</v>
      </c>
      <c r="M139" s="15">
        <v>0</v>
      </c>
      <c r="N139" s="15">
        <v>0</v>
      </c>
      <c r="O139" s="15">
        <v>0.84920988055791746</v>
      </c>
      <c r="P139" s="15">
        <v>0</v>
      </c>
      <c r="Q139" s="15">
        <v>0</v>
      </c>
      <c r="R139" s="15">
        <v>0.41308748143169371</v>
      </c>
      <c r="S139" s="15">
        <v>0</v>
      </c>
      <c r="T139" s="15">
        <v>0</v>
      </c>
      <c r="U139" s="15">
        <v>4.7206192724889295E-3</v>
      </c>
      <c r="V139" s="15">
        <v>0</v>
      </c>
      <c r="W139" s="15">
        <v>0</v>
      </c>
      <c r="X139" s="15">
        <v>0</v>
      </c>
      <c r="Y139" s="15">
        <v>0</v>
      </c>
      <c r="Z139" s="15">
        <v>0</v>
      </c>
      <c r="AD139" s="123"/>
      <c r="AE139" s="123"/>
      <c r="AF139" s="123"/>
      <c r="AG139" s="123"/>
      <c r="AH139" s="123"/>
      <c r="AI139" s="123"/>
      <c r="AJ139" s="123"/>
      <c r="AK139" s="123"/>
      <c r="AL139" s="123"/>
      <c r="AM139" s="123"/>
      <c r="AN139" s="123"/>
      <c r="AO139" s="123"/>
      <c r="AP139" s="123"/>
      <c r="AQ139" s="123"/>
      <c r="AR139" s="123"/>
      <c r="AS139" s="123"/>
      <c r="AT139" s="123"/>
      <c r="AU139" s="123"/>
      <c r="AV139" s="123"/>
      <c r="AW139" s="123"/>
      <c r="AX139" s="123"/>
      <c r="AY139" s="123"/>
      <c r="AZ139" s="123"/>
      <c r="BA139" s="123"/>
      <c r="BB139" s="123"/>
      <c r="BC139" s="123"/>
      <c r="BD139" s="123"/>
      <c r="BE139" s="123"/>
      <c r="BF139" s="123"/>
      <c r="BG139" s="123"/>
      <c r="BH139" s="123"/>
      <c r="BI139" s="123"/>
      <c r="BJ139" s="123"/>
      <c r="BK139" s="123"/>
      <c r="BL139" s="123"/>
      <c r="BM139" s="123"/>
      <c r="BN139" s="123"/>
      <c r="BO139" s="123"/>
      <c r="BP139" s="123"/>
      <c r="BQ139" s="123"/>
      <c r="BR139" s="123"/>
      <c r="BS139" s="123"/>
      <c r="BT139" s="123"/>
      <c r="BU139" s="123"/>
      <c r="BV139" s="123"/>
      <c r="BW139" s="123"/>
      <c r="BX139" s="123"/>
      <c r="BY139" s="123"/>
      <c r="BZ139" s="123"/>
      <c r="CA139" s="123"/>
      <c r="CB139" s="123"/>
      <c r="CC139" s="123"/>
      <c r="CD139" s="123"/>
      <c r="CE139" s="123"/>
    </row>
    <row r="140" spans="2:83" ht="27.95" customHeight="1" x14ac:dyDescent="0.3">
      <c r="B140" s="9" t="s">
        <v>27</v>
      </c>
      <c r="C140" s="9" t="s">
        <v>28</v>
      </c>
      <c r="D140" s="9" t="str">
        <f t="shared" si="22"/>
        <v>Pesos</v>
      </c>
      <c r="E140" s="9" t="s">
        <v>123</v>
      </c>
      <c r="F140" s="15">
        <v>7.4452329999999997E-2</v>
      </c>
      <c r="G140" s="15">
        <v>0</v>
      </c>
      <c r="H140" s="15">
        <v>0</v>
      </c>
      <c r="I140" s="15">
        <v>2.2471899999999996E-3</v>
      </c>
      <c r="J140" s="15">
        <v>0</v>
      </c>
      <c r="K140" s="15">
        <v>0</v>
      </c>
      <c r="L140" s="15">
        <v>0</v>
      </c>
      <c r="M140" s="15">
        <v>0</v>
      </c>
      <c r="N140" s="15">
        <v>0</v>
      </c>
      <c r="O140" s="15">
        <v>0</v>
      </c>
      <c r="P140" s="15">
        <v>0</v>
      </c>
      <c r="Q140" s="15">
        <v>0</v>
      </c>
      <c r="R140" s="15">
        <v>0</v>
      </c>
      <c r="S140" s="15">
        <v>0</v>
      </c>
      <c r="T140" s="15">
        <v>0</v>
      </c>
      <c r="U140" s="15">
        <v>0</v>
      </c>
      <c r="V140" s="15">
        <v>0</v>
      </c>
      <c r="W140" s="15">
        <v>0</v>
      </c>
      <c r="X140" s="15">
        <v>0</v>
      </c>
      <c r="Y140" s="15">
        <v>0</v>
      </c>
      <c r="Z140" s="15">
        <v>0</v>
      </c>
      <c r="AD140" s="123"/>
      <c r="AE140" s="123"/>
      <c r="AF140" s="123"/>
      <c r="AG140" s="123"/>
      <c r="AH140" s="123"/>
      <c r="AI140" s="123"/>
      <c r="AJ140" s="123"/>
      <c r="AK140" s="123"/>
      <c r="AL140" s="123"/>
      <c r="AM140" s="123"/>
      <c r="AN140" s="123"/>
      <c r="AO140" s="123"/>
      <c r="AP140" s="123"/>
      <c r="AQ140" s="123"/>
      <c r="AR140" s="123"/>
      <c r="AS140" s="123"/>
      <c r="AT140" s="123"/>
      <c r="AU140" s="123"/>
      <c r="AV140" s="123"/>
      <c r="AW140" s="123"/>
      <c r="AX140" s="123"/>
      <c r="AY140" s="123"/>
      <c r="AZ140" s="123"/>
      <c r="BA140" s="123"/>
      <c r="BB140" s="123"/>
      <c r="BC140" s="123"/>
      <c r="BD140" s="123"/>
      <c r="BE140" s="123"/>
      <c r="BF140" s="123"/>
      <c r="BG140" s="123"/>
      <c r="BH140" s="123"/>
      <c r="BI140" s="123"/>
      <c r="BJ140" s="123"/>
      <c r="BK140" s="123"/>
      <c r="BL140" s="123"/>
      <c r="BM140" s="123"/>
      <c r="BN140" s="123"/>
      <c r="BO140" s="123"/>
      <c r="BP140" s="123"/>
      <c r="BQ140" s="123"/>
      <c r="BR140" s="123"/>
      <c r="BS140" s="123"/>
      <c r="BT140" s="123"/>
      <c r="BU140" s="123"/>
      <c r="BV140" s="123"/>
      <c r="BW140" s="123"/>
      <c r="BX140" s="123"/>
      <c r="BY140" s="123"/>
      <c r="BZ140" s="123"/>
      <c r="CA140" s="123"/>
      <c r="CB140" s="123"/>
      <c r="CC140" s="123"/>
      <c r="CD140" s="123"/>
      <c r="CE140" s="123"/>
    </row>
    <row r="141" spans="2:83" ht="27.95" customHeight="1" x14ac:dyDescent="0.3">
      <c r="B141" s="9" t="s">
        <v>29</v>
      </c>
      <c r="C141" s="9" t="s">
        <v>30</v>
      </c>
      <c r="D141" s="9" t="str">
        <f t="shared" si="22"/>
        <v>Pesos</v>
      </c>
      <c r="E141" s="9" t="s">
        <v>123</v>
      </c>
      <c r="F141" s="15">
        <v>5.2215239999999996E-2</v>
      </c>
      <c r="G141" s="15">
        <v>0</v>
      </c>
      <c r="H141" s="15">
        <v>0</v>
      </c>
      <c r="I141" s="15">
        <v>0</v>
      </c>
      <c r="J141" s="15">
        <v>0</v>
      </c>
      <c r="K141" s="15">
        <v>0</v>
      </c>
      <c r="L141" s="15">
        <v>0</v>
      </c>
      <c r="M141" s="15">
        <v>0</v>
      </c>
      <c r="N141" s="15">
        <v>0</v>
      </c>
      <c r="O141" s="15">
        <v>0</v>
      </c>
      <c r="P141" s="15">
        <v>0</v>
      </c>
      <c r="Q141" s="15">
        <v>0</v>
      </c>
      <c r="R141" s="15">
        <v>0</v>
      </c>
      <c r="S141" s="15">
        <v>0</v>
      </c>
      <c r="T141" s="15">
        <v>0</v>
      </c>
      <c r="U141" s="15">
        <v>0</v>
      </c>
      <c r="V141" s="15">
        <v>0</v>
      </c>
      <c r="W141" s="15">
        <v>0</v>
      </c>
      <c r="X141" s="15">
        <v>0</v>
      </c>
      <c r="Y141" s="15">
        <v>0</v>
      </c>
      <c r="Z141" s="15">
        <v>0</v>
      </c>
      <c r="AD141" s="123"/>
      <c r="AE141" s="123"/>
      <c r="AF141" s="123"/>
      <c r="AG141" s="123"/>
      <c r="AH141" s="123"/>
      <c r="AI141" s="123"/>
      <c r="AJ141" s="123"/>
      <c r="AK141" s="123"/>
      <c r="AL141" s="123"/>
      <c r="AM141" s="123"/>
      <c r="AN141" s="123"/>
      <c r="AO141" s="123"/>
      <c r="AP141" s="123"/>
      <c r="AQ141" s="123"/>
      <c r="AR141" s="123"/>
      <c r="AS141" s="123"/>
      <c r="AT141" s="123"/>
      <c r="AU141" s="123"/>
      <c r="AV141" s="123"/>
      <c r="AW141" s="123"/>
      <c r="AX141" s="123"/>
      <c r="AY141" s="123"/>
      <c r="AZ141" s="123"/>
      <c r="BA141" s="123"/>
      <c r="BB141" s="123"/>
      <c r="BC141" s="123"/>
      <c r="BD141" s="123"/>
      <c r="BE141" s="123"/>
      <c r="BF141" s="123"/>
      <c r="BG141" s="123"/>
      <c r="BH141" s="123"/>
      <c r="BI141" s="123"/>
      <c r="BJ141" s="123"/>
      <c r="BK141" s="123"/>
      <c r="BL141" s="123"/>
      <c r="BM141" s="123"/>
      <c r="BN141" s="123"/>
      <c r="BO141" s="123"/>
      <c r="BP141" s="123"/>
      <c r="BQ141" s="123"/>
      <c r="BR141" s="123"/>
      <c r="BS141" s="123"/>
      <c r="BT141" s="123"/>
      <c r="BU141" s="123"/>
      <c r="BV141" s="123"/>
      <c r="BW141" s="123"/>
      <c r="BX141" s="123"/>
      <c r="BY141" s="123"/>
      <c r="BZ141" s="123"/>
      <c r="CA141" s="123"/>
      <c r="CB141" s="123"/>
      <c r="CC141" s="123"/>
      <c r="CD141" s="123"/>
      <c r="CE141" s="123"/>
    </row>
    <row r="142" spans="2:83" ht="27.95" customHeight="1" x14ac:dyDescent="0.3">
      <c r="B142" s="23" t="s">
        <v>124</v>
      </c>
      <c r="C142" s="23"/>
      <c r="D142" s="23"/>
      <c r="E142" s="23"/>
      <c r="F142" s="57">
        <f t="shared" ref="F142:Z142" si="23">+SUM(F143:F143)</f>
        <v>0</v>
      </c>
      <c r="G142" s="57">
        <f t="shared" si="23"/>
        <v>0</v>
      </c>
      <c r="H142" s="57">
        <f t="shared" si="23"/>
        <v>8.8677469429339109</v>
      </c>
      <c r="I142" s="57">
        <f t="shared" si="23"/>
        <v>0</v>
      </c>
      <c r="J142" s="57">
        <f t="shared" si="23"/>
        <v>0</v>
      </c>
      <c r="K142" s="57">
        <f t="shared" si="23"/>
        <v>6.8671199596231727</v>
      </c>
      <c r="L142" s="57">
        <f t="shared" si="23"/>
        <v>0</v>
      </c>
      <c r="M142" s="57">
        <f t="shared" si="23"/>
        <v>0</v>
      </c>
      <c r="N142" s="57">
        <f t="shared" si="23"/>
        <v>4.7802549472628435</v>
      </c>
      <c r="O142" s="57">
        <f t="shared" si="23"/>
        <v>0</v>
      </c>
      <c r="P142" s="57">
        <f t="shared" si="23"/>
        <v>0</v>
      </c>
      <c r="Q142" s="57">
        <f t="shared" si="23"/>
        <v>2.7029189988858944</v>
      </c>
      <c r="R142" s="57">
        <f t="shared" si="23"/>
        <v>0</v>
      </c>
      <c r="S142" s="57">
        <f t="shared" si="23"/>
        <v>0</v>
      </c>
      <c r="T142" s="57">
        <f t="shared" si="23"/>
        <v>0.64988216366655971</v>
      </c>
      <c r="U142" s="57">
        <f t="shared" si="23"/>
        <v>0</v>
      </c>
      <c r="V142" s="57">
        <f t="shared" si="23"/>
        <v>0</v>
      </c>
      <c r="W142" s="57">
        <f t="shared" si="23"/>
        <v>0</v>
      </c>
      <c r="X142" s="57">
        <f t="shared" si="23"/>
        <v>0</v>
      </c>
      <c r="Y142" s="57">
        <f t="shared" si="23"/>
        <v>0</v>
      </c>
      <c r="Z142" s="57">
        <f t="shared" si="23"/>
        <v>0</v>
      </c>
      <c r="AD142" s="119"/>
      <c r="AE142" s="119"/>
      <c r="AF142" s="119"/>
      <c r="AG142" s="119"/>
      <c r="AH142" s="119"/>
      <c r="AI142" s="119"/>
      <c r="AJ142" s="119"/>
      <c r="AK142" s="119"/>
      <c r="AL142" s="119"/>
      <c r="AM142" s="119"/>
      <c r="AN142" s="119"/>
      <c r="AO142" s="119"/>
      <c r="AP142" s="119"/>
      <c r="AQ142" s="119"/>
      <c r="AR142" s="119"/>
      <c r="AS142" s="119"/>
      <c r="AT142" s="119"/>
      <c r="AU142" s="119"/>
      <c r="AV142" s="119"/>
      <c r="AW142" s="119"/>
      <c r="AX142" s="119"/>
      <c r="AY142" s="119"/>
      <c r="AZ142" s="119"/>
      <c r="BA142" s="119"/>
      <c r="BB142" s="119"/>
      <c r="BC142" s="119"/>
      <c r="BD142" s="119"/>
      <c r="BE142" s="119"/>
      <c r="BF142" s="119"/>
      <c r="BG142" s="119"/>
      <c r="BH142" s="119"/>
      <c r="BI142" s="119"/>
      <c r="BJ142" s="119"/>
      <c r="BK142" s="119"/>
      <c r="BL142" s="119"/>
      <c r="BM142" s="119"/>
      <c r="BN142" s="119"/>
      <c r="BO142" s="119"/>
      <c r="BP142" s="119"/>
      <c r="BQ142" s="119"/>
      <c r="BR142" s="119"/>
      <c r="BS142" s="119"/>
      <c r="BT142" s="119"/>
      <c r="BU142" s="119"/>
      <c r="BV142" s="119"/>
      <c r="BW142" s="119"/>
      <c r="BX142" s="119"/>
      <c r="BY142" s="119"/>
      <c r="BZ142" s="119"/>
      <c r="CA142" s="119"/>
      <c r="CB142" s="119"/>
      <c r="CC142" s="119"/>
      <c r="CD142" s="119"/>
      <c r="CE142" s="119"/>
    </row>
    <row r="143" spans="2:83" ht="27.95" customHeight="1" x14ac:dyDescent="0.3">
      <c r="B143" s="9" t="s">
        <v>170</v>
      </c>
      <c r="C143" s="9" t="s">
        <v>171</v>
      </c>
      <c r="D143" s="9" t="str">
        <f>+VLOOKUP($C143,$C$10:$D$50,2,FALSE)</f>
        <v>UVA</v>
      </c>
      <c r="E143" s="9" t="s">
        <v>124</v>
      </c>
      <c r="F143" s="15">
        <v>0</v>
      </c>
      <c r="G143" s="15">
        <v>0</v>
      </c>
      <c r="H143" s="15">
        <v>8.8677469429339109</v>
      </c>
      <c r="I143" s="15">
        <v>0</v>
      </c>
      <c r="J143" s="15">
        <v>0</v>
      </c>
      <c r="K143" s="15">
        <v>6.8671199596231727</v>
      </c>
      <c r="L143" s="15">
        <v>0</v>
      </c>
      <c r="M143" s="15">
        <v>0</v>
      </c>
      <c r="N143" s="15">
        <v>4.7802549472628435</v>
      </c>
      <c r="O143" s="15">
        <v>0</v>
      </c>
      <c r="P143" s="15">
        <v>0</v>
      </c>
      <c r="Q143" s="15">
        <v>2.7029189988858944</v>
      </c>
      <c r="R143" s="15">
        <v>0</v>
      </c>
      <c r="S143" s="15">
        <v>0</v>
      </c>
      <c r="T143" s="15">
        <v>0.64988216366655971</v>
      </c>
      <c r="U143" s="15">
        <v>0</v>
      </c>
      <c r="V143" s="15">
        <v>0</v>
      </c>
      <c r="W143" s="15">
        <v>0</v>
      </c>
      <c r="X143" s="15">
        <v>0</v>
      </c>
      <c r="Y143" s="15">
        <v>0</v>
      </c>
      <c r="Z143" s="15">
        <v>0</v>
      </c>
      <c r="AD143" s="123"/>
      <c r="AE143" s="123"/>
      <c r="AF143" s="123"/>
      <c r="AG143" s="123"/>
      <c r="AH143" s="123"/>
      <c r="AI143" s="123"/>
      <c r="AJ143" s="123"/>
      <c r="AK143" s="123"/>
      <c r="AL143" s="123"/>
      <c r="AM143" s="123"/>
      <c r="AN143" s="123"/>
      <c r="AO143" s="123"/>
      <c r="AP143" s="123"/>
      <c r="AQ143" s="123"/>
      <c r="AR143" s="123"/>
      <c r="AS143" s="123"/>
      <c r="AT143" s="123"/>
      <c r="AU143" s="123"/>
      <c r="AV143" s="123"/>
      <c r="AW143" s="123"/>
      <c r="AX143" s="123"/>
      <c r="AY143" s="123"/>
      <c r="AZ143" s="123"/>
      <c r="BA143" s="123"/>
      <c r="BB143" s="123"/>
      <c r="BC143" s="123"/>
      <c r="BD143" s="123"/>
      <c r="BE143" s="123"/>
      <c r="BF143" s="123"/>
      <c r="BG143" s="123"/>
      <c r="BH143" s="123"/>
      <c r="BI143" s="123"/>
      <c r="BJ143" s="123"/>
      <c r="BK143" s="123"/>
      <c r="BL143" s="123"/>
      <c r="BM143" s="123"/>
      <c r="BN143" s="123"/>
      <c r="BO143" s="123"/>
      <c r="BP143" s="123"/>
      <c r="BQ143" s="123"/>
      <c r="BR143" s="123"/>
      <c r="BS143" s="123"/>
      <c r="BT143" s="123"/>
      <c r="BU143" s="123"/>
      <c r="BV143" s="123"/>
      <c r="BW143" s="123"/>
      <c r="BX143" s="123"/>
      <c r="BY143" s="123"/>
      <c r="BZ143" s="123"/>
      <c r="CA143" s="123"/>
      <c r="CB143" s="123"/>
      <c r="CC143" s="123"/>
      <c r="CD143" s="123"/>
      <c r="CE143" s="123"/>
    </row>
    <row r="144" spans="2:83" ht="27.95" customHeight="1" x14ac:dyDescent="0.3">
      <c r="B144" s="23" t="s">
        <v>129</v>
      </c>
      <c r="C144" s="23"/>
      <c r="D144" s="23"/>
      <c r="E144" s="23"/>
      <c r="F144" s="57">
        <f t="shared" ref="F144:Z144" si="24">+SUM(F145:F145)</f>
        <v>0</v>
      </c>
      <c r="G144" s="57">
        <f t="shared" si="24"/>
        <v>8.5527199999999998E-3</v>
      </c>
      <c r="H144" s="57">
        <f t="shared" si="24"/>
        <v>0</v>
      </c>
      <c r="I144" s="57">
        <f t="shared" si="24"/>
        <v>0</v>
      </c>
      <c r="J144" s="57">
        <f t="shared" si="24"/>
        <v>0</v>
      </c>
      <c r="K144" s="57">
        <f t="shared" si="24"/>
        <v>0</v>
      </c>
      <c r="L144" s="57">
        <f t="shared" si="24"/>
        <v>0</v>
      </c>
      <c r="M144" s="57">
        <f t="shared" si="24"/>
        <v>0</v>
      </c>
      <c r="N144" s="57">
        <f t="shared" si="24"/>
        <v>0</v>
      </c>
      <c r="O144" s="57">
        <f t="shared" si="24"/>
        <v>0</v>
      </c>
      <c r="P144" s="57">
        <f t="shared" si="24"/>
        <v>0</v>
      </c>
      <c r="Q144" s="57">
        <f t="shared" si="24"/>
        <v>0</v>
      </c>
      <c r="R144" s="57">
        <f t="shared" si="24"/>
        <v>0</v>
      </c>
      <c r="S144" s="57">
        <f t="shared" si="24"/>
        <v>0</v>
      </c>
      <c r="T144" s="57">
        <f t="shared" si="24"/>
        <v>0</v>
      </c>
      <c r="U144" s="57">
        <f t="shared" si="24"/>
        <v>0</v>
      </c>
      <c r="V144" s="57">
        <f t="shared" si="24"/>
        <v>0</v>
      </c>
      <c r="W144" s="57">
        <f t="shared" si="24"/>
        <v>0</v>
      </c>
      <c r="X144" s="57">
        <f t="shared" si="24"/>
        <v>0</v>
      </c>
      <c r="Y144" s="57">
        <f t="shared" si="24"/>
        <v>0</v>
      </c>
      <c r="Z144" s="57">
        <f t="shared" si="24"/>
        <v>0</v>
      </c>
      <c r="AD144" s="119"/>
      <c r="AE144" s="119"/>
      <c r="AF144" s="119"/>
      <c r="AG144" s="119"/>
      <c r="AH144" s="119"/>
      <c r="AI144" s="119"/>
      <c r="AJ144" s="119"/>
      <c r="AK144" s="119"/>
      <c r="AL144" s="119"/>
      <c r="AM144" s="119"/>
      <c r="AN144" s="119"/>
      <c r="AO144" s="119"/>
      <c r="AP144" s="119"/>
      <c r="AQ144" s="119"/>
      <c r="AR144" s="119"/>
      <c r="AS144" s="119"/>
      <c r="AT144" s="119"/>
      <c r="AU144" s="119"/>
      <c r="AV144" s="119"/>
      <c r="AW144" s="119"/>
      <c r="AX144" s="119"/>
      <c r="AY144" s="119"/>
      <c r="AZ144" s="119"/>
      <c r="BA144" s="119"/>
      <c r="BB144" s="119"/>
      <c r="BC144" s="119"/>
      <c r="BD144" s="119"/>
      <c r="BE144" s="119"/>
      <c r="BF144" s="119"/>
      <c r="BG144" s="119"/>
      <c r="BH144" s="119"/>
      <c r="BI144" s="119"/>
      <c r="BJ144" s="119"/>
      <c r="BK144" s="119"/>
      <c r="BL144" s="119"/>
      <c r="BM144" s="119"/>
      <c r="BN144" s="119"/>
      <c r="BO144" s="119"/>
      <c r="BP144" s="119"/>
      <c r="BQ144" s="119"/>
      <c r="BR144" s="119"/>
      <c r="BS144" s="119"/>
      <c r="BT144" s="119"/>
      <c r="BU144" s="119"/>
      <c r="BV144" s="119"/>
      <c r="BW144" s="119"/>
      <c r="BX144" s="119"/>
      <c r="BY144" s="119"/>
      <c r="BZ144" s="119"/>
      <c r="CA144" s="119"/>
      <c r="CB144" s="119"/>
      <c r="CC144" s="119"/>
      <c r="CD144" s="119"/>
      <c r="CE144" s="119"/>
    </row>
    <row r="145" spans="2:83" ht="27.95" customHeight="1" x14ac:dyDescent="0.3">
      <c r="B145" s="9" t="s">
        <v>31</v>
      </c>
      <c r="C145" s="9" t="s">
        <v>32</v>
      </c>
      <c r="D145" s="9" t="str">
        <f>+VLOOKUP($C145,$C$10:$D$50,2,FALSE)</f>
        <v>USD</v>
      </c>
      <c r="E145" s="9" t="s">
        <v>125</v>
      </c>
      <c r="F145" s="15">
        <v>0</v>
      </c>
      <c r="G145" s="15">
        <v>8.5527199999999998E-3</v>
      </c>
      <c r="H145" s="15">
        <v>0</v>
      </c>
      <c r="I145" s="15">
        <v>0</v>
      </c>
      <c r="J145" s="15">
        <v>0</v>
      </c>
      <c r="K145" s="15">
        <v>0</v>
      </c>
      <c r="L145" s="15">
        <v>0</v>
      </c>
      <c r="M145" s="15">
        <v>0</v>
      </c>
      <c r="N145" s="15">
        <v>0</v>
      </c>
      <c r="O145" s="15">
        <v>0</v>
      </c>
      <c r="P145" s="15">
        <v>0</v>
      </c>
      <c r="Q145" s="15">
        <v>0</v>
      </c>
      <c r="R145" s="15">
        <v>0</v>
      </c>
      <c r="S145" s="15">
        <v>0</v>
      </c>
      <c r="T145" s="15">
        <v>0</v>
      </c>
      <c r="U145" s="15">
        <v>0</v>
      </c>
      <c r="V145" s="15">
        <v>0</v>
      </c>
      <c r="W145" s="15">
        <v>0</v>
      </c>
      <c r="X145" s="15">
        <v>0</v>
      </c>
      <c r="Y145" s="15">
        <v>0</v>
      </c>
      <c r="Z145" s="15">
        <v>0</v>
      </c>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123"/>
      <c r="AY145" s="123"/>
      <c r="AZ145" s="123"/>
      <c r="BA145" s="123"/>
      <c r="BB145" s="123"/>
      <c r="BC145" s="123"/>
      <c r="BD145" s="123"/>
      <c r="BE145" s="123"/>
      <c r="BF145" s="123"/>
      <c r="BG145" s="123"/>
      <c r="BH145" s="123"/>
      <c r="BI145" s="123"/>
      <c r="BJ145" s="123"/>
      <c r="BK145" s="123"/>
      <c r="BL145" s="123"/>
      <c r="BM145" s="123"/>
      <c r="BN145" s="123"/>
      <c r="BO145" s="123"/>
      <c r="BP145" s="123"/>
      <c r="BQ145" s="123"/>
      <c r="BR145" s="123"/>
      <c r="BS145" s="123"/>
      <c r="BT145" s="123"/>
      <c r="BU145" s="123"/>
      <c r="BV145" s="123"/>
      <c r="BW145" s="123"/>
      <c r="BX145" s="123"/>
      <c r="BY145" s="123"/>
      <c r="BZ145" s="123"/>
      <c r="CA145" s="123"/>
      <c r="CB145" s="123"/>
      <c r="CC145" s="123"/>
      <c r="CD145" s="123"/>
      <c r="CE145" s="123"/>
    </row>
    <row r="146" spans="2:83" ht="27.95" customHeight="1" x14ac:dyDescent="0.3">
      <c r="B146" s="23" t="s">
        <v>33</v>
      </c>
      <c r="C146" s="23"/>
      <c r="D146" s="23"/>
      <c r="E146" s="23"/>
      <c r="F146" s="57">
        <f t="shared" ref="F146:Z146" si="25">+SUM(F147,F158)</f>
        <v>0</v>
      </c>
      <c r="G146" s="57">
        <f t="shared" si="25"/>
        <v>2.7075165377963382</v>
      </c>
      <c r="H146" s="57">
        <f t="shared" si="25"/>
        <v>0</v>
      </c>
      <c r="I146" s="57">
        <f t="shared" si="25"/>
        <v>0</v>
      </c>
      <c r="J146" s="57">
        <f t="shared" si="25"/>
        <v>2.5924102756417584</v>
      </c>
      <c r="K146" s="57">
        <f t="shared" si="25"/>
        <v>0</v>
      </c>
      <c r="L146" s="57">
        <f t="shared" si="25"/>
        <v>0</v>
      </c>
      <c r="M146" s="57">
        <f t="shared" si="25"/>
        <v>2.4501772146773573</v>
      </c>
      <c r="N146" s="57">
        <f t="shared" si="25"/>
        <v>0</v>
      </c>
      <c r="O146" s="57">
        <f t="shared" si="25"/>
        <v>0</v>
      </c>
      <c r="P146" s="57">
        <f t="shared" si="25"/>
        <v>3.0666656221148294</v>
      </c>
      <c r="Q146" s="57">
        <f t="shared" si="25"/>
        <v>0</v>
      </c>
      <c r="R146" s="57">
        <f t="shared" si="25"/>
        <v>0</v>
      </c>
      <c r="S146" s="57">
        <f t="shared" si="25"/>
        <v>4.7167275859482327</v>
      </c>
      <c r="T146" s="57">
        <f t="shared" si="25"/>
        <v>0</v>
      </c>
      <c r="U146" s="57">
        <f t="shared" si="25"/>
        <v>0</v>
      </c>
      <c r="V146" s="57">
        <f t="shared" si="25"/>
        <v>4.346998067937534</v>
      </c>
      <c r="W146" s="57">
        <f t="shared" si="25"/>
        <v>0</v>
      </c>
      <c r="X146" s="57">
        <f t="shared" si="25"/>
        <v>0</v>
      </c>
      <c r="Y146" s="57">
        <f t="shared" si="25"/>
        <v>2.0707083850223502</v>
      </c>
      <c r="Z146" s="57">
        <f t="shared" si="25"/>
        <v>0</v>
      </c>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19"/>
      <c r="AY146" s="119"/>
      <c r="AZ146" s="119"/>
      <c r="BA146" s="119"/>
      <c r="BB146" s="119"/>
      <c r="BC146" s="119"/>
      <c r="BD146" s="119"/>
      <c r="BE146" s="119"/>
      <c r="BF146" s="119"/>
      <c r="BG146" s="119"/>
      <c r="BH146" s="119"/>
      <c r="BI146" s="119"/>
      <c r="BJ146" s="119"/>
      <c r="BK146" s="119"/>
      <c r="BL146" s="119"/>
      <c r="BM146" s="119"/>
      <c r="BN146" s="119"/>
      <c r="BO146" s="119"/>
      <c r="BP146" s="119"/>
      <c r="BQ146" s="119"/>
      <c r="BR146" s="119"/>
      <c r="BS146" s="119"/>
      <c r="BT146" s="119"/>
      <c r="BU146" s="119"/>
      <c r="BV146" s="119"/>
      <c r="BW146" s="119"/>
      <c r="BX146" s="119"/>
      <c r="BY146" s="119"/>
      <c r="BZ146" s="119"/>
      <c r="CA146" s="119"/>
      <c r="CB146" s="119"/>
      <c r="CC146" s="119"/>
      <c r="CD146" s="119"/>
      <c r="CE146" s="119"/>
    </row>
    <row r="147" spans="2:83" ht="27.95" customHeight="1" x14ac:dyDescent="0.3">
      <c r="B147" s="24" t="s">
        <v>34</v>
      </c>
      <c r="C147" s="24"/>
      <c r="D147" s="24"/>
      <c r="E147" s="24"/>
      <c r="F147" s="58">
        <f t="shared" ref="F147:Z147" si="26">+SUM(F148:F157)</f>
        <v>0</v>
      </c>
      <c r="G147" s="58">
        <f t="shared" si="26"/>
        <v>2.1127519163937221</v>
      </c>
      <c r="H147" s="58">
        <f t="shared" si="26"/>
        <v>0</v>
      </c>
      <c r="I147" s="58">
        <f t="shared" si="26"/>
        <v>0</v>
      </c>
      <c r="J147" s="58">
        <f t="shared" si="26"/>
        <v>2.1839799479539748</v>
      </c>
      <c r="K147" s="58">
        <f t="shared" si="26"/>
        <v>0</v>
      </c>
      <c r="L147" s="58">
        <f t="shared" si="26"/>
        <v>0</v>
      </c>
      <c r="M147" s="58">
        <f t="shared" si="26"/>
        <v>2.0238890817470976</v>
      </c>
      <c r="N147" s="58">
        <f t="shared" si="26"/>
        <v>0</v>
      </c>
      <c r="O147" s="58">
        <f t="shared" si="26"/>
        <v>0</v>
      </c>
      <c r="P147" s="58">
        <f t="shared" si="26"/>
        <v>2.5883479413156039</v>
      </c>
      <c r="Q147" s="58">
        <f t="shared" si="26"/>
        <v>0</v>
      </c>
      <c r="R147" s="58">
        <f t="shared" si="26"/>
        <v>0</v>
      </c>
      <c r="S147" s="58">
        <f t="shared" si="26"/>
        <v>3.8321772983049236</v>
      </c>
      <c r="T147" s="58">
        <f t="shared" si="26"/>
        <v>0</v>
      </c>
      <c r="U147" s="58">
        <f t="shared" si="26"/>
        <v>0</v>
      </c>
      <c r="V147" s="58">
        <f t="shared" si="26"/>
        <v>3.4579533708877737</v>
      </c>
      <c r="W147" s="58">
        <f t="shared" si="26"/>
        <v>0</v>
      </c>
      <c r="X147" s="58">
        <f t="shared" si="26"/>
        <v>0</v>
      </c>
      <c r="Y147" s="58">
        <f t="shared" si="26"/>
        <v>1.6331793615244197</v>
      </c>
      <c r="Z147" s="58">
        <f t="shared" si="26"/>
        <v>0</v>
      </c>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B147" s="124"/>
      <c r="BC147" s="124"/>
      <c r="BD147" s="124"/>
      <c r="BE147" s="124"/>
      <c r="BF147" s="124"/>
      <c r="BG147" s="124"/>
      <c r="BH147" s="124"/>
      <c r="BI147" s="124"/>
      <c r="BJ147" s="124"/>
      <c r="BK147" s="124"/>
      <c r="BL147" s="124"/>
      <c r="BM147" s="124"/>
      <c r="BN147" s="124"/>
      <c r="BO147" s="124"/>
      <c r="BP147" s="124"/>
      <c r="BQ147" s="124"/>
      <c r="BR147" s="124"/>
      <c r="BS147" s="124"/>
      <c r="BT147" s="124"/>
      <c r="BU147" s="124"/>
      <c r="BV147" s="124"/>
      <c r="BW147" s="124"/>
      <c r="BX147" s="124"/>
      <c r="BY147" s="124"/>
      <c r="BZ147" s="124"/>
      <c r="CA147" s="124"/>
      <c r="CB147" s="124"/>
      <c r="CC147" s="124"/>
      <c r="CD147" s="124"/>
      <c r="CE147" s="124"/>
    </row>
    <row r="148" spans="2:83" ht="27.95" customHeight="1" x14ac:dyDescent="0.3">
      <c r="B148" s="9" t="s">
        <v>35</v>
      </c>
      <c r="C148" s="9" t="s">
        <v>36</v>
      </c>
      <c r="D148" s="9" t="str">
        <f t="shared" ref="D148:D157" si="27">+VLOOKUP($C148,$C$10:$D$50,2,FALSE)</f>
        <v>USD</v>
      </c>
      <c r="E148" s="9" t="s">
        <v>126</v>
      </c>
      <c r="F148" s="15">
        <v>0</v>
      </c>
      <c r="G148" s="15">
        <v>0.52430404219887672</v>
      </c>
      <c r="H148" s="15">
        <v>0</v>
      </c>
      <c r="I148" s="15">
        <v>0</v>
      </c>
      <c r="J148" s="15">
        <v>0.5583462979589251</v>
      </c>
      <c r="K148" s="15">
        <v>0</v>
      </c>
      <c r="L148" s="15">
        <v>0</v>
      </c>
      <c r="M148" s="15">
        <v>0.52416105309855832</v>
      </c>
      <c r="N148" s="15">
        <v>0</v>
      </c>
      <c r="O148" s="15">
        <v>0</v>
      </c>
      <c r="P148" s="15">
        <v>0.85026297902383619</v>
      </c>
      <c r="Q148" s="15">
        <v>0</v>
      </c>
      <c r="R148" s="15">
        <v>0</v>
      </c>
      <c r="S148" s="15">
        <v>1.2393001776251484</v>
      </c>
      <c r="T148" s="15">
        <v>0</v>
      </c>
      <c r="U148" s="15">
        <v>0</v>
      </c>
      <c r="V148" s="15">
        <v>1.1393109469276146</v>
      </c>
      <c r="W148" s="15">
        <v>0</v>
      </c>
      <c r="X148" s="15">
        <v>0</v>
      </c>
      <c r="Y148" s="15">
        <v>0.55680610188191582</v>
      </c>
      <c r="Z148" s="15">
        <v>0</v>
      </c>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123"/>
      <c r="AY148" s="123"/>
      <c r="AZ148" s="123"/>
      <c r="BA148" s="123"/>
      <c r="BB148" s="123"/>
      <c r="BC148" s="123"/>
      <c r="BD148" s="123"/>
      <c r="BE148" s="123"/>
      <c r="BF148" s="123"/>
      <c r="BG148" s="123"/>
      <c r="BH148" s="123"/>
      <c r="BI148" s="123"/>
      <c r="BJ148" s="123"/>
      <c r="BK148" s="123"/>
      <c r="BL148" s="123"/>
      <c r="BM148" s="123"/>
      <c r="BN148" s="123"/>
      <c r="BO148" s="123"/>
      <c r="BP148" s="123"/>
      <c r="BQ148" s="123"/>
      <c r="BR148" s="123"/>
      <c r="BS148" s="123"/>
      <c r="BT148" s="123"/>
      <c r="BU148" s="123"/>
      <c r="BV148" s="123"/>
      <c r="BW148" s="123"/>
      <c r="BX148" s="123"/>
      <c r="BY148" s="123"/>
      <c r="BZ148" s="123"/>
      <c r="CA148" s="123"/>
      <c r="CB148" s="123"/>
      <c r="CC148" s="123"/>
      <c r="CD148" s="123"/>
      <c r="CE148" s="123"/>
    </row>
    <row r="149" spans="2:83" ht="27.95" customHeight="1" x14ac:dyDescent="0.3">
      <c r="B149" s="9" t="s">
        <v>37</v>
      </c>
      <c r="C149" s="9" t="s">
        <v>38</v>
      </c>
      <c r="D149" s="9" t="str">
        <f t="shared" si="27"/>
        <v>USD</v>
      </c>
      <c r="E149" s="9" t="s">
        <v>126</v>
      </c>
      <c r="F149" s="15">
        <v>0</v>
      </c>
      <c r="G149" s="15">
        <v>0.73278814345078103</v>
      </c>
      <c r="H149" s="15">
        <v>0</v>
      </c>
      <c r="I149" s="15">
        <v>0</v>
      </c>
      <c r="J149" s="15">
        <v>0.72093309315219201</v>
      </c>
      <c r="K149" s="15">
        <v>0</v>
      </c>
      <c r="L149" s="15">
        <v>0</v>
      </c>
      <c r="M149" s="15">
        <v>0.6699222651479233</v>
      </c>
      <c r="N149" s="15">
        <v>0</v>
      </c>
      <c r="O149" s="15">
        <v>0</v>
      </c>
      <c r="P149" s="15">
        <v>0.78695973681784936</v>
      </c>
      <c r="Q149" s="15">
        <v>0</v>
      </c>
      <c r="R149" s="15">
        <v>0</v>
      </c>
      <c r="S149" s="15">
        <v>1.0868184627310684</v>
      </c>
      <c r="T149" s="15">
        <v>0</v>
      </c>
      <c r="U149" s="15">
        <v>0</v>
      </c>
      <c r="V149" s="15">
        <v>0.97282805146915052</v>
      </c>
      <c r="W149" s="15">
        <v>0</v>
      </c>
      <c r="X149" s="15">
        <v>0</v>
      </c>
      <c r="Y149" s="15">
        <v>0.43641228159254791</v>
      </c>
      <c r="Z149" s="15">
        <v>0</v>
      </c>
      <c r="AD149" s="123"/>
      <c r="AE149" s="123"/>
      <c r="AF149" s="123"/>
      <c r="AG149" s="123"/>
      <c r="AH149" s="123"/>
      <c r="AI149" s="123"/>
      <c r="AJ149" s="123"/>
      <c r="AK149" s="123"/>
      <c r="AL149" s="123"/>
      <c r="AM149" s="123"/>
      <c r="AN149" s="123"/>
      <c r="AO149" s="123"/>
      <c r="AP149" s="123"/>
      <c r="AQ149" s="123"/>
      <c r="AR149" s="123"/>
      <c r="AS149" s="123"/>
      <c r="AT149" s="123"/>
      <c r="AU149" s="123"/>
      <c r="AV149" s="123"/>
      <c r="AW149" s="123"/>
      <c r="AX149" s="123"/>
      <c r="AY149" s="123"/>
      <c r="AZ149" s="123"/>
      <c r="BA149" s="123"/>
      <c r="BB149" s="123"/>
      <c r="BC149" s="123"/>
      <c r="BD149" s="123"/>
      <c r="BE149" s="123"/>
      <c r="BF149" s="123"/>
      <c r="BG149" s="123"/>
      <c r="BH149" s="123"/>
      <c r="BI149" s="123"/>
      <c r="BJ149" s="123"/>
      <c r="BK149" s="123"/>
      <c r="BL149" s="123"/>
      <c r="BM149" s="123"/>
      <c r="BN149" s="123"/>
      <c r="BO149" s="123"/>
      <c r="BP149" s="123"/>
      <c r="BQ149" s="123"/>
      <c r="BR149" s="123"/>
      <c r="BS149" s="123"/>
      <c r="BT149" s="123"/>
      <c r="BU149" s="123"/>
      <c r="BV149" s="123"/>
      <c r="BW149" s="123"/>
      <c r="BX149" s="123"/>
      <c r="BY149" s="123"/>
      <c r="BZ149" s="123"/>
      <c r="CA149" s="123"/>
      <c r="CB149" s="123"/>
      <c r="CC149" s="123"/>
      <c r="CD149" s="123"/>
      <c r="CE149" s="123"/>
    </row>
    <row r="150" spans="2:83" ht="27.95" customHeight="1" x14ac:dyDescent="0.3">
      <c r="B150" s="9" t="s">
        <v>39</v>
      </c>
      <c r="C150" s="9" t="s">
        <v>40</v>
      </c>
      <c r="D150" s="9" t="str">
        <f t="shared" si="27"/>
        <v>USD</v>
      </c>
      <c r="E150" s="9" t="s">
        <v>126</v>
      </c>
      <c r="F150" s="15">
        <v>0</v>
      </c>
      <c r="G150" s="15">
        <v>0.22661576746246914</v>
      </c>
      <c r="H150" s="15">
        <v>0</v>
      </c>
      <c r="I150" s="15">
        <v>0</v>
      </c>
      <c r="J150" s="15">
        <v>0.22986912216299682</v>
      </c>
      <c r="K150" s="15">
        <v>0</v>
      </c>
      <c r="L150" s="15">
        <v>0</v>
      </c>
      <c r="M150" s="15">
        <v>0.17921059124798483</v>
      </c>
      <c r="N150" s="15">
        <v>0</v>
      </c>
      <c r="O150" s="15">
        <v>0</v>
      </c>
      <c r="P150" s="15">
        <v>0.14842968587618605</v>
      </c>
      <c r="Q150" s="15">
        <v>0</v>
      </c>
      <c r="R150" s="15">
        <v>0</v>
      </c>
      <c r="S150" s="15">
        <v>0.12635608573699586</v>
      </c>
      <c r="T150" s="15">
        <v>0</v>
      </c>
      <c r="U150" s="15">
        <v>0</v>
      </c>
      <c r="V150" s="15">
        <v>0</v>
      </c>
      <c r="W150" s="15">
        <v>0</v>
      </c>
      <c r="X150" s="15">
        <v>0</v>
      </c>
      <c r="Y150" s="15">
        <v>0</v>
      </c>
      <c r="Z150" s="15">
        <v>0</v>
      </c>
      <c r="AD150" s="123"/>
      <c r="AE150" s="123"/>
      <c r="AF150" s="123"/>
      <c r="AG150" s="123"/>
      <c r="AH150" s="123"/>
      <c r="AI150" s="123"/>
      <c r="AJ150" s="123"/>
      <c r="AK150" s="123"/>
      <c r="AL150" s="123"/>
      <c r="AM150" s="123"/>
      <c r="AN150" s="123"/>
      <c r="AO150" s="123"/>
      <c r="AP150" s="123"/>
      <c r="AQ150" s="123"/>
      <c r="AR150" s="123"/>
      <c r="AS150" s="123"/>
      <c r="AT150" s="123"/>
      <c r="AU150" s="123"/>
      <c r="AV150" s="123"/>
      <c r="AW150" s="123"/>
      <c r="AX150" s="123"/>
      <c r="AY150" s="123"/>
      <c r="AZ150" s="123"/>
      <c r="BA150" s="123"/>
      <c r="BB150" s="123"/>
      <c r="BC150" s="123"/>
      <c r="BD150" s="123"/>
      <c r="BE150" s="123"/>
      <c r="BF150" s="123"/>
      <c r="BG150" s="123"/>
      <c r="BH150" s="123"/>
      <c r="BI150" s="123"/>
      <c r="BJ150" s="123"/>
      <c r="BK150" s="123"/>
      <c r="BL150" s="123"/>
      <c r="BM150" s="123"/>
      <c r="BN150" s="123"/>
      <c r="BO150" s="123"/>
      <c r="BP150" s="123"/>
      <c r="BQ150" s="123"/>
      <c r="BR150" s="123"/>
      <c r="BS150" s="123"/>
      <c r="BT150" s="123"/>
      <c r="BU150" s="123"/>
      <c r="BV150" s="123"/>
      <c r="BW150" s="123"/>
      <c r="BX150" s="123"/>
      <c r="BY150" s="123"/>
      <c r="BZ150" s="123"/>
      <c r="CA150" s="123"/>
      <c r="CB150" s="123"/>
      <c r="CC150" s="123"/>
      <c r="CD150" s="123"/>
      <c r="CE150" s="123"/>
    </row>
    <row r="151" spans="2:83" ht="27.95" customHeight="1" x14ac:dyDescent="0.3">
      <c r="B151" s="9" t="s">
        <v>41</v>
      </c>
      <c r="C151" s="9" t="s">
        <v>42</v>
      </c>
      <c r="D151" s="9" t="str">
        <f t="shared" si="27"/>
        <v>USD</v>
      </c>
      <c r="E151" s="9" t="s">
        <v>126</v>
      </c>
      <c r="F151" s="15">
        <v>0</v>
      </c>
      <c r="G151" s="15">
        <v>0.3470031696632645</v>
      </c>
      <c r="H151" s="15">
        <v>0</v>
      </c>
      <c r="I151" s="15">
        <v>0</v>
      </c>
      <c r="J151" s="15">
        <v>0.40307751460920149</v>
      </c>
      <c r="K151" s="15">
        <v>0</v>
      </c>
      <c r="L151" s="15">
        <v>0</v>
      </c>
      <c r="M151" s="15">
        <v>0.40539637670378653</v>
      </c>
      <c r="N151" s="15">
        <v>0</v>
      </c>
      <c r="O151" s="15">
        <v>0</v>
      </c>
      <c r="P151" s="15">
        <v>0.50182637792044449</v>
      </c>
      <c r="Q151" s="15">
        <v>0</v>
      </c>
      <c r="R151" s="15">
        <v>0</v>
      </c>
      <c r="S151" s="15">
        <v>0.93496761391415473</v>
      </c>
      <c r="T151" s="15">
        <v>0</v>
      </c>
      <c r="U151" s="15">
        <v>0</v>
      </c>
      <c r="V151" s="15">
        <v>0.93109567830303896</v>
      </c>
      <c r="W151" s="15">
        <v>0</v>
      </c>
      <c r="X151" s="15">
        <v>0</v>
      </c>
      <c r="Y151" s="15">
        <v>0.44142281107223852</v>
      </c>
      <c r="Z151" s="15">
        <v>0</v>
      </c>
      <c r="AD151" s="123"/>
      <c r="AE151" s="123"/>
      <c r="AF151" s="123"/>
      <c r="AG151" s="123"/>
      <c r="AH151" s="123"/>
      <c r="AI151" s="123"/>
      <c r="AJ151" s="123"/>
      <c r="AK151" s="123"/>
      <c r="AL151" s="123"/>
      <c r="AM151" s="123"/>
      <c r="AN151" s="123"/>
      <c r="AO151" s="123"/>
      <c r="AP151" s="123"/>
      <c r="AQ151" s="123"/>
      <c r="AR151" s="123"/>
      <c r="AS151" s="123"/>
      <c r="AT151" s="123"/>
      <c r="AU151" s="123"/>
      <c r="AV151" s="123"/>
      <c r="AW151" s="123"/>
      <c r="AX151" s="123"/>
      <c r="AY151" s="123"/>
      <c r="AZ151" s="123"/>
      <c r="BA151" s="123"/>
      <c r="BB151" s="123"/>
      <c r="BC151" s="123"/>
      <c r="BD151" s="123"/>
      <c r="BE151" s="123"/>
      <c r="BF151" s="123"/>
      <c r="BG151" s="123"/>
      <c r="BH151" s="123"/>
      <c r="BI151" s="123"/>
      <c r="BJ151" s="123"/>
      <c r="BK151" s="123"/>
      <c r="BL151" s="123"/>
      <c r="BM151" s="123"/>
      <c r="BN151" s="123"/>
      <c r="BO151" s="123"/>
      <c r="BP151" s="123"/>
      <c r="BQ151" s="123"/>
      <c r="BR151" s="123"/>
      <c r="BS151" s="123"/>
      <c r="BT151" s="123"/>
      <c r="BU151" s="123"/>
      <c r="BV151" s="123"/>
      <c r="BW151" s="123"/>
      <c r="BX151" s="123"/>
      <c r="BY151" s="123"/>
      <c r="BZ151" s="123"/>
      <c r="CA151" s="123"/>
      <c r="CB151" s="123"/>
      <c r="CC151" s="123"/>
      <c r="CD151" s="123"/>
      <c r="CE151" s="123"/>
    </row>
    <row r="152" spans="2:83" ht="27.95" customHeight="1" x14ac:dyDescent="0.3">
      <c r="B152" s="9" t="s">
        <v>43</v>
      </c>
      <c r="C152" s="9" t="s">
        <v>44</v>
      </c>
      <c r="D152" s="9" t="str">
        <f t="shared" si="27"/>
        <v>USD</v>
      </c>
      <c r="E152" s="9" t="s">
        <v>126</v>
      </c>
      <c r="F152" s="15">
        <v>0</v>
      </c>
      <c r="G152" s="15">
        <v>0.11587680764611866</v>
      </c>
      <c r="H152" s="15">
        <v>0</v>
      </c>
      <c r="I152" s="15">
        <v>0</v>
      </c>
      <c r="J152" s="15">
        <v>0.1142933759190627</v>
      </c>
      <c r="K152" s="15">
        <v>0</v>
      </c>
      <c r="L152" s="15">
        <v>0</v>
      </c>
      <c r="M152" s="15">
        <v>0.1051664424861232</v>
      </c>
      <c r="N152" s="15">
        <v>0</v>
      </c>
      <c r="O152" s="15">
        <v>0</v>
      </c>
      <c r="P152" s="15">
        <v>0.12732448150036343</v>
      </c>
      <c r="Q152" s="15">
        <v>0</v>
      </c>
      <c r="R152" s="15">
        <v>0</v>
      </c>
      <c r="S152" s="15">
        <v>0.16931511079481257</v>
      </c>
      <c r="T152" s="15">
        <v>0</v>
      </c>
      <c r="U152" s="15">
        <v>0</v>
      </c>
      <c r="V152" s="15">
        <v>0.14946695692531486</v>
      </c>
      <c r="W152" s="15">
        <v>0</v>
      </c>
      <c r="X152" s="15">
        <v>0</v>
      </c>
      <c r="Y152" s="15">
        <v>7.2002657081561519E-2</v>
      </c>
      <c r="Z152" s="15">
        <v>0</v>
      </c>
      <c r="AD152" s="123"/>
      <c r="AE152" s="123"/>
      <c r="AF152" s="123"/>
      <c r="AG152" s="123"/>
      <c r="AH152" s="123"/>
      <c r="AI152" s="123"/>
      <c r="AJ152" s="123"/>
      <c r="AK152" s="123"/>
      <c r="AL152" s="123"/>
      <c r="AM152" s="123"/>
      <c r="AN152" s="123"/>
      <c r="AO152" s="123"/>
      <c r="AP152" s="123"/>
      <c r="AQ152" s="123"/>
      <c r="AR152" s="123"/>
      <c r="AS152" s="123"/>
      <c r="AT152" s="123"/>
      <c r="AU152" s="123"/>
      <c r="AV152" s="123"/>
      <c r="AW152" s="123"/>
      <c r="AX152" s="123"/>
      <c r="AY152" s="123"/>
      <c r="AZ152" s="123"/>
      <c r="BA152" s="123"/>
      <c r="BB152" s="123"/>
      <c r="BC152" s="123"/>
      <c r="BD152" s="123"/>
      <c r="BE152" s="123"/>
      <c r="BF152" s="123"/>
      <c r="BG152" s="123"/>
      <c r="BH152" s="123"/>
      <c r="BI152" s="123"/>
      <c r="BJ152" s="123"/>
      <c r="BK152" s="123"/>
      <c r="BL152" s="123"/>
      <c r="BM152" s="123"/>
      <c r="BN152" s="123"/>
      <c r="BO152" s="123"/>
      <c r="BP152" s="123"/>
      <c r="BQ152" s="123"/>
      <c r="BR152" s="123"/>
      <c r="BS152" s="123"/>
      <c r="BT152" s="123"/>
      <c r="BU152" s="123"/>
      <c r="BV152" s="123"/>
      <c r="BW152" s="123"/>
      <c r="BX152" s="123"/>
      <c r="BY152" s="123"/>
      <c r="BZ152" s="123"/>
      <c r="CA152" s="123"/>
      <c r="CB152" s="123"/>
      <c r="CC152" s="123"/>
      <c r="CD152" s="123"/>
      <c r="CE152" s="123"/>
    </row>
    <row r="153" spans="2:83" ht="27.95" customHeight="1" x14ac:dyDescent="0.3">
      <c r="B153" s="9" t="s">
        <v>45</v>
      </c>
      <c r="C153" s="9" t="s">
        <v>46</v>
      </c>
      <c r="D153" s="9" t="str">
        <f t="shared" si="27"/>
        <v>USD</v>
      </c>
      <c r="E153" s="9" t="s">
        <v>126</v>
      </c>
      <c r="F153" s="15">
        <v>0</v>
      </c>
      <c r="G153" s="15">
        <v>0.10078061392567725</v>
      </c>
      <c r="H153" s="15">
        <v>0</v>
      </c>
      <c r="I153" s="15">
        <v>0</v>
      </c>
      <c r="J153" s="15">
        <v>0.11182365247902498</v>
      </c>
      <c r="K153" s="15">
        <v>0</v>
      </c>
      <c r="L153" s="15">
        <v>0</v>
      </c>
      <c r="M153" s="15">
        <v>0.11131507110765546</v>
      </c>
      <c r="N153" s="15">
        <v>0</v>
      </c>
      <c r="O153" s="15">
        <v>0</v>
      </c>
      <c r="P153" s="15">
        <v>0.15883411420812193</v>
      </c>
      <c r="Q153" s="15">
        <v>0</v>
      </c>
      <c r="R153" s="15">
        <v>0</v>
      </c>
      <c r="S153" s="15">
        <v>0.27093708750274392</v>
      </c>
      <c r="T153" s="15">
        <v>0</v>
      </c>
      <c r="U153" s="15">
        <v>0</v>
      </c>
      <c r="V153" s="15">
        <v>0.2612471372626548</v>
      </c>
      <c r="W153" s="15">
        <v>0</v>
      </c>
      <c r="X153" s="15">
        <v>0</v>
      </c>
      <c r="Y153" s="15">
        <v>0.124682629896156</v>
      </c>
      <c r="Z153" s="15">
        <v>0</v>
      </c>
      <c r="AD153" s="123"/>
      <c r="AE153" s="123"/>
      <c r="AF153" s="123"/>
      <c r="AG153" s="123"/>
      <c r="AH153" s="123"/>
      <c r="AI153" s="123"/>
      <c r="AJ153" s="123"/>
      <c r="AK153" s="123"/>
      <c r="AL153" s="123"/>
      <c r="AM153" s="123"/>
      <c r="AN153" s="123"/>
      <c r="AO153" s="123"/>
      <c r="AP153" s="123"/>
      <c r="AQ153" s="123"/>
      <c r="AR153" s="123"/>
      <c r="AS153" s="123"/>
      <c r="AT153" s="123"/>
      <c r="AU153" s="123"/>
      <c r="AV153" s="123"/>
      <c r="AW153" s="123"/>
      <c r="AX153" s="123"/>
      <c r="AY153" s="123"/>
      <c r="AZ153" s="123"/>
      <c r="BA153" s="123"/>
      <c r="BB153" s="123"/>
      <c r="BC153" s="123"/>
      <c r="BD153" s="123"/>
      <c r="BE153" s="123"/>
      <c r="BF153" s="123"/>
      <c r="BG153" s="123"/>
      <c r="BH153" s="123"/>
      <c r="BI153" s="123"/>
      <c r="BJ153" s="123"/>
      <c r="BK153" s="123"/>
      <c r="BL153" s="123"/>
      <c r="BM153" s="123"/>
      <c r="BN153" s="123"/>
      <c r="BO153" s="123"/>
      <c r="BP153" s="123"/>
      <c r="BQ153" s="123"/>
      <c r="BR153" s="123"/>
      <c r="BS153" s="123"/>
      <c r="BT153" s="123"/>
      <c r="BU153" s="123"/>
      <c r="BV153" s="123"/>
      <c r="BW153" s="123"/>
      <c r="BX153" s="123"/>
      <c r="BY153" s="123"/>
      <c r="BZ153" s="123"/>
      <c r="CA153" s="123"/>
      <c r="CB153" s="123"/>
      <c r="CC153" s="123"/>
      <c r="CD153" s="123"/>
      <c r="CE153" s="123"/>
    </row>
    <row r="154" spans="2:83" ht="27.95" customHeight="1" x14ac:dyDescent="0.3">
      <c r="B154" s="9" t="s">
        <v>47</v>
      </c>
      <c r="C154" s="9" t="s">
        <v>48</v>
      </c>
      <c r="D154" s="9" t="str">
        <f t="shared" si="27"/>
        <v>USD</v>
      </c>
      <c r="E154" s="9" t="s">
        <v>126</v>
      </c>
      <c r="F154" s="15">
        <v>0</v>
      </c>
      <c r="G154" s="15">
        <v>4.8606229631983841E-2</v>
      </c>
      <c r="H154" s="15">
        <v>0</v>
      </c>
      <c r="I154" s="15">
        <v>0</v>
      </c>
      <c r="J154" s="15">
        <v>3.5642195793525011E-2</v>
      </c>
      <c r="K154" s="15">
        <v>0</v>
      </c>
      <c r="L154" s="15">
        <v>0</v>
      </c>
      <c r="M154" s="15">
        <v>2.2678161955066174E-2</v>
      </c>
      <c r="N154" s="15">
        <v>0</v>
      </c>
      <c r="O154" s="15">
        <v>0</v>
      </c>
      <c r="P154" s="15">
        <v>9.7496459688031032E-3</v>
      </c>
      <c r="Q154" s="15">
        <v>0</v>
      </c>
      <c r="R154" s="15">
        <v>0</v>
      </c>
      <c r="S154" s="15">
        <v>0</v>
      </c>
      <c r="T154" s="15">
        <v>0</v>
      </c>
      <c r="U154" s="15">
        <v>0</v>
      </c>
      <c r="V154" s="15">
        <v>0</v>
      </c>
      <c r="W154" s="15">
        <v>0</v>
      </c>
      <c r="X154" s="15">
        <v>0</v>
      </c>
      <c r="Y154" s="15">
        <v>0</v>
      </c>
      <c r="Z154" s="15">
        <v>0</v>
      </c>
      <c r="AD154" s="123"/>
      <c r="AE154" s="123"/>
      <c r="AF154" s="123"/>
      <c r="AG154" s="123"/>
      <c r="AH154" s="123"/>
      <c r="AI154" s="123"/>
      <c r="AJ154" s="123"/>
      <c r="AK154" s="123"/>
      <c r="AL154" s="123"/>
      <c r="AM154" s="123"/>
      <c r="AN154" s="123"/>
      <c r="AO154" s="123"/>
      <c r="AP154" s="123"/>
      <c r="AQ154" s="123"/>
      <c r="AR154" s="123"/>
      <c r="AS154" s="123"/>
      <c r="AT154" s="123"/>
      <c r="AU154" s="123"/>
      <c r="AV154" s="123"/>
      <c r="AW154" s="123"/>
      <c r="AX154" s="123"/>
      <c r="AY154" s="123"/>
      <c r="AZ154" s="123"/>
      <c r="BA154" s="123"/>
      <c r="BB154" s="123"/>
      <c r="BC154" s="123"/>
      <c r="BD154" s="123"/>
      <c r="BE154" s="123"/>
      <c r="BF154" s="123"/>
      <c r="BG154" s="123"/>
      <c r="BH154" s="123"/>
      <c r="BI154" s="123"/>
      <c r="BJ154" s="123"/>
      <c r="BK154" s="123"/>
      <c r="BL154" s="123"/>
      <c r="BM154" s="123"/>
      <c r="BN154" s="123"/>
      <c r="BO154" s="123"/>
      <c r="BP154" s="123"/>
      <c r="BQ154" s="123"/>
      <c r="BR154" s="123"/>
      <c r="BS154" s="123"/>
      <c r="BT154" s="123"/>
      <c r="BU154" s="123"/>
      <c r="BV154" s="123"/>
      <c r="BW154" s="123"/>
      <c r="BX154" s="123"/>
      <c r="BY154" s="123"/>
      <c r="BZ154" s="123"/>
      <c r="CA154" s="123"/>
      <c r="CB154" s="123"/>
      <c r="CC154" s="123"/>
      <c r="CD154" s="123"/>
      <c r="CE154" s="123"/>
    </row>
    <row r="155" spans="2:83" ht="27.95" customHeight="1" x14ac:dyDescent="0.3">
      <c r="B155" s="9" t="s">
        <v>49</v>
      </c>
      <c r="C155" s="9" t="s">
        <v>50</v>
      </c>
      <c r="D155" s="9" t="str">
        <f t="shared" si="27"/>
        <v>USD</v>
      </c>
      <c r="E155" s="9" t="s">
        <v>126</v>
      </c>
      <c r="F155" s="15">
        <v>0</v>
      </c>
      <c r="G155" s="15">
        <v>4.7517200000000001E-3</v>
      </c>
      <c r="H155" s="15">
        <v>0</v>
      </c>
      <c r="I155" s="15">
        <v>0</v>
      </c>
      <c r="J155" s="15">
        <v>5.9172400000000007E-3</v>
      </c>
      <c r="K155" s="15">
        <v>0</v>
      </c>
      <c r="L155" s="15">
        <v>0</v>
      </c>
      <c r="M155" s="15">
        <v>5.4390800000000007E-3</v>
      </c>
      <c r="N155" s="15">
        <v>0</v>
      </c>
      <c r="O155" s="15">
        <v>0</v>
      </c>
      <c r="P155" s="15">
        <v>4.9609200000000006E-3</v>
      </c>
      <c r="Q155" s="15">
        <v>0</v>
      </c>
      <c r="R155" s="15">
        <v>0</v>
      </c>
      <c r="S155" s="15">
        <v>4.4827599999999997E-3</v>
      </c>
      <c r="T155" s="15">
        <v>0</v>
      </c>
      <c r="U155" s="15">
        <v>0</v>
      </c>
      <c r="V155" s="15">
        <v>4.0046000000000005E-3</v>
      </c>
      <c r="W155" s="15">
        <v>0</v>
      </c>
      <c r="X155" s="15">
        <v>0</v>
      </c>
      <c r="Y155" s="15">
        <v>1.8528800000000001E-3</v>
      </c>
      <c r="Z155" s="15">
        <v>0</v>
      </c>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123"/>
      <c r="BJ155" s="123"/>
      <c r="BK155" s="123"/>
      <c r="BL155" s="123"/>
      <c r="BM155" s="123"/>
      <c r="BN155" s="123"/>
      <c r="BO155" s="123"/>
      <c r="BP155" s="123"/>
      <c r="BQ155" s="123"/>
      <c r="BR155" s="123"/>
      <c r="BS155" s="123"/>
      <c r="BT155" s="123"/>
      <c r="BU155" s="123"/>
      <c r="BV155" s="123"/>
      <c r="BW155" s="123"/>
      <c r="BX155" s="123"/>
      <c r="BY155" s="123"/>
      <c r="BZ155" s="123"/>
      <c r="CA155" s="123"/>
      <c r="CB155" s="123"/>
      <c r="CC155" s="123"/>
      <c r="CD155" s="123"/>
      <c r="CE155" s="123"/>
    </row>
    <row r="156" spans="2:83" ht="27.95" customHeight="1" x14ac:dyDescent="0.3">
      <c r="B156" s="9" t="s">
        <v>51</v>
      </c>
      <c r="C156" s="9" t="s">
        <v>52</v>
      </c>
      <c r="D156" s="9" t="str">
        <f t="shared" si="27"/>
        <v>USD</v>
      </c>
      <c r="E156" s="9" t="s">
        <v>126</v>
      </c>
      <c r="F156" s="15">
        <v>0</v>
      </c>
      <c r="G156" s="15">
        <v>9.3252324145508929E-3</v>
      </c>
      <c r="H156" s="15">
        <v>0</v>
      </c>
      <c r="I156" s="15">
        <v>0</v>
      </c>
      <c r="J156" s="15">
        <v>1.8772958790465916E-3</v>
      </c>
      <c r="K156" s="15">
        <v>0</v>
      </c>
      <c r="L156" s="15">
        <v>0</v>
      </c>
      <c r="M156" s="15">
        <v>0</v>
      </c>
      <c r="N156" s="15">
        <v>0</v>
      </c>
      <c r="O156" s="15">
        <v>0</v>
      </c>
      <c r="P156" s="15">
        <v>0</v>
      </c>
      <c r="Q156" s="15">
        <v>0</v>
      </c>
      <c r="R156" s="15">
        <v>0</v>
      </c>
      <c r="S156" s="15">
        <v>0</v>
      </c>
      <c r="T156" s="15">
        <v>0</v>
      </c>
      <c r="U156" s="15">
        <v>0</v>
      </c>
      <c r="V156" s="15">
        <v>0</v>
      </c>
      <c r="W156" s="15">
        <v>0</v>
      </c>
      <c r="X156" s="15">
        <v>0</v>
      </c>
      <c r="Y156" s="15">
        <v>0</v>
      </c>
      <c r="Z156" s="15">
        <v>0</v>
      </c>
      <c r="AD156" s="123"/>
      <c r="AE156" s="123"/>
      <c r="AF156" s="123"/>
      <c r="AG156" s="123"/>
      <c r="AH156" s="123"/>
      <c r="AI156" s="123"/>
      <c r="AJ156" s="123"/>
      <c r="AK156" s="123"/>
      <c r="AL156" s="123"/>
      <c r="AM156" s="123"/>
      <c r="AN156" s="123"/>
      <c r="AO156" s="123"/>
      <c r="AP156" s="123"/>
      <c r="AQ156" s="123"/>
      <c r="AR156" s="123"/>
      <c r="AS156" s="123"/>
      <c r="AT156" s="123"/>
      <c r="AU156" s="123"/>
      <c r="AV156" s="123"/>
      <c r="AW156" s="123"/>
      <c r="AX156" s="123"/>
      <c r="AY156" s="123"/>
      <c r="AZ156" s="123"/>
      <c r="BA156" s="123"/>
      <c r="BB156" s="123"/>
      <c r="BC156" s="123"/>
      <c r="BD156" s="123"/>
      <c r="BE156" s="123"/>
      <c r="BF156" s="123"/>
      <c r="BG156" s="123"/>
      <c r="BH156" s="123"/>
      <c r="BI156" s="123"/>
      <c r="BJ156" s="123"/>
      <c r="BK156" s="123"/>
      <c r="BL156" s="123"/>
      <c r="BM156" s="123"/>
      <c r="BN156" s="123"/>
      <c r="BO156" s="123"/>
      <c r="BP156" s="123"/>
      <c r="BQ156" s="123"/>
      <c r="BR156" s="123"/>
      <c r="BS156" s="123"/>
      <c r="BT156" s="123"/>
      <c r="BU156" s="123"/>
      <c r="BV156" s="123"/>
      <c r="BW156" s="123"/>
      <c r="BX156" s="123"/>
      <c r="BY156" s="123"/>
      <c r="BZ156" s="123"/>
      <c r="CA156" s="123"/>
      <c r="CB156" s="123"/>
      <c r="CC156" s="123"/>
      <c r="CD156" s="123"/>
      <c r="CE156" s="123"/>
    </row>
    <row r="157" spans="2:83" ht="27.95" customHeight="1" x14ac:dyDescent="0.3">
      <c r="B157" s="9" t="s">
        <v>53</v>
      </c>
      <c r="C157" s="9" t="s">
        <v>54</v>
      </c>
      <c r="D157" s="9" t="str">
        <f t="shared" si="27"/>
        <v>USD</v>
      </c>
      <c r="E157" s="9" t="s">
        <v>126</v>
      </c>
      <c r="F157" s="15">
        <v>0</v>
      </c>
      <c r="G157" s="15">
        <v>2.7001899999999999E-3</v>
      </c>
      <c r="H157" s="15">
        <v>0</v>
      </c>
      <c r="I157" s="15">
        <v>0</v>
      </c>
      <c r="J157" s="15">
        <v>2.2001599999999996E-3</v>
      </c>
      <c r="K157" s="15">
        <v>0</v>
      </c>
      <c r="L157" s="15">
        <v>0</v>
      </c>
      <c r="M157" s="15">
        <v>6.0003999999999993E-4</v>
      </c>
      <c r="N157" s="15">
        <v>0</v>
      </c>
      <c r="O157" s="15">
        <v>0</v>
      </c>
      <c r="P157" s="15">
        <v>0</v>
      </c>
      <c r="Q157" s="15">
        <v>0</v>
      </c>
      <c r="R157" s="15">
        <v>0</v>
      </c>
      <c r="S157" s="15">
        <v>0</v>
      </c>
      <c r="T157" s="15">
        <v>0</v>
      </c>
      <c r="U157" s="15">
        <v>0</v>
      </c>
      <c r="V157" s="15">
        <v>0</v>
      </c>
      <c r="W157" s="15">
        <v>0</v>
      </c>
      <c r="X157" s="15">
        <v>0</v>
      </c>
      <c r="Y157" s="15">
        <v>0</v>
      </c>
      <c r="Z157" s="15">
        <v>0</v>
      </c>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123"/>
      <c r="AY157" s="123"/>
      <c r="AZ157" s="123"/>
      <c r="BA157" s="123"/>
      <c r="BB157" s="123"/>
      <c r="BC157" s="123"/>
      <c r="BD157" s="123"/>
      <c r="BE157" s="123"/>
      <c r="BF157" s="123"/>
      <c r="BG157" s="123"/>
      <c r="BH157" s="123"/>
      <c r="BI157" s="123"/>
      <c r="BJ157" s="123"/>
      <c r="BK157" s="123"/>
      <c r="BL157" s="123"/>
      <c r="BM157" s="123"/>
      <c r="BN157" s="123"/>
      <c r="BO157" s="123"/>
      <c r="BP157" s="123"/>
      <c r="BQ157" s="123"/>
      <c r="BR157" s="123"/>
      <c r="BS157" s="123"/>
      <c r="BT157" s="123"/>
      <c r="BU157" s="123"/>
      <c r="BV157" s="123"/>
      <c r="BW157" s="123"/>
      <c r="BX157" s="123"/>
      <c r="BY157" s="123"/>
      <c r="BZ157" s="123"/>
      <c r="CA157" s="123"/>
      <c r="CB157" s="123"/>
      <c r="CC157" s="123"/>
      <c r="CD157" s="123"/>
      <c r="CE157" s="123"/>
    </row>
    <row r="158" spans="2:83" ht="27.95" customHeight="1" x14ac:dyDescent="0.3">
      <c r="B158" s="24" t="s">
        <v>55</v>
      </c>
      <c r="C158" s="24"/>
      <c r="D158" s="24"/>
      <c r="E158" s="24"/>
      <c r="F158" s="58">
        <f t="shared" ref="F158:Z158" si="28">+SUM(F159:F160)</f>
        <v>0</v>
      </c>
      <c r="G158" s="58">
        <f t="shared" si="28"/>
        <v>0.59476462140261588</v>
      </c>
      <c r="H158" s="58">
        <f t="shared" si="28"/>
        <v>0</v>
      </c>
      <c r="I158" s="58">
        <f t="shared" si="28"/>
        <v>0</v>
      </c>
      <c r="J158" s="58">
        <f t="shared" si="28"/>
        <v>0.40843032768778376</v>
      </c>
      <c r="K158" s="58">
        <f t="shared" si="28"/>
        <v>0</v>
      </c>
      <c r="L158" s="58">
        <f t="shared" si="28"/>
        <v>0</v>
      </c>
      <c r="M158" s="58">
        <f t="shared" si="28"/>
        <v>0.42628813293025974</v>
      </c>
      <c r="N158" s="58">
        <f t="shared" si="28"/>
        <v>0</v>
      </c>
      <c r="O158" s="58">
        <f t="shared" si="28"/>
        <v>0</v>
      </c>
      <c r="P158" s="58">
        <f t="shared" si="28"/>
        <v>0.47831768079922532</v>
      </c>
      <c r="Q158" s="58">
        <f t="shared" si="28"/>
        <v>0</v>
      </c>
      <c r="R158" s="58">
        <f t="shared" si="28"/>
        <v>0</v>
      </c>
      <c r="S158" s="58">
        <f t="shared" si="28"/>
        <v>0.8845502876433089</v>
      </c>
      <c r="T158" s="58">
        <f t="shared" si="28"/>
        <v>0</v>
      </c>
      <c r="U158" s="58">
        <f t="shared" si="28"/>
        <v>0</v>
      </c>
      <c r="V158" s="58">
        <f t="shared" si="28"/>
        <v>0.8890446970497603</v>
      </c>
      <c r="W158" s="58">
        <f t="shared" si="28"/>
        <v>0</v>
      </c>
      <c r="X158" s="58">
        <f t="shared" si="28"/>
        <v>0</v>
      </c>
      <c r="Y158" s="58">
        <f t="shared" si="28"/>
        <v>0.43752902349793055</v>
      </c>
      <c r="Z158" s="58">
        <f t="shared" si="28"/>
        <v>0</v>
      </c>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c r="BH158" s="124"/>
      <c r="BI158" s="124"/>
      <c r="BJ158" s="124"/>
      <c r="BK158" s="124"/>
      <c r="BL158" s="124"/>
      <c r="BM158" s="124"/>
      <c r="BN158" s="124"/>
      <c r="BO158" s="124"/>
      <c r="BP158" s="124"/>
      <c r="BQ158" s="124"/>
      <c r="BR158" s="124"/>
      <c r="BS158" s="124"/>
      <c r="BT158" s="124"/>
      <c r="BU158" s="124"/>
      <c r="BV158" s="124"/>
      <c r="BW158" s="124"/>
      <c r="BX158" s="124"/>
      <c r="BY158" s="124"/>
      <c r="BZ158" s="124"/>
      <c r="CA158" s="124"/>
      <c r="CB158" s="124"/>
      <c r="CC158" s="124"/>
      <c r="CD158" s="124"/>
      <c r="CE158" s="124"/>
    </row>
    <row r="159" spans="2:83" ht="27.95" customHeight="1" x14ac:dyDescent="0.3">
      <c r="B159" s="9" t="s">
        <v>56</v>
      </c>
      <c r="C159" s="9" t="s">
        <v>57</v>
      </c>
      <c r="D159" s="9" t="str">
        <f>+VLOOKUP($C159,$C$10:$D$50,2,FALSE)</f>
        <v>USD</v>
      </c>
      <c r="E159" s="9" t="s">
        <v>126</v>
      </c>
      <c r="F159" s="15">
        <v>0</v>
      </c>
      <c r="G159" s="15">
        <v>0.58810425832728763</v>
      </c>
      <c r="H159" s="15">
        <v>0</v>
      </c>
      <c r="I159" s="15">
        <v>0</v>
      </c>
      <c r="J159" s="15">
        <v>0.40713499069185921</v>
      </c>
      <c r="K159" s="15">
        <v>0</v>
      </c>
      <c r="L159" s="15">
        <v>0</v>
      </c>
      <c r="M159" s="15">
        <v>0.42628813293025974</v>
      </c>
      <c r="N159" s="15">
        <v>0</v>
      </c>
      <c r="O159" s="15">
        <v>0</v>
      </c>
      <c r="P159" s="15">
        <v>0.47831768079922532</v>
      </c>
      <c r="Q159" s="15">
        <v>0</v>
      </c>
      <c r="R159" s="15">
        <v>0</v>
      </c>
      <c r="S159" s="15">
        <v>0.8845502876433089</v>
      </c>
      <c r="T159" s="15">
        <v>0</v>
      </c>
      <c r="U159" s="15">
        <v>0</v>
      </c>
      <c r="V159" s="15">
        <v>0.8890446970497603</v>
      </c>
      <c r="W159" s="15">
        <v>0</v>
      </c>
      <c r="X159" s="15">
        <v>0</v>
      </c>
      <c r="Y159" s="15">
        <v>0.43752902349793055</v>
      </c>
      <c r="Z159" s="15">
        <v>0</v>
      </c>
      <c r="AD159" s="123"/>
      <c r="AE159" s="123"/>
      <c r="AF159" s="123"/>
      <c r="AG159" s="123"/>
      <c r="AH159" s="123"/>
      <c r="AI159" s="123"/>
      <c r="AJ159" s="123"/>
      <c r="AK159" s="123"/>
      <c r="AL159" s="123"/>
      <c r="AM159" s="123"/>
      <c r="AN159" s="123"/>
      <c r="AO159" s="123"/>
      <c r="AP159" s="123"/>
      <c r="AQ159" s="123"/>
      <c r="AR159" s="123"/>
      <c r="AS159" s="123"/>
      <c r="AT159" s="123"/>
      <c r="AU159" s="123"/>
      <c r="AV159" s="123"/>
      <c r="AW159" s="123"/>
      <c r="AX159" s="123"/>
      <c r="AY159" s="123"/>
      <c r="AZ159" s="123"/>
      <c r="BA159" s="123"/>
      <c r="BB159" s="123"/>
      <c r="BC159" s="123"/>
      <c r="BD159" s="123"/>
      <c r="BE159" s="123"/>
      <c r="BF159" s="123"/>
      <c r="BG159" s="123"/>
      <c r="BH159" s="123"/>
      <c r="BI159" s="123"/>
      <c r="BJ159" s="123"/>
      <c r="BK159" s="123"/>
      <c r="BL159" s="123"/>
      <c r="BM159" s="123"/>
      <c r="BN159" s="123"/>
      <c r="BO159" s="123"/>
      <c r="BP159" s="123"/>
      <c r="BQ159" s="123"/>
      <c r="BR159" s="123"/>
      <c r="BS159" s="123"/>
      <c r="BT159" s="123"/>
      <c r="BU159" s="123"/>
      <c r="BV159" s="123"/>
      <c r="BW159" s="123"/>
      <c r="BX159" s="123"/>
      <c r="BY159" s="123"/>
      <c r="BZ159" s="123"/>
      <c r="CA159" s="123"/>
      <c r="CB159" s="123"/>
      <c r="CC159" s="123"/>
      <c r="CD159" s="123"/>
      <c r="CE159" s="123"/>
    </row>
    <row r="160" spans="2:83" ht="27.95" customHeight="1" x14ac:dyDescent="0.3">
      <c r="B160" s="9" t="s">
        <v>58</v>
      </c>
      <c r="C160" s="9" t="s">
        <v>59</v>
      </c>
      <c r="D160" s="9" t="str">
        <f>+VLOOKUP($C160,$C$10:$D$50,2,FALSE)</f>
        <v>USD</v>
      </c>
      <c r="E160" s="9" t="s">
        <v>126</v>
      </c>
      <c r="F160" s="15">
        <v>0</v>
      </c>
      <c r="G160" s="15">
        <v>6.6603630753282132E-3</v>
      </c>
      <c r="H160" s="15">
        <v>0</v>
      </c>
      <c r="I160" s="15">
        <v>0</v>
      </c>
      <c r="J160" s="15">
        <v>1.2953369959245434E-3</v>
      </c>
      <c r="K160" s="15">
        <v>0</v>
      </c>
      <c r="L160" s="15">
        <v>0</v>
      </c>
      <c r="M160" s="15">
        <v>0</v>
      </c>
      <c r="N160" s="15">
        <v>0</v>
      </c>
      <c r="O160" s="15">
        <v>0</v>
      </c>
      <c r="P160" s="15">
        <v>0</v>
      </c>
      <c r="Q160" s="15">
        <v>0</v>
      </c>
      <c r="R160" s="15">
        <v>0</v>
      </c>
      <c r="S160" s="15">
        <v>0</v>
      </c>
      <c r="T160" s="15">
        <v>0</v>
      </c>
      <c r="U160" s="15">
        <v>0</v>
      </c>
      <c r="V160" s="15">
        <v>0</v>
      </c>
      <c r="W160" s="15">
        <v>0</v>
      </c>
      <c r="X160" s="15">
        <v>0</v>
      </c>
      <c r="Y160" s="15">
        <v>0</v>
      </c>
      <c r="Z160" s="15">
        <v>0</v>
      </c>
      <c r="AD160" s="123"/>
      <c r="AE160" s="123"/>
      <c r="AF160" s="123"/>
      <c r="AG160" s="123"/>
      <c r="AH160" s="123"/>
      <c r="AI160" s="123"/>
      <c r="AJ160" s="123"/>
      <c r="AK160" s="123"/>
      <c r="AL160" s="123"/>
      <c r="AM160" s="123"/>
      <c r="AN160" s="123"/>
      <c r="AO160" s="123"/>
      <c r="AP160" s="123"/>
      <c r="AQ160" s="123"/>
      <c r="AR160" s="123"/>
      <c r="AS160" s="123"/>
      <c r="AT160" s="123"/>
      <c r="AU160" s="123"/>
      <c r="AV160" s="123"/>
      <c r="AW160" s="123"/>
      <c r="AX160" s="123"/>
      <c r="AY160" s="123"/>
      <c r="AZ160" s="123"/>
      <c r="BA160" s="123"/>
      <c r="BB160" s="123"/>
      <c r="BC160" s="123"/>
      <c r="BD160" s="123"/>
      <c r="BE160" s="123"/>
      <c r="BF160" s="123"/>
      <c r="BG160" s="123"/>
      <c r="BH160" s="123"/>
      <c r="BI160" s="123"/>
      <c r="BJ160" s="123"/>
      <c r="BK160" s="123"/>
      <c r="BL160" s="123"/>
      <c r="BM160" s="123"/>
      <c r="BN160" s="123"/>
      <c r="BO160" s="123"/>
      <c r="BP160" s="123"/>
      <c r="BQ160" s="123"/>
      <c r="BR160" s="123"/>
      <c r="BS160" s="123"/>
      <c r="BT160" s="123"/>
      <c r="BU160" s="123"/>
      <c r="BV160" s="123"/>
      <c r="BW160" s="123"/>
      <c r="BX160" s="123"/>
      <c r="BY160" s="123"/>
      <c r="BZ160" s="123"/>
      <c r="CA160" s="123"/>
      <c r="CB160" s="123"/>
      <c r="CC160" s="123"/>
      <c r="CD160" s="123"/>
      <c r="CE160" s="123"/>
    </row>
    <row r="161" spans="2:85" ht="27.95" customHeight="1" x14ac:dyDescent="0.3">
      <c r="B161" s="23" t="s">
        <v>127</v>
      </c>
      <c r="C161" s="23"/>
      <c r="D161" s="23"/>
      <c r="E161" s="23"/>
      <c r="F161" s="57">
        <f t="shared" ref="F161:Z161" si="29">+SUM(F162:F164)</f>
        <v>1025.8053191663948</v>
      </c>
      <c r="G161" s="57">
        <f t="shared" si="29"/>
        <v>19.431866666666668</v>
      </c>
      <c r="H161" s="57">
        <f t="shared" si="29"/>
        <v>0</v>
      </c>
      <c r="I161" s="57">
        <f t="shared" si="29"/>
        <v>9.2571788400698267</v>
      </c>
      <c r="J161" s="57">
        <f t="shared" si="29"/>
        <v>22.523299999999999</v>
      </c>
      <c r="K161" s="57">
        <f t="shared" si="29"/>
        <v>0</v>
      </c>
      <c r="L161" s="57">
        <f t="shared" si="29"/>
        <v>6.245984840003846</v>
      </c>
      <c r="M161" s="57">
        <f t="shared" si="29"/>
        <v>25.325973076923077</v>
      </c>
      <c r="N161" s="57">
        <f t="shared" si="29"/>
        <v>0</v>
      </c>
      <c r="O161" s="57">
        <f t="shared" si="29"/>
        <v>3.3133824212518181</v>
      </c>
      <c r="P161" s="57">
        <f t="shared" si="29"/>
        <v>24.612565384615387</v>
      </c>
      <c r="Q161" s="57">
        <f t="shared" si="29"/>
        <v>0</v>
      </c>
      <c r="R161" s="57">
        <f t="shared" si="29"/>
        <v>1.1616860346891815</v>
      </c>
      <c r="S161" s="57">
        <f t="shared" si="29"/>
        <v>19.924457692307698</v>
      </c>
      <c r="T161" s="57">
        <f t="shared" si="29"/>
        <v>0</v>
      </c>
      <c r="U161" s="57">
        <f t="shared" si="29"/>
        <v>0</v>
      </c>
      <c r="V161" s="57">
        <f t="shared" si="29"/>
        <v>15.236350000000012</v>
      </c>
      <c r="W161" s="57">
        <f t="shared" si="29"/>
        <v>0</v>
      </c>
      <c r="X161" s="57">
        <f t="shared" si="29"/>
        <v>0</v>
      </c>
      <c r="Y161" s="57">
        <f t="shared" si="29"/>
        <v>1.0987752403846169</v>
      </c>
      <c r="Z161" s="57">
        <f t="shared" si="29"/>
        <v>0</v>
      </c>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119"/>
      <c r="AY161" s="119"/>
      <c r="AZ161" s="119"/>
      <c r="BA161" s="119"/>
      <c r="BB161" s="119"/>
      <c r="BC161" s="119"/>
      <c r="BD161" s="119"/>
      <c r="BE161" s="119"/>
      <c r="BF161" s="119"/>
      <c r="BG161" s="119"/>
      <c r="BH161" s="119"/>
      <c r="BI161" s="119"/>
      <c r="BJ161" s="119"/>
      <c r="BK161" s="119"/>
      <c r="BL161" s="119"/>
      <c r="BM161" s="119"/>
      <c r="BN161" s="119"/>
      <c r="BO161" s="119"/>
      <c r="BP161" s="119"/>
      <c r="BQ161" s="119"/>
      <c r="BR161" s="119"/>
      <c r="BS161" s="119"/>
      <c r="BT161" s="119"/>
      <c r="BU161" s="119"/>
      <c r="BV161" s="119"/>
      <c r="BW161" s="119"/>
      <c r="BX161" s="119"/>
      <c r="BY161" s="119"/>
      <c r="BZ161" s="119"/>
      <c r="CA161" s="119"/>
      <c r="CB161" s="119"/>
      <c r="CC161" s="119"/>
      <c r="CD161" s="119"/>
      <c r="CE161" s="119"/>
    </row>
    <row r="162" spans="2:85" ht="27.95" customHeight="1" x14ac:dyDescent="0.3">
      <c r="B162" s="9" t="s">
        <v>172</v>
      </c>
      <c r="C162" s="9" t="s">
        <v>169</v>
      </c>
      <c r="D162" s="9" t="str">
        <f>+VLOOKUP($C162,$C$10:$D$50,2,FALSE)</f>
        <v>USD</v>
      </c>
      <c r="E162" s="9" t="s">
        <v>127</v>
      </c>
      <c r="F162" s="15">
        <v>0</v>
      </c>
      <c r="G162" s="15">
        <v>19.431866666666668</v>
      </c>
      <c r="H162" s="15">
        <v>0</v>
      </c>
      <c r="I162" s="15">
        <v>0</v>
      </c>
      <c r="J162" s="15">
        <v>22.523299999999999</v>
      </c>
      <c r="K162" s="15">
        <v>0</v>
      </c>
      <c r="L162" s="15">
        <v>0</v>
      </c>
      <c r="M162" s="15">
        <v>25.325973076923077</v>
      </c>
      <c r="N162" s="15">
        <v>0</v>
      </c>
      <c r="O162" s="15">
        <v>0</v>
      </c>
      <c r="P162" s="15">
        <v>24.612565384615387</v>
      </c>
      <c r="Q162" s="15">
        <v>0</v>
      </c>
      <c r="R162" s="15">
        <v>0</v>
      </c>
      <c r="S162" s="15">
        <v>19.924457692307698</v>
      </c>
      <c r="T162" s="15">
        <v>0</v>
      </c>
      <c r="U162" s="15">
        <v>0</v>
      </c>
      <c r="V162" s="15">
        <v>15.236350000000012</v>
      </c>
      <c r="W162" s="15">
        <v>0</v>
      </c>
      <c r="X162" s="15">
        <v>0</v>
      </c>
      <c r="Y162" s="15">
        <v>1.0987752403846169</v>
      </c>
      <c r="Z162" s="15">
        <v>0</v>
      </c>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123"/>
      <c r="AY162" s="123"/>
      <c r="AZ162" s="123"/>
      <c r="BA162" s="123"/>
      <c r="BB162" s="123"/>
      <c r="BC162" s="123"/>
      <c r="BD162" s="123"/>
      <c r="BE162" s="123"/>
      <c r="BF162" s="123"/>
      <c r="BG162" s="123"/>
      <c r="BH162" s="123"/>
      <c r="BI162" s="123"/>
      <c r="BJ162" s="123"/>
      <c r="BK162" s="123"/>
      <c r="BL162" s="123"/>
      <c r="BM162" s="123"/>
      <c r="BN162" s="123"/>
      <c r="BO162" s="123"/>
      <c r="BP162" s="123"/>
      <c r="BQ162" s="123"/>
      <c r="BR162" s="123"/>
      <c r="BS162" s="123"/>
      <c r="BT162" s="123"/>
      <c r="BU162" s="123"/>
      <c r="BV162" s="123"/>
      <c r="BW162" s="123"/>
      <c r="BX162" s="123"/>
      <c r="BY162" s="123"/>
      <c r="BZ162" s="123"/>
      <c r="CA162" s="123"/>
      <c r="CB162" s="123"/>
      <c r="CC162" s="123"/>
      <c r="CD162" s="123"/>
      <c r="CE162" s="123"/>
    </row>
    <row r="163" spans="2:85" ht="27.95" customHeight="1" x14ac:dyDescent="0.3">
      <c r="B163" s="9" t="s">
        <v>64</v>
      </c>
      <c r="C163" s="9" t="s">
        <v>65</v>
      </c>
      <c r="D163" s="9" t="str">
        <f>+VLOOKUP($C163,$C$10:$D$50,2,FALSE)</f>
        <v>Pesos</v>
      </c>
      <c r="E163" s="9" t="s">
        <v>127</v>
      </c>
      <c r="F163" s="15">
        <v>1015.1610661791435</v>
      </c>
      <c r="G163" s="15">
        <v>0</v>
      </c>
      <c r="H163" s="15">
        <v>0</v>
      </c>
      <c r="I163" s="15">
        <v>0</v>
      </c>
      <c r="J163" s="15">
        <v>0</v>
      </c>
      <c r="K163" s="15">
        <v>0</v>
      </c>
      <c r="L163" s="15">
        <v>0</v>
      </c>
      <c r="M163" s="15">
        <v>0</v>
      </c>
      <c r="N163" s="15">
        <v>0</v>
      </c>
      <c r="O163" s="15">
        <v>0</v>
      </c>
      <c r="P163" s="15">
        <v>0</v>
      </c>
      <c r="Q163" s="15">
        <v>0</v>
      </c>
      <c r="R163" s="15">
        <v>0</v>
      </c>
      <c r="S163" s="15">
        <v>0</v>
      </c>
      <c r="T163" s="15">
        <v>0</v>
      </c>
      <c r="U163" s="15">
        <v>0</v>
      </c>
      <c r="V163" s="15">
        <v>0</v>
      </c>
      <c r="W163" s="15">
        <v>0</v>
      </c>
      <c r="X163" s="15">
        <v>0</v>
      </c>
      <c r="Y163" s="15">
        <v>0</v>
      </c>
      <c r="Z163" s="15">
        <v>0</v>
      </c>
      <c r="AD163" s="123"/>
      <c r="AE163" s="123"/>
      <c r="AF163" s="123"/>
      <c r="AG163" s="123"/>
      <c r="AH163" s="123"/>
      <c r="AI163" s="123"/>
      <c r="AJ163" s="123"/>
      <c r="AK163" s="123"/>
      <c r="AL163" s="123"/>
      <c r="AM163" s="123"/>
      <c r="AN163" s="123"/>
      <c r="AO163" s="123"/>
      <c r="AP163" s="123"/>
      <c r="AQ163" s="123"/>
      <c r="AR163" s="123"/>
      <c r="AS163" s="123"/>
      <c r="AT163" s="123"/>
      <c r="AU163" s="123"/>
      <c r="AV163" s="123"/>
      <c r="AW163" s="123"/>
      <c r="AX163" s="123"/>
      <c r="AY163" s="123"/>
      <c r="AZ163" s="123"/>
      <c r="BA163" s="123"/>
      <c r="BB163" s="123"/>
      <c r="BC163" s="123"/>
      <c r="BD163" s="123"/>
      <c r="BE163" s="123"/>
      <c r="BF163" s="123"/>
      <c r="BG163" s="123"/>
      <c r="BH163" s="123"/>
      <c r="BI163" s="123"/>
      <c r="BJ163" s="123"/>
      <c r="BK163" s="123"/>
      <c r="BL163" s="123"/>
      <c r="BM163" s="123"/>
      <c r="BN163" s="123"/>
      <c r="BO163" s="123"/>
      <c r="BP163" s="123"/>
      <c r="BQ163" s="123"/>
      <c r="BR163" s="123"/>
      <c r="BS163" s="123"/>
      <c r="BT163" s="123"/>
      <c r="BU163" s="123"/>
      <c r="BV163" s="123"/>
      <c r="BW163" s="123"/>
      <c r="BX163" s="123"/>
      <c r="BY163" s="123"/>
      <c r="BZ163" s="123"/>
      <c r="CA163" s="123"/>
      <c r="CB163" s="123"/>
      <c r="CC163" s="123"/>
      <c r="CD163" s="123"/>
      <c r="CE163" s="123"/>
    </row>
    <row r="164" spans="2:85" ht="27.95" customHeight="1" x14ac:dyDescent="0.3">
      <c r="B164" s="11" t="s">
        <v>66</v>
      </c>
      <c r="C164" s="9" t="s">
        <v>67</v>
      </c>
      <c r="D164" s="9" t="str">
        <f>+VLOOKUP($C164,$C$10:$D$50,2,FALSE)</f>
        <v>Pesos</v>
      </c>
      <c r="E164" s="9" t="s">
        <v>127</v>
      </c>
      <c r="F164" s="15">
        <v>10.644252987251285</v>
      </c>
      <c r="G164" s="15">
        <v>0</v>
      </c>
      <c r="H164" s="15">
        <v>0</v>
      </c>
      <c r="I164" s="15">
        <v>9.2571788400698267</v>
      </c>
      <c r="J164" s="15">
        <v>0</v>
      </c>
      <c r="K164" s="15">
        <v>0</v>
      </c>
      <c r="L164" s="15">
        <v>6.245984840003846</v>
      </c>
      <c r="M164" s="15">
        <v>0</v>
      </c>
      <c r="N164" s="15">
        <v>0</v>
      </c>
      <c r="O164" s="15">
        <v>3.3133824212518181</v>
      </c>
      <c r="P164" s="15">
        <v>0</v>
      </c>
      <c r="Q164" s="15">
        <v>0</v>
      </c>
      <c r="R164" s="15">
        <v>1.1616860346891815</v>
      </c>
      <c r="S164" s="15">
        <v>0</v>
      </c>
      <c r="T164" s="15">
        <v>0</v>
      </c>
      <c r="U164" s="15">
        <v>0</v>
      </c>
      <c r="V164" s="15">
        <v>0</v>
      </c>
      <c r="W164" s="15">
        <v>0</v>
      </c>
      <c r="X164" s="15">
        <v>0</v>
      </c>
      <c r="Y164" s="15">
        <v>0</v>
      </c>
      <c r="Z164" s="15">
        <v>0</v>
      </c>
      <c r="AD164" s="123"/>
      <c r="AE164" s="123"/>
      <c r="AF164" s="123"/>
      <c r="AG164" s="123"/>
      <c r="AH164" s="123"/>
      <c r="AI164" s="123"/>
      <c r="AJ164" s="123"/>
      <c r="AK164" s="123"/>
      <c r="AL164" s="123"/>
      <c r="AM164" s="123"/>
      <c r="AN164" s="123"/>
      <c r="AO164" s="123"/>
      <c r="AP164" s="123"/>
      <c r="AQ164" s="123"/>
      <c r="AR164" s="123"/>
      <c r="AS164" s="123"/>
      <c r="AT164" s="123"/>
      <c r="AU164" s="123"/>
      <c r="AV164" s="123"/>
      <c r="AW164" s="123"/>
      <c r="AX164" s="123"/>
      <c r="AY164" s="123"/>
      <c r="AZ164" s="123"/>
      <c r="BA164" s="123"/>
      <c r="BB164" s="123"/>
      <c r="BC164" s="123"/>
      <c r="BD164" s="123"/>
      <c r="BE164" s="123"/>
      <c r="BF164" s="123"/>
      <c r="BG164" s="123"/>
      <c r="BH164" s="123"/>
      <c r="BI164" s="123"/>
      <c r="BJ164" s="123"/>
      <c r="BK164" s="123"/>
      <c r="BL164" s="123"/>
      <c r="BM164" s="123"/>
      <c r="BN164" s="123"/>
      <c r="BO164" s="123"/>
      <c r="BP164" s="123"/>
      <c r="BQ164" s="123"/>
      <c r="BR164" s="123"/>
      <c r="BS164" s="123"/>
      <c r="BT164" s="123"/>
      <c r="BU164" s="123"/>
      <c r="BV164" s="123"/>
      <c r="BW164" s="123"/>
      <c r="BX164" s="123"/>
      <c r="BY164" s="123"/>
      <c r="BZ164" s="123"/>
      <c r="CA164" s="123"/>
      <c r="CB164" s="123"/>
      <c r="CC164" s="123"/>
      <c r="CD164" s="123"/>
      <c r="CE164" s="123"/>
    </row>
    <row r="165" spans="2:85" ht="6.75" customHeight="1" x14ac:dyDescent="0.3">
      <c r="B165" s="26"/>
      <c r="C165" s="16"/>
      <c r="D165" s="16"/>
      <c r="F165" s="59"/>
      <c r="G165" s="59"/>
      <c r="H165" s="59"/>
      <c r="I165" s="59"/>
      <c r="J165" s="59"/>
      <c r="K165" s="59"/>
      <c r="L165" s="59"/>
      <c r="M165" s="59"/>
      <c r="N165" s="59"/>
      <c r="O165" s="27"/>
      <c r="P165" s="27"/>
      <c r="Q165" s="27"/>
      <c r="R165" s="27"/>
      <c r="S165" s="27"/>
      <c r="T165" s="27"/>
      <c r="U165" s="27"/>
      <c r="V165" s="27"/>
      <c r="W165" s="27"/>
      <c r="AD165" s="56"/>
      <c r="AE165" s="56"/>
      <c r="AF165" s="56"/>
      <c r="AG165" s="56"/>
      <c r="AH165" s="56"/>
      <c r="AI165" s="56"/>
      <c r="AJ165" s="56"/>
      <c r="AK165" s="56"/>
      <c r="AL165" s="56"/>
    </row>
    <row r="166" spans="2:85" ht="29.25" customHeight="1" x14ac:dyDescent="0.3">
      <c r="B166" s="144" t="s">
        <v>68</v>
      </c>
      <c r="C166" s="145"/>
      <c r="D166" s="145"/>
      <c r="E166" s="146"/>
      <c r="F166" s="57">
        <f t="shared" ref="F166:Z166" si="30">+SUM(F125,F142,F144,F146,F161)</f>
        <v>3452.4746290054072</v>
      </c>
      <c r="G166" s="57">
        <f t="shared" si="30"/>
        <v>22.147935924463006</v>
      </c>
      <c r="H166" s="57">
        <f t="shared" si="30"/>
        <v>8.8677469429339109</v>
      </c>
      <c r="I166" s="57">
        <f t="shared" si="30"/>
        <v>2375.9172910033867</v>
      </c>
      <c r="J166" s="57">
        <f t="shared" si="30"/>
        <v>25.115710275641757</v>
      </c>
      <c r="K166" s="57">
        <f t="shared" si="30"/>
        <v>6.8671199596231727</v>
      </c>
      <c r="L166" s="57">
        <f t="shared" si="30"/>
        <v>752.60673252127629</v>
      </c>
      <c r="M166" s="57">
        <f t="shared" si="30"/>
        <v>27.776150291600434</v>
      </c>
      <c r="N166" s="57">
        <f t="shared" si="30"/>
        <v>4.7802549472628435</v>
      </c>
      <c r="O166" s="57">
        <f t="shared" si="30"/>
        <v>30.485150996480982</v>
      </c>
      <c r="P166" s="57">
        <f t="shared" si="30"/>
        <v>27.679231006730216</v>
      </c>
      <c r="Q166" s="57">
        <f t="shared" si="30"/>
        <v>2.7029189988858944</v>
      </c>
      <c r="R166" s="57">
        <f t="shared" si="30"/>
        <v>13.41652307223738</v>
      </c>
      <c r="S166" s="57">
        <f t="shared" si="30"/>
        <v>24.641185278255932</v>
      </c>
      <c r="T166" s="57">
        <f t="shared" si="30"/>
        <v>0.64988216366655971</v>
      </c>
      <c r="U166" s="57">
        <f t="shared" si="30"/>
        <v>1.9948443290170235</v>
      </c>
      <c r="V166" s="57">
        <f t="shared" si="30"/>
        <v>19.583348067937546</v>
      </c>
      <c r="W166" s="57">
        <f t="shared" si="30"/>
        <v>0</v>
      </c>
      <c r="X166" s="57">
        <f t="shared" si="30"/>
        <v>0</v>
      </c>
      <c r="Y166" s="57">
        <f t="shared" si="30"/>
        <v>3.1694836254069672</v>
      </c>
      <c r="Z166" s="57">
        <f t="shared" si="30"/>
        <v>0</v>
      </c>
      <c r="AD166" s="119"/>
      <c r="AE166" s="119"/>
      <c r="AF166" s="119"/>
      <c r="AG166" s="119"/>
      <c r="AH166" s="119"/>
      <c r="AI166" s="119"/>
      <c r="AJ166" s="119"/>
      <c r="AK166" s="119"/>
      <c r="AL166" s="119"/>
      <c r="AM166" s="119"/>
      <c r="AN166" s="119"/>
      <c r="AO166" s="119"/>
      <c r="AP166" s="119"/>
      <c r="AQ166" s="119"/>
      <c r="AR166" s="119"/>
      <c r="AS166" s="119"/>
      <c r="AT166" s="119"/>
      <c r="AU166" s="119"/>
      <c r="AV166" s="119"/>
      <c r="AW166" s="119"/>
      <c r="AX166" s="119"/>
      <c r="AY166" s="119"/>
      <c r="AZ166" s="119"/>
      <c r="BA166" s="119"/>
      <c r="BB166" s="119"/>
      <c r="BC166" s="119"/>
      <c r="BD166" s="119"/>
      <c r="BE166" s="119"/>
      <c r="BF166" s="119"/>
      <c r="BG166" s="119"/>
      <c r="BH166" s="119"/>
      <c r="BI166" s="119"/>
      <c r="BJ166" s="119"/>
      <c r="BK166" s="119"/>
      <c r="BL166" s="119"/>
      <c r="BM166" s="119"/>
      <c r="BN166" s="119"/>
      <c r="BO166" s="119"/>
      <c r="BP166" s="119"/>
      <c r="BQ166" s="119"/>
      <c r="BR166" s="119"/>
      <c r="BS166" s="119"/>
      <c r="BT166" s="119"/>
      <c r="BU166" s="119"/>
      <c r="BV166" s="119"/>
      <c r="BW166" s="119"/>
      <c r="BX166" s="119"/>
      <c r="BY166" s="119"/>
      <c r="BZ166" s="119"/>
      <c r="CA166" s="119"/>
      <c r="CB166" s="119"/>
      <c r="CC166" s="119"/>
      <c r="CD166" s="119"/>
      <c r="CE166" s="119"/>
    </row>
    <row r="167" spans="2:85" x14ac:dyDescent="0.3">
      <c r="B167" s="135" t="s">
        <v>198</v>
      </c>
      <c r="C167" s="135"/>
      <c r="D167" s="135"/>
      <c r="E167" s="135"/>
      <c r="F167" s="135"/>
      <c r="G167" s="135"/>
      <c r="H167" s="135"/>
      <c r="I167" s="135"/>
      <c r="J167" s="135"/>
      <c r="K167" s="135"/>
      <c r="L167" s="135"/>
      <c r="M167" s="135"/>
      <c r="N167" s="135"/>
      <c r="O167" s="67"/>
      <c r="P167" s="67"/>
      <c r="Q167" s="67"/>
      <c r="R167" s="67"/>
      <c r="S167" s="67"/>
      <c r="T167" s="67"/>
      <c r="U167" s="67"/>
      <c r="V167" s="67"/>
      <c r="W167" s="67"/>
      <c r="X167" s="67"/>
      <c r="Y167" s="67"/>
      <c r="Z167" s="68"/>
    </row>
    <row r="168" spans="2:85" x14ac:dyDescent="0.3">
      <c r="CE168" s="88"/>
      <c r="CF168" s="88"/>
      <c r="CG168" s="88"/>
    </row>
    <row r="169" spans="2:85" ht="28.5" customHeight="1" x14ac:dyDescent="0.3">
      <c r="B169" s="25" t="s">
        <v>199</v>
      </c>
      <c r="F169" s="131"/>
      <c r="G169" s="131"/>
      <c r="H169" s="131"/>
      <c r="I169" s="131"/>
      <c r="J169" s="131"/>
      <c r="K169" s="131"/>
      <c r="L169" s="131"/>
      <c r="M169" s="131"/>
      <c r="N169" s="131"/>
      <c r="O169" s="132"/>
      <c r="P169" s="132"/>
      <c r="Q169" s="131"/>
      <c r="R169" s="131"/>
      <c r="S169" s="131"/>
      <c r="T169" s="131"/>
      <c r="U169" s="131"/>
      <c r="V169" s="131"/>
      <c r="W169" s="131"/>
      <c r="X169" s="131"/>
      <c r="Y169" s="131"/>
      <c r="Z169" s="131"/>
    </row>
    <row r="170" spans="2:85" ht="27.95" customHeight="1" x14ac:dyDescent="0.3">
      <c r="B170" s="9" t="s">
        <v>200</v>
      </c>
      <c r="C170" s="9" t="s">
        <v>201</v>
      </c>
      <c r="D170" s="9" t="s">
        <v>2</v>
      </c>
      <c r="E170" s="9" t="s">
        <v>209</v>
      </c>
      <c r="F170" s="15">
        <v>357.65912639457702</v>
      </c>
      <c r="G170" s="15">
        <v>0</v>
      </c>
      <c r="H170" s="15">
        <v>0</v>
      </c>
      <c r="I170" s="15">
        <v>0</v>
      </c>
      <c r="J170" s="15">
        <v>0</v>
      </c>
      <c r="K170" s="15">
        <v>0</v>
      </c>
      <c r="L170" s="15">
        <v>0</v>
      </c>
      <c r="M170" s="15">
        <v>0</v>
      </c>
      <c r="N170" s="15">
        <v>0</v>
      </c>
      <c r="O170" s="15">
        <v>0</v>
      </c>
      <c r="P170" s="15">
        <v>0</v>
      </c>
      <c r="Q170" s="15">
        <v>0</v>
      </c>
      <c r="R170" s="15">
        <v>0</v>
      </c>
      <c r="S170" s="15">
        <v>0</v>
      </c>
      <c r="T170" s="15">
        <v>0</v>
      </c>
      <c r="U170" s="15">
        <v>0</v>
      </c>
      <c r="V170" s="15">
        <v>0</v>
      </c>
      <c r="W170" s="15">
        <v>0</v>
      </c>
      <c r="X170" s="15">
        <v>0</v>
      </c>
      <c r="Y170" s="15">
        <v>0</v>
      </c>
      <c r="Z170" s="15">
        <v>0</v>
      </c>
      <c r="AD170" s="123"/>
      <c r="AE170" s="123"/>
      <c r="AF170" s="123"/>
      <c r="AG170" s="123"/>
      <c r="AH170" s="123"/>
      <c r="AI170" s="123"/>
      <c r="AJ170" s="123"/>
      <c r="AK170" s="123"/>
      <c r="AL170" s="123"/>
      <c r="AM170" s="123"/>
      <c r="AN170" s="123"/>
      <c r="AO170" s="123"/>
      <c r="AP170" s="123"/>
      <c r="AQ170" s="123"/>
      <c r="AR170" s="123"/>
      <c r="AS170" s="123"/>
      <c r="AT170" s="123"/>
      <c r="AU170" s="123"/>
      <c r="AV170" s="123"/>
      <c r="AW170" s="123"/>
      <c r="AX170" s="123"/>
      <c r="AY170" s="123"/>
      <c r="AZ170" s="123"/>
      <c r="BA170" s="123"/>
      <c r="BB170" s="123"/>
      <c r="BC170" s="123"/>
      <c r="BD170" s="123"/>
      <c r="BE170" s="123"/>
      <c r="BF170" s="123"/>
      <c r="BG170" s="123"/>
      <c r="BH170" s="123"/>
      <c r="BI170" s="123"/>
      <c r="BJ170" s="123"/>
      <c r="BK170" s="123"/>
      <c r="BL170" s="123"/>
      <c r="BM170" s="123"/>
      <c r="BN170" s="123"/>
      <c r="BO170" s="123"/>
      <c r="BP170" s="123"/>
      <c r="BQ170" s="123"/>
      <c r="BR170" s="123"/>
      <c r="BS170" s="123"/>
      <c r="BT170" s="123"/>
      <c r="BU170" s="123"/>
      <c r="BV170" s="123"/>
      <c r="BW170" s="123"/>
      <c r="BX170" s="123"/>
      <c r="BY170" s="123"/>
      <c r="BZ170" s="123"/>
      <c r="CA170" s="123"/>
      <c r="CB170" s="123"/>
      <c r="CC170" s="123"/>
      <c r="CD170" s="123"/>
      <c r="CE170" s="123"/>
    </row>
    <row r="171" spans="2:85" ht="27.95" customHeight="1" x14ac:dyDescent="0.3">
      <c r="B171" s="9" t="s">
        <v>205</v>
      </c>
      <c r="C171" s="9" t="s">
        <v>206</v>
      </c>
      <c r="D171" s="9" t="s">
        <v>2</v>
      </c>
      <c r="E171" s="9" t="s">
        <v>209</v>
      </c>
      <c r="F171" s="15">
        <v>412.49052516343198</v>
      </c>
      <c r="G171" s="15">
        <v>0</v>
      </c>
      <c r="H171" s="15">
        <v>0</v>
      </c>
      <c r="I171" s="15">
        <v>0</v>
      </c>
      <c r="J171" s="15">
        <v>0</v>
      </c>
      <c r="K171" s="15">
        <v>0</v>
      </c>
      <c r="L171" s="15">
        <v>0</v>
      </c>
      <c r="M171" s="15">
        <v>0</v>
      </c>
      <c r="N171" s="15">
        <v>0</v>
      </c>
      <c r="O171" s="15">
        <v>0</v>
      </c>
      <c r="P171" s="15">
        <v>0</v>
      </c>
      <c r="Q171" s="15">
        <v>0</v>
      </c>
      <c r="R171" s="15">
        <v>0</v>
      </c>
      <c r="S171" s="15">
        <v>0</v>
      </c>
      <c r="T171" s="15">
        <v>0</v>
      </c>
      <c r="U171" s="15">
        <v>0</v>
      </c>
      <c r="V171" s="15">
        <v>0</v>
      </c>
      <c r="W171" s="15">
        <v>0</v>
      </c>
      <c r="X171" s="15">
        <v>0</v>
      </c>
      <c r="Y171" s="15">
        <v>0</v>
      </c>
      <c r="Z171" s="15">
        <v>0</v>
      </c>
      <c r="AD171" s="123"/>
      <c r="AE171" s="123"/>
      <c r="AF171" s="123"/>
      <c r="AG171" s="123"/>
      <c r="AH171" s="123"/>
      <c r="AI171" s="123"/>
      <c r="AJ171" s="123"/>
      <c r="AK171" s="123"/>
      <c r="AL171" s="123"/>
      <c r="AM171" s="123"/>
      <c r="AN171" s="123"/>
      <c r="AO171" s="123"/>
      <c r="AP171" s="123"/>
      <c r="AQ171" s="123"/>
      <c r="AR171" s="123"/>
      <c r="AS171" s="123"/>
      <c r="AT171" s="123"/>
      <c r="AU171" s="123"/>
      <c r="AV171" s="123"/>
      <c r="AW171" s="123"/>
      <c r="AX171" s="123"/>
      <c r="AY171" s="123"/>
      <c r="AZ171" s="123"/>
      <c r="BA171" s="123"/>
      <c r="BB171" s="123"/>
      <c r="BC171" s="123"/>
      <c r="BD171" s="123"/>
      <c r="BE171" s="123"/>
      <c r="BF171" s="123"/>
      <c r="BG171" s="123"/>
      <c r="BH171" s="123"/>
      <c r="BI171" s="123"/>
      <c r="BJ171" s="123"/>
      <c r="BK171" s="123"/>
      <c r="BL171" s="123"/>
      <c r="BM171" s="123"/>
      <c r="BN171" s="123"/>
      <c r="BO171" s="123"/>
      <c r="BP171" s="123"/>
      <c r="BQ171" s="123"/>
      <c r="BR171" s="123"/>
      <c r="BS171" s="123"/>
      <c r="BT171" s="123"/>
      <c r="BU171" s="123"/>
      <c r="BV171" s="123"/>
      <c r="BW171" s="123"/>
      <c r="BX171" s="123"/>
      <c r="BY171" s="123"/>
      <c r="BZ171" s="123"/>
      <c r="CA171" s="123"/>
      <c r="CB171" s="123"/>
      <c r="CC171" s="123"/>
      <c r="CD171" s="123"/>
      <c r="CE171" s="123"/>
    </row>
  </sheetData>
  <sortState xmlns:xlrd2="http://schemas.microsoft.com/office/spreadsheetml/2017/richdata2" ref="A49:CT53">
    <sortCondition descending="1" ref="E49:E53"/>
  </sortState>
  <mergeCells count="23">
    <mergeCell ref="B2:U2"/>
    <mergeCell ref="B6:B8"/>
    <mergeCell ref="C6:C8"/>
    <mergeCell ref="G6:G8"/>
    <mergeCell ref="D6:D8"/>
    <mergeCell ref="J6:J8"/>
    <mergeCell ref="N6:N8"/>
    <mergeCell ref="H6:H8"/>
    <mergeCell ref="I6:I8"/>
    <mergeCell ref="K6:K8"/>
    <mergeCell ref="L6:L8"/>
    <mergeCell ref="E6:E7"/>
    <mergeCell ref="F6:F7"/>
    <mergeCell ref="B167:N167"/>
    <mergeCell ref="M6:M8"/>
    <mergeCell ref="B114:Z114"/>
    <mergeCell ref="B60:N60"/>
    <mergeCell ref="B67:U67"/>
    <mergeCell ref="B120:U120"/>
    <mergeCell ref="B52:D52"/>
    <mergeCell ref="B113:E113"/>
    <mergeCell ref="B166:E166"/>
    <mergeCell ref="B58:D58"/>
  </mergeCells>
  <hyperlinks>
    <hyperlink ref="C75" location="ANSG20!A1" display="ANSG20" xr:uid="{00000000-0004-0000-0000-000000000000}"/>
    <hyperlink ref="C79" location="ANSE21!A1" display="ANSE21" xr:uid="{00000000-0004-0000-0000-000001000000}"/>
    <hyperlink ref="C98" location="BIDF40!A1" display="BIDF40" xr:uid="{00000000-0004-0000-0000-000002000000}"/>
    <hyperlink ref="C103" location="BIDF22!A1" display="BIDF22" xr:uid="{00000000-0004-0000-0000-000003000000}"/>
    <hyperlink ref="C101" location="BIDO24!A1" display="BIDO24" xr:uid="{00000000-0004-0000-0000-000004000000}"/>
    <hyperlink ref="C99" location="BIDN32!A1" display="BIDN32" xr:uid="{00000000-0004-0000-0000-000005000000}"/>
    <hyperlink ref="C107" location="BIRJ22!A1" display="BIRJ22" xr:uid="{00000000-0004-0000-0000-000006000000}"/>
    <hyperlink ref="C106" location="BIRS38!A1" display="BIRS38" xr:uid="{00000000-0004-0000-0000-000007000000}"/>
    <hyperlink ref="C102" location="BIDS34!A1" display="BIDS34" xr:uid="{00000000-0004-0000-0000-000008000000}"/>
    <hyperlink ref="C104" location="BIDS23!A1" display="BIDS23" xr:uid="{00000000-0004-0000-0000-000009000000}"/>
    <hyperlink ref="C85" location="FFFIRF21!A1" display="FFFIRF21" xr:uid="{00000000-0004-0000-0000-00000A000000}"/>
    <hyperlink ref="C87" location="FFFIRY22!A1" display="FFFIRY22" xr:uid="{00000000-0004-0000-0000-00000B000000}"/>
    <hyperlink ref="C84" location="FFFIRJ20!A1" display="FFFIRJ20" xr:uid="{00000000-0004-0000-0000-00000C000000}"/>
    <hyperlink ref="C110" location="'PMJ21'!A1" display="PMJ21" xr:uid="{00000000-0004-0000-0000-00000D000000}"/>
    <hyperlink ref="C100" location="BIDY42!A1" display="BIDY42" xr:uid="{00000000-0004-0000-0000-00000E000000}"/>
    <hyperlink ref="C78" location="ANSE22!A1" display="ANSE22" xr:uid="{00000000-0004-0000-0000-00000F000000}"/>
    <hyperlink ref="C88" location="PROFA21!A1" display="PROFA21" xr:uid="{00000000-0004-0000-0000-000010000000}"/>
    <hyperlink ref="C80" location="FFFIRO24!A1" display="FFFIRO24" xr:uid="{00000000-0004-0000-0000-000011000000}"/>
    <hyperlink ref="C82" location="ANSG22!A1" display="ANSG22" xr:uid="{00000000-0004-0000-0000-000012000000}"/>
    <hyperlink ref="C81" location="FFFIRF26!A1" display="FFFIRF26" xr:uid="{00000000-0004-0000-0000-000013000000}"/>
    <hyperlink ref="C74" location="ANSE23!A1" display="ANSE23" xr:uid="{00000000-0004-0000-0000-000014000000}"/>
    <hyperlink ref="C83" location="IPVO26!A1" display="IPVO26" xr:uid="{00000000-0004-0000-0000-000015000000}"/>
    <hyperlink ref="C86" location="FFFIRE26!A1" display="FFFIRE26" xr:uid="{00000000-0004-0000-0000-000016000000}"/>
    <hyperlink ref="C111" location="'PMG25'!A1" display="PMG25" xr:uid="{00000000-0004-0000-0000-000017000000}"/>
    <hyperlink ref="C73" location="FFDPO23!A1" display="FFDPO23" xr:uid="{00000000-0004-0000-0000-000018000000}"/>
    <hyperlink ref="C128" location="ANSG20!A1" display="ANSG20" xr:uid="{00000000-0004-0000-0000-000019000000}"/>
    <hyperlink ref="C132" location="ANSE21!A1" display="ANSE21" xr:uid="{00000000-0004-0000-0000-00001A000000}"/>
    <hyperlink ref="C151" location="BIDF40!A1" display="BIDF40" xr:uid="{00000000-0004-0000-0000-00001B000000}"/>
    <hyperlink ref="C156" location="BIDF22!A1" display="BIDF22" xr:uid="{00000000-0004-0000-0000-00001C000000}"/>
    <hyperlink ref="C154" location="BIDO24!A1" display="BIDO24" xr:uid="{00000000-0004-0000-0000-00001D000000}"/>
    <hyperlink ref="C152" location="BIDN32!A1" display="BIDN32" xr:uid="{00000000-0004-0000-0000-00001E000000}"/>
    <hyperlink ref="C160" location="BIRJ22!A1" display="BIRJ22" xr:uid="{00000000-0004-0000-0000-00001F000000}"/>
    <hyperlink ref="C159" location="BIRS38!A1" display="BIRS38" xr:uid="{00000000-0004-0000-0000-000020000000}"/>
    <hyperlink ref="C155" location="BIDS34!A1" display="BIDS34" xr:uid="{00000000-0004-0000-0000-000021000000}"/>
    <hyperlink ref="C157" location="BIDS23!A1" display="BIDS23" xr:uid="{00000000-0004-0000-0000-000022000000}"/>
    <hyperlink ref="C138" location="FFFIRF21!A1" display="FFFIRF21" xr:uid="{00000000-0004-0000-0000-000023000000}"/>
    <hyperlink ref="C140" location="FFFIRY22!A1" display="FFFIRY22" xr:uid="{00000000-0004-0000-0000-000024000000}"/>
    <hyperlink ref="C137" location="FFFIRJ20!A1" display="FFFIRJ20" xr:uid="{00000000-0004-0000-0000-000025000000}"/>
    <hyperlink ref="C163" location="'PMJ21'!A1" display="PMJ21" xr:uid="{00000000-0004-0000-0000-000026000000}"/>
    <hyperlink ref="C153" location="BIDY42!A1" display="BIDY42" xr:uid="{00000000-0004-0000-0000-000027000000}"/>
    <hyperlink ref="C131" location="ANSE22!A1" display="ANSE22" xr:uid="{00000000-0004-0000-0000-000028000000}"/>
    <hyperlink ref="C141" location="PROFA21!A1" display="PROFA21" xr:uid="{00000000-0004-0000-0000-000029000000}"/>
    <hyperlink ref="C133" location="FFFIRO24!A1" display="FFFIRO24" xr:uid="{00000000-0004-0000-0000-00002A000000}"/>
    <hyperlink ref="C135" location="ANSG22!A1" display="ANSG22" xr:uid="{00000000-0004-0000-0000-00002B000000}"/>
    <hyperlink ref="C134" location="FFFIRF26!A1" display="FFFIRF26" xr:uid="{00000000-0004-0000-0000-00002C000000}"/>
    <hyperlink ref="C127" location="ANSE23!A1" display="ANSE23" xr:uid="{00000000-0004-0000-0000-00002D000000}"/>
    <hyperlink ref="C136" location="IPVO26!A1" display="IPVO26" xr:uid="{00000000-0004-0000-0000-00002E000000}"/>
    <hyperlink ref="C139" location="FFFIRE26!A1" display="FFFIRE26" xr:uid="{00000000-0004-0000-0000-00002F000000}"/>
    <hyperlink ref="C164" location="'PMG25'!A1" display="PMG25" xr:uid="{00000000-0004-0000-0000-000030000000}"/>
    <hyperlink ref="C126" location="FFDPO23!A1" display="FFDPO23" xr:uid="{00000000-0004-0000-0000-000031000000}"/>
    <hyperlink ref="C14" location="ANSG20!A1" display="ANSG20" xr:uid="{00000000-0004-0000-0000-000032000000}"/>
    <hyperlink ref="C16" location="ANSE21!A1" display="ANSE21" xr:uid="{00000000-0004-0000-0000-000033000000}"/>
    <hyperlink ref="C34" location="BIDF40!A1" display="BIDF40" xr:uid="{00000000-0004-0000-0000-000034000000}"/>
    <hyperlink ref="C41" location="BIDF22!A1" display="BIDF22" xr:uid="{00000000-0004-0000-0000-000035000000}"/>
    <hyperlink ref="C38" location="BIDO24!A1" display="BIDO24" xr:uid="{00000000-0004-0000-0000-000036000000}"/>
    <hyperlink ref="C37" location="BIDN32!A1" display="BIDN32" xr:uid="{00000000-0004-0000-0000-000037000000}"/>
    <hyperlink ref="C46" location="BIRS20!A1" display="BIRS20" xr:uid="{00000000-0004-0000-0000-000038000000}"/>
    <hyperlink ref="C45" location="BIRO20!A1" display="BIRO20" xr:uid="{00000000-0004-0000-0000-000039000000}"/>
    <hyperlink ref="C44" location="BIRJ22!A1" display="BIRJ22" xr:uid="{00000000-0004-0000-0000-00003A000000}"/>
    <hyperlink ref="C43" location="BIRS38!A1" display="BIRS38" xr:uid="{00000000-0004-0000-0000-00003B000000}"/>
    <hyperlink ref="C39" location="BIDS34!A1" display="BIDS34" xr:uid="{00000000-0004-0000-0000-00003C000000}"/>
    <hyperlink ref="C40" location="BIDS23!A1" display="BIDS23" xr:uid="{00000000-0004-0000-0000-00003D000000}"/>
    <hyperlink ref="C25" location="FFFIRF21!A1" display="FFFIRF21" xr:uid="{00000000-0004-0000-0000-00003E000000}"/>
    <hyperlink ref="C22" location="FFFIRY22!A1" display="FFFIRY22" xr:uid="{00000000-0004-0000-0000-00003F000000}"/>
    <hyperlink ref="C24" location="FFFIRJ20!A1" display="FFFIRJ20" xr:uid="{00000000-0004-0000-0000-000040000000}"/>
    <hyperlink ref="C48" location="'PMJ21'!A1" display="PMJ21" xr:uid="{00000000-0004-0000-0000-000041000000}"/>
    <hyperlink ref="C36" location="BIDY42!A1" display="BIDY42" xr:uid="{00000000-0004-0000-0000-000042000000}"/>
    <hyperlink ref="C15" location="ANSE22!A1" display="ANSE22" xr:uid="{00000000-0004-0000-0000-000043000000}"/>
    <hyperlink ref="C23" location="PROFA21!A1" display="PROFA21" xr:uid="{00000000-0004-0000-0000-000044000000}"/>
    <hyperlink ref="C17" location="FFFIRO24!A1" display="FFFIRO24" xr:uid="{00000000-0004-0000-0000-000045000000}"/>
    <hyperlink ref="C20" location="ANSG22!A1" display="ANSG22" xr:uid="{00000000-0004-0000-0000-000046000000}"/>
    <hyperlink ref="C18" location="FFFIRF26!A1" display="FFFIRF26" xr:uid="{00000000-0004-0000-0000-000047000000}"/>
    <hyperlink ref="C13" location="ANSE23!A1" display="ANSE23" xr:uid="{00000000-0004-0000-0000-000048000000}"/>
    <hyperlink ref="C19" location="IPVO26!A1" display="IPVO26" xr:uid="{00000000-0004-0000-0000-000049000000}"/>
    <hyperlink ref="C21" location="FFFIRE26!A1" display="FFFIRE26" xr:uid="{00000000-0004-0000-0000-00004A000000}"/>
    <hyperlink ref="C50" location="'PMG25'!A1" display="PMG25" xr:uid="{00000000-0004-0000-0000-00004B000000}"/>
    <hyperlink ref="C10" location="FFDPO23!A1" display="FFDPO23" xr:uid="{00000000-0004-0000-0000-00004C000000}"/>
    <hyperlink ref="C12" location="GOBD23!A1" display="GOBD23" xr:uid="{00000000-0004-0000-0000-00004D000000}"/>
    <hyperlink ref="C76" location="GOBD23!A1" display="GOBD23" xr:uid="{00000000-0004-0000-0000-00004E000000}"/>
    <hyperlink ref="C129" location="GOBD23!A1" display="GOBD23" xr:uid="{00000000-0004-0000-0000-00004F000000}"/>
  </hyperlink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1"/>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8" customWidth="1"/>
    <col min="2" max="2" width="43.7109375" style="2" bestFit="1" customWidth="1"/>
    <col min="3" max="3" width="12.5703125" style="2" customWidth="1"/>
    <col min="4" max="4" width="30.85546875" style="2" bestFit="1" customWidth="1"/>
    <col min="5" max="5" width="13.7109375" style="1" customWidth="1"/>
    <col min="6" max="7" width="11.42578125" style="1"/>
    <col min="8" max="17" width="11.7109375" style="1" bestFit="1" customWidth="1"/>
    <col min="18" max="16384" width="11.42578125" style="1"/>
  </cols>
  <sheetData>
    <row r="1" spans="1:17" ht="28.5" customHeight="1" x14ac:dyDescent="0.3">
      <c r="B1" s="140" t="s">
        <v>70</v>
      </c>
      <c r="C1" s="140"/>
      <c r="D1" s="140"/>
      <c r="E1" s="140"/>
    </row>
    <row r="2" spans="1:17" ht="17.25" x14ac:dyDescent="0.3">
      <c r="B2" s="5" t="s">
        <v>79</v>
      </c>
      <c r="E2" s="19"/>
    </row>
    <row r="4" spans="1:17" ht="30.75" customHeight="1" x14ac:dyDescent="0.3">
      <c r="B4" s="151" t="s">
        <v>210</v>
      </c>
      <c r="C4" s="151"/>
      <c r="D4" s="151"/>
    </row>
    <row r="5" spans="1:17" ht="15.75" customHeight="1" x14ac:dyDescent="0.3">
      <c r="B5" s="152" t="s">
        <v>0</v>
      </c>
      <c r="C5" s="136" t="s">
        <v>1</v>
      </c>
      <c r="D5" s="136" t="s">
        <v>130</v>
      </c>
      <c r="F5" s="6">
        <v>2021</v>
      </c>
      <c r="G5" s="6">
        <v>2021</v>
      </c>
      <c r="H5" s="6">
        <v>2021</v>
      </c>
      <c r="I5" s="6">
        <v>2021</v>
      </c>
      <c r="J5" s="6">
        <v>2021</v>
      </c>
      <c r="K5" s="6">
        <v>2021</v>
      </c>
      <c r="L5" s="6">
        <v>2021</v>
      </c>
      <c r="M5" s="6">
        <v>2021</v>
      </c>
      <c r="N5" s="6">
        <v>2021</v>
      </c>
      <c r="O5" s="6">
        <v>2021</v>
      </c>
      <c r="P5" s="6">
        <v>2021</v>
      </c>
      <c r="Q5" s="6">
        <v>2021</v>
      </c>
    </row>
    <row r="6" spans="1:17" x14ac:dyDescent="0.3">
      <c r="B6" s="153"/>
      <c r="C6" s="137"/>
      <c r="D6" s="137"/>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29" t="s">
        <v>2</v>
      </c>
      <c r="B7" s="9" t="s">
        <v>3</v>
      </c>
      <c r="C7" s="9" t="s">
        <v>4</v>
      </c>
      <c r="D7" s="9" t="s">
        <v>123</v>
      </c>
      <c r="E7" s="7"/>
      <c r="F7" s="21">
        <v>0</v>
      </c>
      <c r="G7" s="21">
        <v>0</v>
      </c>
      <c r="H7" s="21">
        <v>0</v>
      </c>
      <c r="I7" s="21">
        <v>0</v>
      </c>
      <c r="J7" s="21">
        <v>0</v>
      </c>
      <c r="K7" s="21">
        <v>0</v>
      </c>
      <c r="L7" s="21">
        <v>0</v>
      </c>
      <c r="M7" s="21">
        <v>0</v>
      </c>
      <c r="N7" s="21">
        <v>0</v>
      </c>
      <c r="O7" s="21">
        <v>0</v>
      </c>
      <c r="P7" s="21">
        <v>0</v>
      </c>
      <c r="Q7" s="21">
        <v>0</v>
      </c>
    </row>
    <row r="8" spans="1:17" x14ac:dyDescent="0.3">
      <c r="A8" s="29" t="s">
        <v>2</v>
      </c>
      <c r="B8" s="9" t="s">
        <v>5</v>
      </c>
      <c r="C8" s="9" t="s">
        <v>6</v>
      </c>
      <c r="D8" s="9" t="s">
        <v>123</v>
      </c>
      <c r="E8" s="7"/>
      <c r="F8" s="21">
        <v>0</v>
      </c>
      <c r="G8" s="21">
        <v>0</v>
      </c>
      <c r="H8" s="21">
        <v>0</v>
      </c>
      <c r="I8" s="21">
        <v>0</v>
      </c>
      <c r="J8" s="21">
        <v>0</v>
      </c>
      <c r="K8" s="21">
        <v>0</v>
      </c>
      <c r="L8" s="21">
        <v>0</v>
      </c>
      <c r="M8" s="21">
        <v>0</v>
      </c>
      <c r="N8" s="21">
        <v>0</v>
      </c>
      <c r="O8" s="21">
        <v>0</v>
      </c>
      <c r="P8" s="21">
        <v>0</v>
      </c>
      <c r="Q8" s="21">
        <v>0</v>
      </c>
    </row>
    <row r="9" spans="1:17" x14ac:dyDescent="0.3">
      <c r="A9" s="29" t="s">
        <v>2</v>
      </c>
      <c r="B9" s="9" t="s">
        <v>7</v>
      </c>
      <c r="C9" s="9" t="s">
        <v>8</v>
      </c>
      <c r="D9" s="9" t="s">
        <v>123</v>
      </c>
      <c r="E9" s="7"/>
      <c r="F9" s="21">
        <v>0</v>
      </c>
      <c r="G9" s="21">
        <v>0</v>
      </c>
      <c r="H9" s="21">
        <v>0</v>
      </c>
      <c r="I9" s="21">
        <v>0</v>
      </c>
      <c r="J9" s="21">
        <v>0</v>
      </c>
      <c r="K9" s="21">
        <v>0</v>
      </c>
      <c r="L9" s="21">
        <v>0</v>
      </c>
      <c r="M9" s="21">
        <v>1284.1484439999999</v>
      </c>
      <c r="N9" s="21">
        <v>0</v>
      </c>
      <c r="O9" s="21">
        <v>0</v>
      </c>
      <c r="P9" s="21">
        <v>0</v>
      </c>
      <c r="Q9" s="21">
        <v>0</v>
      </c>
    </row>
    <row r="10" spans="1:17" x14ac:dyDescent="0.3">
      <c r="A10" s="29" t="s">
        <v>2</v>
      </c>
      <c r="B10" s="9" t="s">
        <v>9</v>
      </c>
      <c r="C10" s="9" t="s">
        <v>10</v>
      </c>
      <c r="D10" s="9" t="s">
        <v>123</v>
      </c>
      <c r="E10" s="7"/>
      <c r="F10" s="21">
        <v>0</v>
      </c>
      <c r="G10" s="21">
        <v>0</v>
      </c>
      <c r="H10" s="21">
        <v>0</v>
      </c>
      <c r="I10" s="21">
        <v>0</v>
      </c>
      <c r="J10" s="21">
        <v>0</v>
      </c>
      <c r="K10" s="21">
        <v>0</v>
      </c>
      <c r="L10" s="21">
        <v>0</v>
      </c>
      <c r="M10" s="21">
        <v>0</v>
      </c>
      <c r="N10" s="21">
        <v>0</v>
      </c>
      <c r="O10" s="21">
        <v>0</v>
      </c>
      <c r="P10" s="21">
        <v>0</v>
      </c>
      <c r="Q10" s="21">
        <v>0</v>
      </c>
    </row>
    <row r="11" spans="1:17" x14ac:dyDescent="0.3">
      <c r="A11" s="29" t="s">
        <v>2</v>
      </c>
      <c r="B11" s="9" t="s">
        <v>11</v>
      </c>
      <c r="C11" s="9" t="s">
        <v>12</v>
      </c>
      <c r="D11" s="9" t="s">
        <v>123</v>
      </c>
      <c r="E11" s="7"/>
      <c r="F11" s="21">
        <v>0</v>
      </c>
      <c r="G11" s="21">
        <v>0</v>
      </c>
      <c r="H11" s="21">
        <v>0</v>
      </c>
      <c r="I11" s="21">
        <v>0</v>
      </c>
      <c r="J11" s="21">
        <v>0</v>
      </c>
      <c r="K11" s="21">
        <v>0</v>
      </c>
      <c r="L11" s="21">
        <v>0</v>
      </c>
      <c r="M11" s="21">
        <v>844.60981839999999</v>
      </c>
      <c r="N11" s="21">
        <v>0</v>
      </c>
      <c r="O11" s="21">
        <v>0</v>
      </c>
      <c r="P11" s="21">
        <v>0</v>
      </c>
      <c r="Q11" s="21">
        <v>0</v>
      </c>
    </row>
    <row r="12" spans="1:17" x14ac:dyDescent="0.3">
      <c r="A12" s="29" t="s">
        <v>2</v>
      </c>
      <c r="B12" s="9" t="s">
        <v>17</v>
      </c>
      <c r="C12" s="9" t="s">
        <v>18</v>
      </c>
      <c r="D12" s="9" t="s">
        <v>123</v>
      </c>
      <c r="E12" s="7"/>
      <c r="F12" s="21">
        <v>5.8951507071289075</v>
      </c>
      <c r="G12" s="21">
        <v>5.9512037651073513</v>
      </c>
      <c r="H12" s="21">
        <v>6.007789794245407</v>
      </c>
      <c r="I12" s="21">
        <v>6.0649138622105179</v>
      </c>
      <c r="J12" s="21">
        <v>6.122581084855196</v>
      </c>
      <c r="K12" s="21">
        <v>6.1807966266751873</v>
      </c>
      <c r="L12" s="21">
        <v>6.2395657012719834</v>
      </c>
      <c r="M12" s="21">
        <v>6.2988935718197387</v>
      </c>
      <c r="N12" s="21">
        <v>6.3587855515366174</v>
      </c>
      <c r="O12" s="21">
        <v>6.4192470041606375</v>
      </c>
      <c r="P12" s="21">
        <v>6.4802833444300258</v>
      </c>
      <c r="Q12" s="21">
        <v>6.5419000385681407</v>
      </c>
    </row>
    <row r="13" spans="1:17" x14ac:dyDescent="0.3">
      <c r="A13" s="29" t="s">
        <v>2</v>
      </c>
      <c r="B13" s="9" t="s">
        <v>19</v>
      </c>
      <c r="C13" s="9" t="s">
        <v>20</v>
      </c>
      <c r="D13" s="9" t="s">
        <v>123</v>
      </c>
      <c r="E13" s="7"/>
      <c r="F13" s="20">
        <v>3.4505542</v>
      </c>
      <c r="G13" s="20">
        <v>0</v>
      </c>
      <c r="H13" s="20">
        <v>0</v>
      </c>
      <c r="I13" s="20">
        <v>3.7874560499999999</v>
      </c>
      <c r="J13" s="20">
        <v>0</v>
      </c>
      <c r="K13" s="20">
        <v>0</v>
      </c>
      <c r="L13" s="20">
        <v>3.9380958599999998</v>
      </c>
      <c r="M13" s="20">
        <v>0</v>
      </c>
      <c r="N13" s="20">
        <v>0</v>
      </c>
      <c r="O13" s="20">
        <v>4.0513310300000001</v>
      </c>
      <c r="P13" s="20">
        <v>0</v>
      </c>
      <c r="Q13" s="20">
        <v>0</v>
      </c>
    </row>
    <row r="14" spans="1:17" x14ac:dyDescent="0.3">
      <c r="A14" s="29" t="s">
        <v>2</v>
      </c>
      <c r="B14" s="9" t="s">
        <v>29</v>
      </c>
      <c r="C14" s="9" t="s">
        <v>30</v>
      </c>
      <c r="D14" s="9" t="s">
        <v>123</v>
      </c>
      <c r="E14" s="7"/>
      <c r="F14" s="21">
        <v>0.17998053</v>
      </c>
      <c r="G14" s="21">
        <v>0.18490889999999999</v>
      </c>
      <c r="H14" s="21">
        <v>0.19039170999999999</v>
      </c>
      <c r="I14" s="21">
        <v>0.19523888</v>
      </c>
      <c r="J14" s="21">
        <v>0</v>
      </c>
      <c r="K14" s="21">
        <v>0</v>
      </c>
      <c r="L14" s="21">
        <v>0</v>
      </c>
      <c r="M14" s="21">
        <v>0</v>
      </c>
      <c r="N14" s="21">
        <v>0</v>
      </c>
      <c r="O14" s="21">
        <v>0</v>
      </c>
      <c r="P14" s="21">
        <v>0</v>
      </c>
      <c r="Q14" s="21">
        <v>0</v>
      </c>
    </row>
    <row r="15" spans="1:17" x14ac:dyDescent="0.3">
      <c r="A15" s="29"/>
      <c r="B15" s="9" t="s">
        <v>159</v>
      </c>
      <c r="C15" s="9" t="s">
        <v>160</v>
      </c>
      <c r="D15" s="9" t="s">
        <v>123</v>
      </c>
      <c r="E15" s="7"/>
      <c r="F15" s="20">
        <v>62.918888268860279</v>
      </c>
      <c r="G15" s="20">
        <v>65.284868666104401</v>
      </c>
      <c r="H15" s="20">
        <v>68.089754187504212</v>
      </c>
      <c r="I15" s="20">
        <v>68.089754187504212</v>
      </c>
      <c r="J15" s="20">
        <v>68.089754187504212</v>
      </c>
      <c r="K15" s="20">
        <v>68.089754187504212</v>
      </c>
      <c r="L15" s="20">
        <v>68.089754187504212</v>
      </c>
      <c r="M15" s="20">
        <v>68.089754187504212</v>
      </c>
      <c r="N15" s="20">
        <v>68.089754187504212</v>
      </c>
      <c r="O15" s="20">
        <v>68.089754187504212</v>
      </c>
      <c r="P15" s="20">
        <v>68.089754187504212</v>
      </c>
      <c r="Q15" s="20">
        <v>68.089754187504212</v>
      </c>
    </row>
    <row r="16" spans="1:17" x14ac:dyDescent="0.3">
      <c r="A16" s="29"/>
      <c r="B16" s="9" t="s">
        <v>167</v>
      </c>
      <c r="C16" s="9" t="s">
        <v>168</v>
      </c>
      <c r="D16" s="9" t="s">
        <v>123</v>
      </c>
      <c r="E16" s="7"/>
      <c r="F16" s="20">
        <v>89.66804916069178</v>
      </c>
      <c r="G16" s="20">
        <v>93.03989587334766</v>
      </c>
      <c r="H16" s="20">
        <v>97.037242612029118</v>
      </c>
      <c r="I16" s="20">
        <v>97.037242612029118</v>
      </c>
      <c r="J16" s="20">
        <v>97.037242612029118</v>
      </c>
      <c r="K16" s="20">
        <v>97.037242612029118</v>
      </c>
      <c r="L16" s="20">
        <v>97.037242612029118</v>
      </c>
      <c r="M16" s="20">
        <v>97.037242612029118</v>
      </c>
      <c r="N16" s="20">
        <v>97.037242612029118</v>
      </c>
      <c r="O16" s="20">
        <v>97.037242612029118</v>
      </c>
      <c r="P16" s="20">
        <v>97.037242612029118</v>
      </c>
      <c r="Q16" s="20">
        <v>97.037242612029118</v>
      </c>
    </row>
    <row r="17" spans="1:17" x14ac:dyDescent="0.3">
      <c r="A17" s="29" t="s">
        <v>2</v>
      </c>
      <c r="B17" s="9" t="s">
        <v>64</v>
      </c>
      <c r="C17" s="9" t="s">
        <v>65</v>
      </c>
      <c r="D17" s="9" t="s">
        <v>127</v>
      </c>
      <c r="E17" s="7"/>
      <c r="F17" s="21">
        <v>0</v>
      </c>
      <c r="G17" s="21">
        <v>0</v>
      </c>
      <c r="H17" s="21">
        <v>0</v>
      </c>
      <c r="I17" s="21">
        <v>0</v>
      </c>
      <c r="J17" s="21">
        <v>0</v>
      </c>
      <c r="K17" s="21">
        <v>5218.7524999999996</v>
      </c>
      <c r="L17" s="21">
        <v>0</v>
      </c>
      <c r="M17" s="21">
        <v>0</v>
      </c>
      <c r="N17" s="21">
        <v>0</v>
      </c>
      <c r="O17" s="21">
        <v>0</v>
      </c>
      <c r="P17" s="21">
        <v>0</v>
      </c>
      <c r="Q17" s="21">
        <v>0</v>
      </c>
    </row>
    <row r="18" spans="1:17" x14ac:dyDescent="0.3">
      <c r="A18" s="29" t="s">
        <v>2</v>
      </c>
      <c r="B18" s="11" t="s">
        <v>66</v>
      </c>
      <c r="C18" s="9" t="s">
        <v>67</v>
      </c>
      <c r="D18" s="9" t="s">
        <v>127</v>
      </c>
      <c r="E18" s="7"/>
      <c r="F18" s="20">
        <v>0</v>
      </c>
      <c r="G18" s="20">
        <v>3.5214128711999999</v>
      </c>
      <c r="H18" s="20">
        <v>0</v>
      </c>
      <c r="I18" s="20">
        <v>0</v>
      </c>
      <c r="J18" s="20">
        <v>0</v>
      </c>
      <c r="K18" s="20">
        <v>0</v>
      </c>
      <c r="L18" s="20">
        <v>0</v>
      </c>
      <c r="M18" s="20">
        <v>3.5214128711999999</v>
      </c>
      <c r="N18" s="20">
        <v>0</v>
      </c>
      <c r="O18" s="20">
        <v>0</v>
      </c>
      <c r="P18" s="20">
        <v>0</v>
      </c>
      <c r="Q18" s="20">
        <v>0</v>
      </c>
    </row>
    <row r="19" spans="1:17" x14ac:dyDescent="0.3">
      <c r="A19" s="29" t="s">
        <v>2</v>
      </c>
      <c r="B19" s="9" t="s">
        <v>13</v>
      </c>
      <c r="C19" s="9" t="s">
        <v>14</v>
      </c>
      <c r="D19" s="9" t="s">
        <v>123</v>
      </c>
      <c r="E19" s="7"/>
      <c r="F19" s="20">
        <v>11.90582928195184</v>
      </c>
      <c r="G19" s="20">
        <v>12.305330392870689</v>
      </c>
      <c r="H19" s="20">
        <v>12.68348084801543</v>
      </c>
      <c r="I19" s="20">
        <v>12.68348084801543</v>
      </c>
      <c r="J19" s="20">
        <v>12.68348084801543</v>
      </c>
      <c r="K19" s="20">
        <v>12.68348084801543</v>
      </c>
      <c r="L19" s="20">
        <v>12.68348084801543</v>
      </c>
      <c r="M19" s="20">
        <v>12.68348084801543</v>
      </c>
      <c r="N19" s="20">
        <v>12.68348084801543</v>
      </c>
      <c r="O19" s="20">
        <v>12.68348084801543</v>
      </c>
      <c r="P19" s="20">
        <v>12.68348084801543</v>
      </c>
      <c r="Q19" s="20">
        <v>12.68348084801543</v>
      </c>
    </row>
    <row r="20" spans="1:17" x14ac:dyDescent="0.3">
      <c r="A20" s="29" t="s">
        <v>2</v>
      </c>
      <c r="B20" s="9" t="s">
        <v>15</v>
      </c>
      <c r="C20" s="9" t="s">
        <v>16</v>
      </c>
      <c r="D20" s="9" t="s">
        <v>123</v>
      </c>
      <c r="E20" s="7"/>
      <c r="F20" s="20">
        <v>6.8334779136421071</v>
      </c>
      <c r="G20" s="20">
        <v>6.9234747102035925</v>
      </c>
      <c r="H20" s="20">
        <v>7.0146512199739526</v>
      </c>
      <c r="I20" s="20">
        <v>7.0146512199739526</v>
      </c>
      <c r="J20" s="20">
        <v>7.0146512199739526</v>
      </c>
      <c r="K20" s="20">
        <v>7.0146512199739526</v>
      </c>
      <c r="L20" s="20">
        <v>7.0146512199739526</v>
      </c>
      <c r="M20" s="20">
        <v>7.0146512199739517</v>
      </c>
      <c r="N20" s="20">
        <v>7.0146512199739517</v>
      </c>
      <c r="O20" s="20">
        <v>7.0146512199739517</v>
      </c>
      <c r="P20" s="20">
        <v>7.0146512199739517</v>
      </c>
      <c r="Q20" s="20">
        <v>7.0146512199739508</v>
      </c>
    </row>
    <row r="21" spans="1:17" x14ac:dyDescent="0.3">
      <c r="A21" s="29" t="s">
        <v>2</v>
      </c>
      <c r="B21" s="9" t="s">
        <v>21</v>
      </c>
      <c r="C21" s="9" t="s">
        <v>22</v>
      </c>
      <c r="D21" s="9" t="s">
        <v>123</v>
      </c>
      <c r="E21" s="7"/>
      <c r="F21" s="20">
        <v>0</v>
      </c>
      <c r="G21" s="20">
        <v>0</v>
      </c>
      <c r="H21" s="117">
        <v>0</v>
      </c>
      <c r="I21" s="117">
        <v>0</v>
      </c>
      <c r="J21" s="117">
        <v>0</v>
      </c>
      <c r="K21" s="117">
        <v>0</v>
      </c>
      <c r="L21" s="117">
        <v>0</v>
      </c>
      <c r="M21" s="117">
        <v>0</v>
      </c>
      <c r="N21" s="117">
        <v>0</v>
      </c>
      <c r="O21" s="117">
        <v>0</v>
      </c>
      <c r="P21" s="117">
        <v>0</v>
      </c>
      <c r="Q21" s="117">
        <v>0</v>
      </c>
    </row>
    <row r="22" spans="1:17" x14ac:dyDescent="0.3">
      <c r="A22" s="29" t="s">
        <v>2</v>
      </c>
      <c r="B22" s="9" t="s">
        <v>23</v>
      </c>
      <c r="C22" s="9" t="s">
        <v>24</v>
      </c>
      <c r="D22" s="9" t="s">
        <v>123</v>
      </c>
      <c r="E22" s="7"/>
      <c r="F22" s="20">
        <v>2.2773539199999999</v>
      </c>
      <c r="G22" s="20">
        <v>2.3537707299999999</v>
      </c>
      <c r="H22" s="20">
        <v>0</v>
      </c>
      <c r="I22" s="20">
        <v>0</v>
      </c>
      <c r="J22" s="20">
        <v>0</v>
      </c>
      <c r="K22" s="20">
        <v>0</v>
      </c>
      <c r="L22" s="20">
        <v>0</v>
      </c>
      <c r="M22" s="20">
        <v>0</v>
      </c>
      <c r="N22" s="20">
        <v>0</v>
      </c>
      <c r="O22" s="20">
        <v>0</v>
      </c>
      <c r="P22" s="20">
        <v>0</v>
      </c>
      <c r="Q22" s="20">
        <v>0</v>
      </c>
    </row>
    <row r="23" spans="1:17" x14ac:dyDescent="0.3">
      <c r="A23" s="29" t="s">
        <v>2</v>
      </c>
      <c r="B23" s="9" t="s">
        <v>25</v>
      </c>
      <c r="C23" s="9" t="s">
        <v>26</v>
      </c>
      <c r="D23" s="9" t="s">
        <v>123</v>
      </c>
      <c r="E23" s="7"/>
      <c r="F23" s="20">
        <v>0.73816050209856032</v>
      </c>
      <c r="G23" s="20">
        <v>0.74788207325027689</v>
      </c>
      <c r="H23" s="20">
        <v>0.75773106057862682</v>
      </c>
      <c r="I23" s="20">
        <v>0.75773106057862682</v>
      </c>
      <c r="J23" s="20">
        <v>0.75773106057862682</v>
      </c>
      <c r="K23" s="20">
        <v>0.75773106057862682</v>
      </c>
      <c r="L23" s="20">
        <v>0.75773106057862682</v>
      </c>
      <c r="M23" s="20">
        <v>0.75773106057862682</v>
      </c>
      <c r="N23" s="20">
        <v>0.75773106057862682</v>
      </c>
      <c r="O23" s="20">
        <v>0.75773106057862682</v>
      </c>
      <c r="P23" s="20">
        <v>0.75773106057862682</v>
      </c>
      <c r="Q23" s="20">
        <v>0.75773106057862682</v>
      </c>
    </row>
    <row r="24" spans="1:17" x14ac:dyDescent="0.3">
      <c r="A24" s="29" t="s">
        <v>2</v>
      </c>
      <c r="B24" s="9" t="s">
        <v>27</v>
      </c>
      <c r="C24" s="9" t="s">
        <v>28</v>
      </c>
      <c r="D24" s="9" t="s">
        <v>123</v>
      </c>
      <c r="E24" s="7"/>
      <c r="F24" s="20">
        <v>2.5697780059681725</v>
      </c>
      <c r="G24" s="20">
        <v>2.0182933589504808</v>
      </c>
      <c r="H24" s="20">
        <v>0.83438804</v>
      </c>
      <c r="I24" s="20">
        <v>0.35488544</v>
      </c>
      <c r="J24" s="20">
        <v>0.35488544</v>
      </c>
      <c r="K24" s="20">
        <v>0.35488544</v>
      </c>
      <c r="L24" s="20">
        <v>3.4408760000000004E-2</v>
      </c>
      <c r="M24" s="20">
        <v>3.4408760000000004E-2</v>
      </c>
      <c r="N24" s="20">
        <v>3.4408760000000004E-2</v>
      </c>
      <c r="O24" s="20">
        <v>3.4408760000000004E-2</v>
      </c>
      <c r="P24" s="20">
        <v>3.4408760000000004E-2</v>
      </c>
      <c r="Q24" s="20">
        <v>3.4408760000000004E-2</v>
      </c>
    </row>
    <row r="25" spans="1:17" customFormat="1" ht="6.75" customHeight="1" x14ac:dyDescent="0.3">
      <c r="B25" s="26"/>
      <c r="C25" s="16"/>
      <c r="D25" s="16"/>
      <c r="E25" s="83"/>
    </row>
    <row r="26" spans="1:17" ht="28.5" customHeight="1" x14ac:dyDescent="0.3">
      <c r="B26" s="154" t="s">
        <v>69</v>
      </c>
      <c r="C26" s="154"/>
      <c r="D26" s="154"/>
      <c r="E26" s="7"/>
      <c r="F26" s="113">
        <f t="shared" ref="F26:Q26" si="1">+SUM(F7:F24)</f>
        <v>186.43722249034164</v>
      </c>
      <c r="G26" s="113">
        <f t="shared" si="1"/>
        <v>192.33104134103448</v>
      </c>
      <c r="H26" s="113">
        <f t="shared" si="1"/>
        <v>192.61542947234673</v>
      </c>
      <c r="I26" s="113">
        <f t="shared" si="1"/>
        <v>195.98535416031186</v>
      </c>
      <c r="J26" s="113">
        <f t="shared" si="1"/>
        <v>192.06032645295656</v>
      </c>
      <c r="K26" s="113">
        <f t="shared" si="1"/>
        <v>5410.8710419947747</v>
      </c>
      <c r="L26" s="113">
        <f t="shared" si="1"/>
        <v>195.79493024937332</v>
      </c>
      <c r="M26" s="113">
        <f t="shared" si="1"/>
        <v>2324.195837531121</v>
      </c>
      <c r="N26" s="113">
        <f t="shared" si="1"/>
        <v>191.97605423963793</v>
      </c>
      <c r="O26" s="113">
        <f t="shared" si="1"/>
        <v>196.08784672226196</v>
      </c>
      <c r="P26" s="113">
        <f t="shared" si="1"/>
        <v>192.09755203253135</v>
      </c>
      <c r="Q26" s="113">
        <f t="shared" si="1"/>
        <v>192.15916872666949</v>
      </c>
    </row>
    <row r="27" spans="1:17" x14ac:dyDescent="0.3">
      <c r="B27" s="155" t="s">
        <v>211</v>
      </c>
      <c r="C27" s="155"/>
      <c r="D27" s="155"/>
      <c r="E27" s="7"/>
      <c r="F27" s="7"/>
      <c r="G27" s="7"/>
      <c r="H27" s="7"/>
      <c r="I27" s="7"/>
      <c r="J27" s="7"/>
      <c r="K27" s="7"/>
      <c r="L27" s="7"/>
      <c r="M27" s="7"/>
      <c r="N27" s="7"/>
      <c r="O27" s="7"/>
      <c r="P27" s="7"/>
      <c r="Q27" s="7"/>
    </row>
    <row r="28" spans="1:17" x14ac:dyDescent="0.3">
      <c r="B28" s="155"/>
      <c r="C28" s="155"/>
      <c r="D28" s="155"/>
      <c r="E28" s="7"/>
    </row>
    <row r="29" spans="1:17" x14ac:dyDescent="0.3">
      <c r="B29" s="130"/>
      <c r="C29" s="130"/>
      <c r="D29" s="130"/>
      <c r="E29" s="7"/>
    </row>
    <row r="30" spans="1:17" ht="27" customHeight="1" x14ac:dyDescent="0.3">
      <c r="B30" s="25" t="s">
        <v>199</v>
      </c>
      <c r="C30"/>
      <c r="D30"/>
      <c r="E30" s="133"/>
      <c r="F30" s="19"/>
      <c r="G30" s="19"/>
      <c r="H30" s="19"/>
      <c r="I30" s="19"/>
      <c r="J30" s="19"/>
      <c r="K30" s="19"/>
      <c r="L30" s="19"/>
      <c r="M30" s="19"/>
      <c r="N30" s="19"/>
      <c r="O30" s="19"/>
      <c r="P30" s="19"/>
      <c r="Q30" s="19"/>
    </row>
    <row r="31" spans="1:17" x14ac:dyDescent="0.3">
      <c r="B31" s="9" t="s">
        <v>200</v>
      </c>
      <c r="C31" s="9" t="s">
        <v>201</v>
      </c>
      <c r="D31" s="9" t="s">
        <v>209</v>
      </c>
      <c r="E31" s="133"/>
      <c r="F31" s="20">
        <v>0</v>
      </c>
      <c r="G31" s="20">
        <v>0</v>
      </c>
      <c r="H31" s="20">
        <v>1549.8907380000001</v>
      </c>
      <c r="I31" s="20">
        <v>0</v>
      </c>
      <c r="J31" s="20">
        <v>0</v>
      </c>
      <c r="K31" s="20">
        <v>0</v>
      </c>
      <c r="L31" s="20">
        <v>0</v>
      </c>
      <c r="M31" s="20">
        <v>0</v>
      </c>
      <c r="N31" s="20">
        <v>0</v>
      </c>
      <c r="O31" s="20">
        <v>0</v>
      </c>
      <c r="P31" s="20">
        <v>0</v>
      </c>
      <c r="Q31" s="20">
        <v>0</v>
      </c>
    </row>
    <row r="32" spans="1:17" x14ac:dyDescent="0.3">
      <c r="B32" s="9" t="s">
        <v>205</v>
      </c>
      <c r="C32" s="9" t="s">
        <v>206</v>
      </c>
      <c r="D32" s="9" t="s">
        <v>209</v>
      </c>
      <c r="E32" s="133"/>
      <c r="F32" s="20">
        <v>0</v>
      </c>
      <c r="G32" s="20">
        <v>0</v>
      </c>
      <c r="H32" s="20">
        <v>0</v>
      </c>
      <c r="I32" s="20">
        <v>0</v>
      </c>
      <c r="J32" s="20">
        <v>0</v>
      </c>
      <c r="K32" s="20">
        <v>1526.086955</v>
      </c>
      <c r="L32" s="20">
        <v>0</v>
      </c>
      <c r="M32" s="20">
        <v>0</v>
      </c>
      <c r="N32" s="20">
        <v>0</v>
      </c>
      <c r="O32" s="20">
        <v>0</v>
      </c>
      <c r="P32" s="20">
        <v>0</v>
      </c>
      <c r="Q32" s="20">
        <v>0</v>
      </c>
    </row>
    <row r="33" spans="1:17" x14ac:dyDescent="0.3">
      <c r="B33" s="3"/>
      <c r="C33" s="3"/>
      <c r="D33" s="3"/>
      <c r="E33" s="7"/>
    </row>
    <row r="34" spans="1:17" ht="30.75" customHeight="1" x14ac:dyDescent="0.3">
      <c r="B34" s="151" t="s">
        <v>133</v>
      </c>
      <c r="C34" s="151"/>
      <c r="D34" s="151"/>
      <c r="E34" s="7"/>
    </row>
    <row r="35" spans="1:17" ht="16.5" customHeight="1" x14ac:dyDescent="0.3">
      <c r="B35" s="152" t="s">
        <v>0</v>
      </c>
      <c r="C35" s="136" t="s">
        <v>1</v>
      </c>
      <c r="D35" s="136" t="s">
        <v>130</v>
      </c>
      <c r="E35" s="7"/>
      <c r="F35" s="6">
        <v>2021</v>
      </c>
      <c r="G35" s="6">
        <v>2021</v>
      </c>
      <c r="H35" s="6">
        <v>2021</v>
      </c>
      <c r="I35" s="6">
        <v>2021</v>
      </c>
      <c r="J35" s="6">
        <v>2021</v>
      </c>
      <c r="K35" s="6">
        <v>2021</v>
      </c>
      <c r="L35" s="6">
        <v>2021</v>
      </c>
      <c r="M35" s="6">
        <v>2021</v>
      </c>
      <c r="N35" s="6">
        <v>2021</v>
      </c>
      <c r="O35" s="6">
        <v>2021</v>
      </c>
      <c r="P35" s="6">
        <v>2021</v>
      </c>
      <c r="Q35" s="6">
        <v>2021</v>
      </c>
    </row>
    <row r="36" spans="1:17" x14ac:dyDescent="0.3">
      <c r="B36" s="153"/>
      <c r="C36" s="137"/>
      <c r="D36" s="137"/>
      <c r="E36" s="7"/>
      <c r="F36" s="6">
        <v>1</v>
      </c>
      <c r="G36" s="6">
        <f>+F36+1</f>
        <v>2</v>
      </c>
      <c r="H36" s="6">
        <f t="shared" ref="H36:Q36" si="2">+G36+1</f>
        <v>3</v>
      </c>
      <c r="I36" s="6">
        <f t="shared" si="2"/>
        <v>4</v>
      </c>
      <c r="J36" s="6">
        <f t="shared" si="2"/>
        <v>5</v>
      </c>
      <c r="K36" s="6">
        <f t="shared" si="2"/>
        <v>6</v>
      </c>
      <c r="L36" s="6">
        <f t="shared" si="2"/>
        <v>7</v>
      </c>
      <c r="M36" s="6">
        <f t="shared" si="2"/>
        <v>8</v>
      </c>
      <c r="N36" s="6">
        <f t="shared" si="2"/>
        <v>9</v>
      </c>
      <c r="O36" s="6">
        <f t="shared" si="2"/>
        <v>10</v>
      </c>
      <c r="P36" s="6">
        <f t="shared" si="2"/>
        <v>11</v>
      </c>
      <c r="Q36" s="6">
        <f t="shared" si="2"/>
        <v>12</v>
      </c>
    </row>
    <row r="37" spans="1:17" x14ac:dyDescent="0.3">
      <c r="A37" s="29" t="s">
        <v>73</v>
      </c>
      <c r="B37" s="9" t="s">
        <v>31</v>
      </c>
      <c r="C37" s="9" t="s">
        <v>32</v>
      </c>
      <c r="D37" s="9" t="s">
        <v>125</v>
      </c>
      <c r="E37" s="7"/>
      <c r="F37" s="20">
        <v>0.13066666999999998</v>
      </c>
      <c r="G37" s="20">
        <v>0.13066666999999998</v>
      </c>
      <c r="H37" s="20">
        <v>0.13066666999999998</v>
      </c>
      <c r="I37" s="20">
        <v>0.13066666999999998</v>
      </c>
      <c r="J37" s="20">
        <v>0.13066666999999998</v>
      </c>
      <c r="K37" s="20">
        <v>0.13066666999999998</v>
      </c>
      <c r="L37" s="20">
        <v>0</v>
      </c>
      <c r="M37" s="20">
        <v>0</v>
      </c>
      <c r="N37" s="20">
        <v>0</v>
      </c>
      <c r="O37" s="20">
        <v>0</v>
      </c>
      <c r="P37" s="20">
        <v>0</v>
      </c>
      <c r="Q37" s="20">
        <v>0</v>
      </c>
    </row>
    <row r="38" spans="1:17" x14ac:dyDescent="0.3">
      <c r="A38" s="29" t="s">
        <v>73</v>
      </c>
      <c r="B38" s="9" t="s">
        <v>35</v>
      </c>
      <c r="C38" s="9" t="s">
        <v>36</v>
      </c>
      <c r="D38" s="9" t="s">
        <v>126</v>
      </c>
      <c r="E38" s="7"/>
      <c r="F38" s="20">
        <v>0</v>
      </c>
      <c r="G38" s="20">
        <v>0</v>
      </c>
      <c r="H38" s="20">
        <v>0</v>
      </c>
      <c r="I38" s="20">
        <v>0</v>
      </c>
      <c r="J38" s="20">
        <v>0</v>
      </c>
      <c r="K38" s="20">
        <v>1.4257660471664431</v>
      </c>
      <c r="L38" s="20">
        <v>0</v>
      </c>
      <c r="M38" s="20">
        <v>0</v>
      </c>
      <c r="N38" s="20">
        <v>0</v>
      </c>
      <c r="O38" s="20">
        <v>0</v>
      </c>
      <c r="P38" s="20">
        <v>0</v>
      </c>
      <c r="Q38" s="20">
        <v>1.4257660471664431</v>
      </c>
    </row>
    <row r="39" spans="1:17" x14ac:dyDescent="0.3">
      <c r="A39" s="29" t="s">
        <v>73</v>
      </c>
      <c r="B39" s="9" t="s">
        <v>37</v>
      </c>
      <c r="C39" s="9" t="s">
        <v>38</v>
      </c>
      <c r="D39" s="9" t="s">
        <v>126</v>
      </c>
      <c r="E39" s="7"/>
      <c r="F39" s="20">
        <v>0</v>
      </c>
      <c r="G39" s="20">
        <v>0</v>
      </c>
      <c r="H39" s="20">
        <v>0</v>
      </c>
      <c r="I39" s="20">
        <v>1.4460760500000001</v>
      </c>
      <c r="J39" s="20">
        <v>0</v>
      </c>
      <c r="K39" s="20">
        <v>0</v>
      </c>
      <c r="L39" s="20">
        <v>0</v>
      </c>
      <c r="M39" s="20">
        <v>0</v>
      </c>
      <c r="N39" s="20">
        <v>0</v>
      </c>
      <c r="O39" s="20">
        <v>1.4460760502396532</v>
      </c>
      <c r="P39" s="20">
        <v>0</v>
      </c>
      <c r="Q39" s="20">
        <v>0</v>
      </c>
    </row>
    <row r="40" spans="1:17" x14ac:dyDescent="0.3">
      <c r="A40" s="29" t="s">
        <v>73</v>
      </c>
      <c r="B40" s="9" t="s">
        <v>39</v>
      </c>
      <c r="C40" s="9" t="s">
        <v>40</v>
      </c>
      <c r="D40" s="9" t="s">
        <v>126</v>
      </c>
      <c r="E40" s="7"/>
      <c r="F40" s="20">
        <v>0</v>
      </c>
      <c r="G40" s="20">
        <v>2.4354049257142849</v>
      </c>
      <c r="H40" s="20">
        <v>0</v>
      </c>
      <c r="I40" s="20">
        <v>0</v>
      </c>
      <c r="J40" s="20">
        <v>0</v>
      </c>
      <c r="K40" s="20">
        <v>0</v>
      </c>
      <c r="L40" s="20">
        <v>0</v>
      </c>
      <c r="M40" s="20">
        <v>2.4354049257142849</v>
      </c>
      <c r="N40" s="20">
        <v>0</v>
      </c>
      <c r="O40" s="20">
        <v>0</v>
      </c>
      <c r="P40" s="20">
        <v>0</v>
      </c>
      <c r="Q40" s="20">
        <v>0</v>
      </c>
    </row>
    <row r="41" spans="1:17" x14ac:dyDescent="0.3">
      <c r="A41" s="29" t="s">
        <v>73</v>
      </c>
      <c r="B41" s="9" t="s">
        <v>41</v>
      </c>
      <c r="C41" s="9" t="s">
        <v>42</v>
      </c>
      <c r="D41" s="9" t="s">
        <v>126</v>
      </c>
      <c r="E41" s="7"/>
      <c r="F41" s="20">
        <v>0</v>
      </c>
      <c r="G41" s="20">
        <v>0.87882745900000003</v>
      </c>
      <c r="H41" s="20">
        <v>0</v>
      </c>
      <c r="I41" s="20">
        <v>0</v>
      </c>
      <c r="J41" s="20">
        <v>0</v>
      </c>
      <c r="K41" s="20">
        <v>0</v>
      </c>
      <c r="L41" s="20">
        <v>0</v>
      </c>
      <c r="M41" s="20">
        <v>0.87882745900000003</v>
      </c>
      <c r="N41" s="20">
        <v>0</v>
      </c>
      <c r="O41" s="20">
        <v>0</v>
      </c>
      <c r="P41" s="20">
        <v>0</v>
      </c>
      <c r="Q41" s="20">
        <v>0</v>
      </c>
    </row>
    <row r="42" spans="1:17" x14ac:dyDescent="0.3">
      <c r="A42" s="29" t="s">
        <v>73</v>
      </c>
      <c r="B42" s="9" t="s">
        <v>43</v>
      </c>
      <c r="C42" s="9" t="s">
        <v>44</v>
      </c>
      <c r="D42" s="9" t="s">
        <v>126</v>
      </c>
      <c r="E42" s="7"/>
      <c r="F42" s="20">
        <v>0</v>
      </c>
      <c r="G42" s="20">
        <v>0</v>
      </c>
      <c r="H42" s="20">
        <v>0</v>
      </c>
      <c r="I42" s="20">
        <v>0</v>
      </c>
      <c r="J42" s="20">
        <v>0.23868529791666648</v>
      </c>
      <c r="K42" s="20">
        <v>0</v>
      </c>
      <c r="L42" s="20">
        <v>0</v>
      </c>
      <c r="M42" s="20">
        <v>0</v>
      </c>
      <c r="N42" s="20">
        <v>0</v>
      </c>
      <c r="O42" s="20">
        <v>0</v>
      </c>
      <c r="P42" s="20">
        <v>0.23868529791666648</v>
      </c>
      <c r="Q42" s="20">
        <v>0</v>
      </c>
    </row>
    <row r="43" spans="1:17" x14ac:dyDescent="0.3">
      <c r="A43" s="29" t="s">
        <v>73</v>
      </c>
      <c r="B43" s="9" t="s">
        <v>45</v>
      </c>
      <c r="C43" s="9" t="s">
        <v>46</v>
      </c>
      <c r="D43" s="9" t="s">
        <v>126</v>
      </c>
      <c r="E43" s="7"/>
      <c r="F43" s="20">
        <v>0</v>
      </c>
      <c r="G43" s="20">
        <v>0</v>
      </c>
      <c r="H43" s="20">
        <v>0</v>
      </c>
      <c r="I43" s="20">
        <v>0</v>
      </c>
      <c r="J43" s="20">
        <v>0</v>
      </c>
      <c r="K43" s="20">
        <v>0</v>
      </c>
      <c r="L43" s="20">
        <v>0</v>
      </c>
      <c r="M43" s="20">
        <v>0</v>
      </c>
      <c r="N43" s="20">
        <v>0</v>
      </c>
      <c r="O43" s="20">
        <v>0</v>
      </c>
      <c r="P43" s="20">
        <v>0</v>
      </c>
      <c r="Q43" s="20">
        <v>0</v>
      </c>
    </row>
    <row r="44" spans="1:17" x14ac:dyDescent="0.3">
      <c r="A44" s="29" t="s">
        <v>73</v>
      </c>
      <c r="B44" s="9" t="s">
        <v>47</v>
      </c>
      <c r="C44" s="9" t="s">
        <v>48</v>
      </c>
      <c r="D44" s="9" t="s">
        <v>126</v>
      </c>
      <c r="E44" s="7"/>
      <c r="F44" s="20">
        <v>0</v>
      </c>
      <c r="G44" s="20">
        <v>0</v>
      </c>
      <c r="H44" s="20">
        <v>0</v>
      </c>
      <c r="I44" s="20">
        <v>0.12026002000000001</v>
      </c>
      <c r="J44" s="20">
        <v>0</v>
      </c>
      <c r="K44" s="20">
        <v>0</v>
      </c>
      <c r="L44" s="20">
        <v>0</v>
      </c>
      <c r="M44" s="20">
        <v>0</v>
      </c>
      <c r="N44" s="20">
        <v>0</v>
      </c>
      <c r="O44" s="20">
        <v>0.12026002000000001</v>
      </c>
      <c r="P44" s="20">
        <v>0</v>
      </c>
      <c r="Q44" s="20">
        <v>0</v>
      </c>
    </row>
    <row r="45" spans="1:17" x14ac:dyDescent="0.3">
      <c r="A45" s="29" t="s">
        <v>73</v>
      </c>
      <c r="B45" s="9" t="s">
        <v>49</v>
      </c>
      <c r="C45" s="9" t="s">
        <v>50</v>
      </c>
      <c r="D45" s="9" t="s">
        <v>126</v>
      </c>
      <c r="E45" s="7"/>
      <c r="F45" s="20">
        <v>0</v>
      </c>
      <c r="G45" s="20">
        <v>0</v>
      </c>
      <c r="H45" s="20">
        <v>0</v>
      </c>
      <c r="I45" s="20">
        <v>0</v>
      </c>
      <c r="J45" s="20">
        <v>0</v>
      </c>
      <c r="K45" s="20">
        <v>1.0217112222222222E-2</v>
      </c>
      <c r="L45" s="20">
        <v>0</v>
      </c>
      <c r="M45" s="20">
        <v>0</v>
      </c>
      <c r="N45" s="20">
        <v>1.0217112222222222E-2</v>
      </c>
      <c r="O45" s="20">
        <v>0</v>
      </c>
      <c r="P45" s="20">
        <v>0</v>
      </c>
      <c r="Q45" s="20">
        <v>1.0217112222222222E-2</v>
      </c>
    </row>
    <row r="46" spans="1:17" x14ac:dyDescent="0.3">
      <c r="A46" s="29" t="s">
        <v>73</v>
      </c>
      <c r="B46" s="9" t="s">
        <v>51</v>
      </c>
      <c r="C46" s="9" t="s">
        <v>52</v>
      </c>
      <c r="D46" s="9" t="s">
        <v>126</v>
      </c>
      <c r="E46" s="7"/>
      <c r="F46" s="20">
        <v>0</v>
      </c>
      <c r="G46" s="20">
        <v>6.9090740000000012E-2</v>
      </c>
      <c r="H46" s="20">
        <v>0</v>
      </c>
      <c r="I46" s="20">
        <v>0</v>
      </c>
      <c r="J46" s="20">
        <v>0</v>
      </c>
      <c r="K46" s="20">
        <v>0</v>
      </c>
      <c r="L46" s="20">
        <v>0</v>
      </c>
      <c r="M46" s="20">
        <v>6.9090750000000006E-2</v>
      </c>
      <c r="N46" s="20">
        <v>0</v>
      </c>
      <c r="O46" s="20">
        <v>0</v>
      </c>
      <c r="P46" s="20">
        <v>0</v>
      </c>
      <c r="Q46" s="20">
        <v>0</v>
      </c>
    </row>
    <row r="47" spans="1:17" x14ac:dyDescent="0.3">
      <c r="A47" s="29" t="s">
        <v>73</v>
      </c>
      <c r="B47" s="9" t="s">
        <v>53</v>
      </c>
      <c r="C47" s="9" t="s">
        <v>54</v>
      </c>
      <c r="D47" s="9" t="s">
        <v>126</v>
      </c>
      <c r="E47" s="7"/>
      <c r="F47" s="20">
        <v>0</v>
      </c>
      <c r="G47" s="20">
        <v>0</v>
      </c>
      <c r="H47" s="20">
        <v>0</v>
      </c>
      <c r="I47" s="20">
        <v>0</v>
      </c>
      <c r="J47" s="20">
        <v>0</v>
      </c>
      <c r="K47" s="20">
        <v>3.4190463000000004E-2</v>
      </c>
      <c r="L47" s="20">
        <v>0</v>
      </c>
      <c r="M47" s="20">
        <v>0</v>
      </c>
      <c r="N47" s="20">
        <v>3.4190463000000004E-2</v>
      </c>
      <c r="O47" s="20">
        <v>0</v>
      </c>
      <c r="P47" s="20">
        <v>0</v>
      </c>
      <c r="Q47" s="20">
        <v>3.4190463000000004E-2</v>
      </c>
    </row>
    <row r="48" spans="1:17" x14ac:dyDescent="0.3">
      <c r="A48" s="29" t="s">
        <v>73</v>
      </c>
      <c r="B48" s="9" t="s">
        <v>56</v>
      </c>
      <c r="C48" s="9" t="s">
        <v>57</v>
      </c>
      <c r="D48" s="9" t="s">
        <v>126</v>
      </c>
      <c r="E48" s="7"/>
      <c r="F48" s="20">
        <v>0</v>
      </c>
      <c r="G48" s="20">
        <v>0</v>
      </c>
      <c r="H48" s="20">
        <v>0.89227884999999996</v>
      </c>
      <c r="I48" s="20">
        <v>0</v>
      </c>
      <c r="J48" s="20">
        <v>0</v>
      </c>
      <c r="K48" s="20">
        <v>0</v>
      </c>
      <c r="L48" s="20">
        <v>0</v>
      </c>
      <c r="M48" s="20">
        <v>0</v>
      </c>
      <c r="N48" s="20">
        <v>0.89227884999999996</v>
      </c>
      <c r="O48" s="20">
        <v>0</v>
      </c>
      <c r="P48" s="20">
        <v>0</v>
      </c>
      <c r="Q48" s="20">
        <v>0</v>
      </c>
    </row>
    <row r="49" spans="1:17" x14ac:dyDescent="0.3">
      <c r="A49" s="29" t="s">
        <v>73</v>
      </c>
      <c r="B49" s="9" t="s">
        <v>58</v>
      </c>
      <c r="C49" s="9" t="s">
        <v>59</v>
      </c>
      <c r="D49" s="9" t="s">
        <v>126</v>
      </c>
      <c r="E49" s="7"/>
      <c r="F49" s="20">
        <v>0</v>
      </c>
      <c r="G49" s="20">
        <v>0</v>
      </c>
      <c r="H49" s="20">
        <v>0</v>
      </c>
      <c r="I49" s="20">
        <v>0</v>
      </c>
      <c r="J49" s="20">
        <v>0</v>
      </c>
      <c r="K49" s="20">
        <v>0.21524922428571433</v>
      </c>
      <c r="L49" s="20">
        <v>0</v>
      </c>
      <c r="M49" s="20">
        <v>0</v>
      </c>
      <c r="N49" s="20">
        <v>0</v>
      </c>
      <c r="O49" s="20">
        <v>0</v>
      </c>
      <c r="P49" s="20">
        <v>0</v>
      </c>
      <c r="Q49" s="20">
        <v>0.21524922428571433</v>
      </c>
    </row>
    <row r="50" spans="1:17" x14ac:dyDescent="0.3">
      <c r="A50" s="29"/>
      <c r="B50" s="9" t="s">
        <v>172</v>
      </c>
      <c r="C50" s="9" t="s">
        <v>169</v>
      </c>
      <c r="D50" s="9" t="s">
        <v>127</v>
      </c>
      <c r="E50" s="7"/>
      <c r="F50" s="20">
        <v>0</v>
      </c>
      <c r="G50" s="20">
        <v>0</v>
      </c>
      <c r="H50" s="20">
        <v>0</v>
      </c>
      <c r="I50" s="20">
        <v>0</v>
      </c>
      <c r="J50" s="20">
        <v>0</v>
      </c>
      <c r="K50" s="20">
        <v>0</v>
      </c>
      <c r="L50" s="20">
        <v>0</v>
      </c>
      <c r="M50" s="20">
        <v>0</v>
      </c>
      <c r="N50" s="20">
        <v>0</v>
      </c>
      <c r="O50" s="20">
        <v>0</v>
      </c>
      <c r="P50" s="20">
        <v>0</v>
      </c>
      <c r="Q50" s="20">
        <v>0</v>
      </c>
    </row>
    <row r="51" spans="1:17" customFormat="1" ht="6.75" customHeight="1" x14ac:dyDescent="0.3">
      <c r="B51" s="26"/>
      <c r="C51" s="16"/>
      <c r="D51" s="16"/>
      <c r="E51" s="83"/>
    </row>
    <row r="52" spans="1:17" ht="28.5" customHeight="1" x14ac:dyDescent="0.3">
      <c r="B52" s="154" t="s">
        <v>157</v>
      </c>
      <c r="C52" s="154"/>
      <c r="D52" s="154"/>
      <c r="E52" s="114"/>
      <c r="F52" s="113">
        <f t="shared" ref="F52:Q52" si="3">+SUM(F37:F50)</f>
        <v>0.13066666999999998</v>
      </c>
      <c r="G52" s="113">
        <f t="shared" si="3"/>
        <v>3.5139897947142851</v>
      </c>
      <c r="H52" s="113">
        <f t="shared" si="3"/>
        <v>1.0229455199999999</v>
      </c>
      <c r="I52" s="113">
        <f t="shared" si="3"/>
        <v>1.6970027399999998</v>
      </c>
      <c r="J52" s="113">
        <f t="shared" si="3"/>
        <v>0.36935196791666647</v>
      </c>
      <c r="K52" s="113">
        <f t="shared" si="3"/>
        <v>1.8160895166743798</v>
      </c>
      <c r="L52" s="113">
        <f t="shared" si="3"/>
        <v>0</v>
      </c>
      <c r="M52" s="113">
        <f t="shared" si="3"/>
        <v>3.3833231347142849</v>
      </c>
      <c r="N52" s="113">
        <f t="shared" si="3"/>
        <v>0.93668642522222223</v>
      </c>
      <c r="O52" s="113">
        <f t="shared" si="3"/>
        <v>1.5663360702396532</v>
      </c>
      <c r="P52" s="113">
        <f t="shared" si="3"/>
        <v>0.23868529791666648</v>
      </c>
      <c r="Q52" s="113">
        <f t="shared" si="3"/>
        <v>1.6854228466743797</v>
      </c>
    </row>
    <row r="53" spans="1:17" x14ac:dyDescent="0.3">
      <c r="B53" s="4"/>
      <c r="C53" s="4"/>
      <c r="D53" s="4"/>
      <c r="E53" s="7"/>
    </row>
    <row r="54" spans="1:17" x14ac:dyDescent="0.3">
      <c r="B54" s="4"/>
      <c r="C54" s="4"/>
      <c r="D54" s="4"/>
      <c r="E54" s="7"/>
    </row>
    <row r="55" spans="1:17" ht="30.75" customHeight="1" x14ac:dyDescent="0.3">
      <c r="B55" s="151" t="s">
        <v>71</v>
      </c>
      <c r="C55" s="151"/>
      <c r="D55" s="151"/>
      <c r="E55" s="7"/>
    </row>
    <row r="56" spans="1:17" ht="16.5" customHeight="1" x14ac:dyDescent="0.3">
      <c r="B56" s="152" t="s">
        <v>0</v>
      </c>
      <c r="C56" s="136" t="s">
        <v>1</v>
      </c>
      <c r="D56" s="136" t="s">
        <v>130</v>
      </c>
      <c r="E56" s="7"/>
      <c r="F56" s="6">
        <v>2021</v>
      </c>
      <c r="G56" s="6">
        <v>2021</v>
      </c>
      <c r="H56" s="6">
        <v>2021</v>
      </c>
      <c r="I56" s="6">
        <v>2021</v>
      </c>
      <c r="J56" s="6">
        <v>2021</v>
      </c>
      <c r="K56" s="6">
        <v>2021</v>
      </c>
      <c r="L56" s="6">
        <v>2021</v>
      </c>
      <c r="M56" s="6">
        <v>2021</v>
      </c>
      <c r="N56" s="6">
        <v>2021</v>
      </c>
      <c r="O56" s="6">
        <v>2021</v>
      </c>
      <c r="P56" s="6">
        <v>2021</v>
      </c>
      <c r="Q56" s="6">
        <v>2021</v>
      </c>
    </row>
    <row r="57" spans="1:17" x14ac:dyDescent="0.3">
      <c r="B57" s="153"/>
      <c r="C57" s="137"/>
      <c r="D57" s="137"/>
      <c r="E57" s="7"/>
      <c r="F57" s="6">
        <v>1</v>
      </c>
      <c r="G57" s="6">
        <f>+F57+1</f>
        <v>2</v>
      </c>
      <c r="H57" s="6">
        <f t="shared" ref="H57" si="4">+G57+1</f>
        <v>3</v>
      </c>
      <c r="I57" s="6">
        <f t="shared" ref="I57" si="5">+H57+1</f>
        <v>4</v>
      </c>
      <c r="J57" s="6">
        <f t="shared" ref="J57" si="6">+I57+1</f>
        <v>5</v>
      </c>
      <c r="K57" s="6">
        <f t="shared" ref="K57" si="7">+J57+1</f>
        <v>6</v>
      </c>
      <c r="L57" s="6">
        <f t="shared" ref="L57" si="8">+K57+1</f>
        <v>7</v>
      </c>
      <c r="M57" s="6">
        <f t="shared" ref="M57" si="9">+L57+1</f>
        <v>8</v>
      </c>
      <c r="N57" s="6">
        <f t="shared" ref="N57" si="10">+M57+1</f>
        <v>9</v>
      </c>
      <c r="O57" s="6">
        <f t="shared" ref="O57" si="11">+N57+1</f>
        <v>10</v>
      </c>
      <c r="P57" s="6">
        <f t="shared" ref="P57" si="12">+O57+1</f>
        <v>11</v>
      </c>
      <c r="Q57" s="6">
        <f t="shared" ref="Q57" si="13">+P57+1</f>
        <v>12</v>
      </c>
    </row>
    <row r="58" spans="1:17" x14ac:dyDescent="0.3">
      <c r="A58" s="29"/>
      <c r="B58" s="9" t="s">
        <v>170</v>
      </c>
      <c r="C58" s="9" t="s">
        <v>171</v>
      </c>
      <c r="D58" s="9" t="s">
        <v>124</v>
      </c>
      <c r="E58" s="7"/>
      <c r="F58" s="20">
        <v>0</v>
      </c>
      <c r="G58" s="20">
        <v>0</v>
      </c>
      <c r="H58" s="20">
        <v>0</v>
      </c>
      <c r="I58" s="20">
        <v>3.4781083539338891</v>
      </c>
      <c r="J58" s="20">
        <v>3.4781083539338891</v>
      </c>
      <c r="K58" s="20">
        <v>3.4781083539338891</v>
      </c>
      <c r="L58" s="20">
        <v>3.4781083539338891</v>
      </c>
      <c r="M58" s="20">
        <v>3.4781083539338891</v>
      </c>
      <c r="N58" s="20">
        <v>3.4781083539338891</v>
      </c>
      <c r="O58" s="20">
        <v>3.4781083539338891</v>
      </c>
      <c r="P58" s="20">
        <v>3.4781083539338891</v>
      </c>
      <c r="Q58" s="20">
        <v>3.4781083539338891</v>
      </c>
    </row>
    <row r="59" spans="1:17" customFormat="1" ht="6.75" customHeight="1" x14ac:dyDescent="0.3">
      <c r="B59" s="26"/>
      <c r="C59" s="16"/>
      <c r="D59" s="16"/>
      <c r="E59" s="27"/>
    </row>
    <row r="60" spans="1:17" ht="28.5" customHeight="1" x14ac:dyDescent="0.3">
      <c r="B60" s="154" t="s">
        <v>158</v>
      </c>
      <c r="C60" s="154"/>
      <c r="D60" s="154"/>
      <c r="E60" s="3"/>
      <c r="F60" s="113">
        <f t="shared" ref="F60:Q60" si="14">+SUM(F58:F58)</f>
        <v>0</v>
      </c>
      <c r="G60" s="113">
        <f t="shared" si="14"/>
        <v>0</v>
      </c>
      <c r="H60" s="113">
        <f t="shared" si="14"/>
        <v>0</v>
      </c>
      <c r="I60" s="113">
        <f t="shared" si="14"/>
        <v>3.4781083539338891</v>
      </c>
      <c r="J60" s="113">
        <f t="shared" si="14"/>
        <v>3.4781083539338891</v>
      </c>
      <c r="K60" s="113">
        <f t="shared" si="14"/>
        <v>3.4781083539338891</v>
      </c>
      <c r="L60" s="113">
        <f t="shared" si="14"/>
        <v>3.4781083539338891</v>
      </c>
      <c r="M60" s="113">
        <f t="shared" si="14"/>
        <v>3.4781083539338891</v>
      </c>
      <c r="N60" s="113">
        <f t="shared" si="14"/>
        <v>3.4781083539338891</v>
      </c>
      <c r="O60" s="113">
        <f t="shared" si="14"/>
        <v>3.4781083539338891</v>
      </c>
      <c r="P60" s="113">
        <f t="shared" si="14"/>
        <v>3.4781083539338891</v>
      </c>
      <c r="Q60" s="113">
        <f t="shared" si="14"/>
        <v>3.4781083539338891</v>
      </c>
    </row>
    <row r="61" spans="1:17" x14ac:dyDescent="0.3">
      <c r="B61" s="4"/>
      <c r="C61" s="4"/>
      <c r="D61" s="4"/>
    </row>
  </sheetData>
  <mergeCells count="17">
    <mergeCell ref="B60:D60"/>
    <mergeCell ref="B52:D52"/>
    <mergeCell ref="B26:D26"/>
    <mergeCell ref="B56:B57"/>
    <mergeCell ref="C56:C57"/>
    <mergeCell ref="B35:B36"/>
    <mergeCell ref="C35:C36"/>
    <mergeCell ref="B27:D28"/>
    <mergeCell ref="D56:D57"/>
    <mergeCell ref="B55:D55"/>
    <mergeCell ref="B1:E1"/>
    <mergeCell ref="D5:D6"/>
    <mergeCell ref="D35:D36"/>
    <mergeCell ref="B4:D4"/>
    <mergeCell ref="B34:D34"/>
    <mergeCell ref="B5:B6"/>
    <mergeCell ref="C5:C6"/>
  </mergeCells>
  <hyperlinks>
    <hyperlink ref="C9" location="ANSG20!A1" display="ANSG20" xr:uid="{00000000-0004-0000-0100-000000000000}"/>
    <hyperlink ref="C11" location="ANSE21!A1" display="ANSE21" xr:uid="{00000000-0004-0000-0100-000001000000}"/>
    <hyperlink ref="C10" location="ANSE22!A1" display="ANSE22" xr:uid="{00000000-0004-0000-0100-000002000000}"/>
    <hyperlink ref="C8" location="ANSE23!A1" display="ANSE23" xr:uid="{00000000-0004-0000-0100-000003000000}"/>
    <hyperlink ref="C7" location="FFDPO23!A1" display="FFDPO23" xr:uid="{00000000-0004-0000-0100-000004000000}"/>
    <hyperlink ref="C12" location="ANSG22!A1" display="ANSG22" xr:uid="{00000000-0004-0000-0100-000005000000}"/>
    <hyperlink ref="C13" location="IPVO26!A1" display="IPVO26" xr:uid="{00000000-0004-0000-0100-000006000000}"/>
    <hyperlink ref="C14" location="PROFA21!A1" display="PROFA21" xr:uid="{00000000-0004-0000-0100-000007000000}"/>
    <hyperlink ref="C17" location="'PMJ21'!A1" display="PMJ21" xr:uid="{00000000-0004-0000-0100-000008000000}"/>
    <hyperlink ref="C18" location="'PMG25'!A1" display="PMG25" xr:uid="{00000000-0004-0000-0100-000009000000}"/>
    <hyperlink ref="C41" location="BIDF40!A1" display="BIDF40" xr:uid="{00000000-0004-0000-0100-00000A000000}"/>
    <hyperlink ref="C46" location="BIDF22!A1" display="BIDF22" xr:uid="{00000000-0004-0000-0100-00000B000000}"/>
    <hyperlink ref="C44" location="BIDO24!A1" display="BIDO24" xr:uid="{00000000-0004-0000-0100-00000C000000}"/>
    <hyperlink ref="C42" location="BIDN32!A1" display="BIDN32" xr:uid="{00000000-0004-0000-0100-00000D000000}"/>
    <hyperlink ref="C45" location="BIDS34!A1" display="BIDS34" xr:uid="{00000000-0004-0000-0100-00000E000000}"/>
    <hyperlink ref="C47" location="BIDS23!A1" display="BIDS23" xr:uid="{00000000-0004-0000-0100-00000F000000}"/>
    <hyperlink ref="C43" location="BIDY42!A1" display="BIDY42" xr:uid="{00000000-0004-0000-0100-000010000000}"/>
    <hyperlink ref="C49" location="BIRJ22!A1" display="BIRJ22" xr:uid="{00000000-0004-0000-0100-000011000000}"/>
    <hyperlink ref="C48" location="BIRS38!A1" display="BIRS38" xr:uid="{00000000-0004-0000-0100-000012000000}"/>
    <hyperlink ref="C19" location="FFFIRO24!A1" display="FFFIRO24" xr:uid="{00000000-0004-0000-0100-000013000000}"/>
    <hyperlink ref="C20" location="FFFIRF26!A1" display="FFFIRF26" xr:uid="{00000000-0004-0000-0100-000014000000}"/>
    <hyperlink ref="C22" location="FFFIRF21!A1" display="FFFIRF21" xr:uid="{00000000-0004-0000-0100-000015000000}"/>
    <hyperlink ref="C24" location="FFFIRY22!A1" display="FFFIRY22" xr:uid="{00000000-0004-0000-0100-000016000000}"/>
    <hyperlink ref="C21" location="FFFIRJ20!A1" display="FFFIRJ20" xr:uid="{00000000-0004-0000-0100-000017000000}"/>
    <hyperlink ref="C23" location="FFFIRE26!A1" display="FFFIRE26" xr:uid="{00000000-0004-0000-0100-000018000000}"/>
    <hyperlink ref="C15" location="GOBD23!A1" display="GOBD23" xr:uid="{00000000-0004-0000-0100-000019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62"/>
  <sheetViews>
    <sheetView showGridLines="0" zoomScaleNormal="100" workbookViewId="0">
      <pane xSplit="2" topLeftCell="C1" activePane="topRight" state="frozen"/>
      <selection pane="topRight"/>
    </sheetView>
  </sheetViews>
  <sheetFormatPr baseColWidth="10" defaultRowHeight="16.5" x14ac:dyDescent="0.3"/>
  <cols>
    <col min="1" max="1" width="5.28515625" style="28" customWidth="1"/>
    <col min="2" max="2" width="43.7109375" style="2" bestFit="1" customWidth="1"/>
    <col min="3" max="3" width="12.5703125" style="2" customWidth="1"/>
    <col min="4" max="4" width="30.85546875" style="2" customWidth="1"/>
    <col min="5" max="5" width="13.7109375" style="1" customWidth="1"/>
    <col min="6" max="16384" width="11.42578125" style="1"/>
  </cols>
  <sheetData>
    <row r="1" spans="1:17" ht="28.5" customHeight="1" x14ac:dyDescent="0.3">
      <c r="B1" s="140" t="s">
        <v>72</v>
      </c>
      <c r="C1" s="140"/>
      <c r="D1" s="140"/>
      <c r="E1" s="140"/>
    </row>
    <row r="2" spans="1:17" ht="17.25" x14ac:dyDescent="0.3">
      <c r="B2" s="5" t="s">
        <v>79</v>
      </c>
    </row>
    <row r="4" spans="1:17" ht="30.75" customHeight="1" x14ac:dyDescent="0.3">
      <c r="B4" s="156" t="s">
        <v>210</v>
      </c>
      <c r="C4" s="156"/>
      <c r="D4" s="156"/>
    </row>
    <row r="5" spans="1:17" ht="15.75" customHeight="1" x14ac:dyDescent="0.3">
      <c r="B5" s="157" t="s">
        <v>0</v>
      </c>
      <c r="C5" s="159" t="s">
        <v>1</v>
      </c>
      <c r="D5" s="136" t="s">
        <v>130</v>
      </c>
      <c r="F5" s="6">
        <v>2021</v>
      </c>
      <c r="G5" s="6">
        <v>2021</v>
      </c>
      <c r="H5" s="6">
        <v>2021</v>
      </c>
      <c r="I5" s="6">
        <v>2021</v>
      </c>
      <c r="J5" s="6">
        <v>2021</v>
      </c>
      <c r="K5" s="6">
        <v>2021</v>
      </c>
      <c r="L5" s="6">
        <v>2021</v>
      </c>
      <c r="M5" s="6">
        <v>2021</v>
      </c>
      <c r="N5" s="6">
        <v>2021</v>
      </c>
      <c r="O5" s="6">
        <v>2021</v>
      </c>
      <c r="P5" s="6">
        <v>2021</v>
      </c>
      <c r="Q5" s="6">
        <v>2021</v>
      </c>
    </row>
    <row r="6" spans="1:17" x14ac:dyDescent="0.3">
      <c r="B6" s="158"/>
      <c r="C6" s="160"/>
      <c r="D6" s="137"/>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row>
    <row r="7" spans="1:17" x14ac:dyDescent="0.3">
      <c r="A7" s="29" t="s">
        <v>2</v>
      </c>
      <c r="B7" s="9" t="s">
        <v>3</v>
      </c>
      <c r="C7" s="9" t="s">
        <v>4</v>
      </c>
      <c r="D7" s="9" t="s">
        <v>123</v>
      </c>
      <c r="F7" s="22">
        <v>0</v>
      </c>
      <c r="G7" s="22">
        <v>0</v>
      </c>
      <c r="H7" s="22">
        <v>0</v>
      </c>
      <c r="I7" s="22">
        <v>0</v>
      </c>
      <c r="J7" s="22">
        <v>195.94180178683709</v>
      </c>
      <c r="K7" s="22">
        <v>189.6210985033907</v>
      </c>
      <c r="L7" s="22">
        <v>195.94180178683709</v>
      </c>
      <c r="M7" s="22">
        <v>195.94180178683709</v>
      </c>
      <c r="N7" s="22">
        <v>189.6210985033907</v>
      </c>
      <c r="O7" s="22">
        <v>195.94180178683709</v>
      </c>
      <c r="P7" s="22">
        <v>189.6210985033907</v>
      </c>
      <c r="Q7" s="22">
        <v>195.94180178683709</v>
      </c>
    </row>
    <row r="8" spans="1:17" x14ac:dyDescent="0.3">
      <c r="A8" s="29" t="s">
        <v>2</v>
      </c>
      <c r="B8" s="9" t="s">
        <v>5</v>
      </c>
      <c r="C8" s="9" t="s">
        <v>6</v>
      </c>
      <c r="D8" s="9" t="s">
        <v>123</v>
      </c>
      <c r="E8" s="7"/>
      <c r="F8" s="22">
        <v>114.90839568000001</v>
      </c>
      <c r="G8" s="22">
        <v>0</v>
      </c>
      <c r="H8" s="22">
        <v>0</v>
      </c>
      <c r="I8" s="22">
        <v>0</v>
      </c>
      <c r="J8" s="22">
        <v>0</v>
      </c>
      <c r="K8" s="22">
        <v>0</v>
      </c>
      <c r="L8" s="22">
        <v>114.90839568000001</v>
      </c>
      <c r="M8" s="22">
        <v>0</v>
      </c>
      <c r="N8" s="22">
        <v>0</v>
      </c>
      <c r="O8" s="22">
        <v>0</v>
      </c>
      <c r="P8" s="22">
        <v>0</v>
      </c>
      <c r="Q8" s="22">
        <v>0</v>
      </c>
    </row>
    <row r="9" spans="1:17" x14ac:dyDescent="0.3">
      <c r="A9" s="29" t="s">
        <v>2</v>
      </c>
      <c r="B9" s="9" t="s">
        <v>7</v>
      </c>
      <c r="C9" s="9" t="s">
        <v>8</v>
      </c>
      <c r="D9" s="9" t="s">
        <v>123</v>
      </c>
      <c r="E9" s="7"/>
      <c r="F9" s="22">
        <v>0</v>
      </c>
      <c r="G9" s="22">
        <v>0</v>
      </c>
      <c r="H9" s="22">
        <v>0</v>
      </c>
      <c r="I9" s="22">
        <v>0</v>
      </c>
      <c r="J9" s="22">
        <v>0</v>
      </c>
      <c r="K9" s="22">
        <v>0</v>
      </c>
      <c r="L9" s="22">
        <v>0</v>
      </c>
      <c r="M9" s="22">
        <v>283.51910920622527</v>
      </c>
      <c r="N9" s="22">
        <v>0</v>
      </c>
      <c r="O9" s="22">
        <v>0</v>
      </c>
      <c r="P9" s="22">
        <v>0</v>
      </c>
      <c r="Q9" s="22">
        <v>0</v>
      </c>
    </row>
    <row r="10" spans="1:17" x14ac:dyDescent="0.3">
      <c r="A10" s="29" t="s">
        <v>2</v>
      </c>
      <c r="B10" s="9" t="s">
        <v>9</v>
      </c>
      <c r="C10" s="9" t="s">
        <v>10</v>
      </c>
      <c r="D10" s="9" t="s">
        <v>123</v>
      </c>
      <c r="E10" s="7"/>
      <c r="F10" s="22">
        <v>56.857561740000001</v>
      </c>
      <c r="G10" s="22">
        <v>0</v>
      </c>
      <c r="H10" s="22">
        <v>0</v>
      </c>
      <c r="I10" s="22">
        <v>0</v>
      </c>
      <c r="J10" s="22">
        <v>0</v>
      </c>
      <c r="K10" s="22">
        <v>0</v>
      </c>
      <c r="L10" s="22">
        <v>56.857561740000001</v>
      </c>
      <c r="M10" s="22">
        <v>0</v>
      </c>
      <c r="N10" s="22">
        <v>0</v>
      </c>
      <c r="O10" s="22">
        <v>0</v>
      </c>
      <c r="P10" s="22">
        <v>0</v>
      </c>
      <c r="Q10" s="22">
        <v>0</v>
      </c>
    </row>
    <row r="11" spans="1:17" x14ac:dyDescent="0.3">
      <c r="A11" s="29" t="s">
        <v>2</v>
      </c>
      <c r="B11" s="9" t="s">
        <v>11</v>
      </c>
      <c r="C11" s="9" t="s">
        <v>12</v>
      </c>
      <c r="D11" s="9" t="s">
        <v>123</v>
      </c>
      <c r="E11" s="7"/>
      <c r="F11" s="22">
        <v>0</v>
      </c>
      <c r="G11" s="22">
        <v>0</v>
      </c>
      <c r="H11" s="22">
        <v>0</v>
      </c>
      <c r="I11" s="22">
        <v>0</v>
      </c>
      <c r="J11" s="22">
        <v>0</v>
      </c>
      <c r="K11" s="22">
        <v>0</v>
      </c>
      <c r="L11" s="22">
        <v>0</v>
      </c>
      <c r="M11" s="22">
        <v>148.57772147812796</v>
      </c>
      <c r="N11" s="22">
        <v>0</v>
      </c>
      <c r="O11" s="22">
        <v>0</v>
      </c>
      <c r="P11" s="22">
        <v>0</v>
      </c>
      <c r="Q11" s="22">
        <v>0</v>
      </c>
    </row>
    <row r="12" spans="1:17" x14ac:dyDescent="0.3">
      <c r="A12" s="29" t="s">
        <v>2</v>
      </c>
      <c r="B12" s="9" t="s">
        <v>17</v>
      </c>
      <c r="C12" s="9" t="s">
        <v>18</v>
      </c>
      <c r="D12" s="9" t="s">
        <v>123</v>
      </c>
      <c r="E12" s="7"/>
      <c r="F12" s="22">
        <v>1.228343552871092</v>
      </c>
      <c r="G12" s="22">
        <v>1.1722904948926482</v>
      </c>
      <c r="H12" s="22">
        <v>1.1157044657545923</v>
      </c>
      <c r="I12" s="22">
        <v>1.0585803977894823</v>
      </c>
      <c r="J12" s="22">
        <v>1.0009131751448039</v>
      </c>
      <c r="K12" s="22">
        <v>0.94269763332481249</v>
      </c>
      <c r="L12" s="22">
        <v>0.88392855872801623</v>
      </c>
      <c r="M12" s="22">
        <v>0.82460068818026167</v>
      </c>
      <c r="N12" s="22">
        <v>0.76470870846338235</v>
      </c>
      <c r="O12" s="22">
        <v>0.70424725583936165</v>
      </c>
      <c r="P12" s="22">
        <v>0.64321091556997445</v>
      </c>
      <c r="Q12" s="22">
        <v>0.5815942214318589</v>
      </c>
    </row>
    <row r="13" spans="1:17" x14ac:dyDescent="0.3">
      <c r="A13" s="29" t="s">
        <v>2</v>
      </c>
      <c r="B13" s="9" t="s">
        <v>19</v>
      </c>
      <c r="C13" s="9" t="s">
        <v>20</v>
      </c>
      <c r="D13" s="9" t="s">
        <v>123</v>
      </c>
      <c r="E13" s="7"/>
      <c r="F13" s="22">
        <v>8.7873569099999997</v>
      </c>
      <c r="G13" s="22">
        <v>0</v>
      </c>
      <c r="H13" s="22">
        <v>0</v>
      </c>
      <c r="I13" s="22">
        <v>9.6786274400000014</v>
      </c>
      <c r="J13" s="22">
        <v>0</v>
      </c>
      <c r="K13" s="22">
        <v>0</v>
      </c>
      <c r="L13" s="22">
        <v>9.3330827800000016</v>
      </c>
      <c r="M13" s="22">
        <v>0</v>
      </c>
      <c r="N13" s="22">
        <v>0</v>
      </c>
      <c r="O13" s="22">
        <v>9.3127545200000004</v>
      </c>
      <c r="P13" s="22">
        <v>0</v>
      </c>
      <c r="Q13" s="22">
        <v>0</v>
      </c>
    </row>
    <row r="14" spans="1:17" x14ac:dyDescent="0.3">
      <c r="A14" s="29" t="s">
        <v>2</v>
      </c>
      <c r="B14" s="9" t="s">
        <v>29</v>
      </c>
      <c r="C14" s="9" t="s">
        <v>30</v>
      </c>
      <c r="D14" s="9" t="s">
        <v>123</v>
      </c>
      <c r="E14" s="7"/>
      <c r="F14" s="22">
        <v>2.0875770000000002E-2</v>
      </c>
      <c r="G14" s="22">
        <v>1.6111879999999999E-2</v>
      </c>
      <c r="H14" s="22">
        <v>9.8177300000000002E-3</v>
      </c>
      <c r="I14" s="22">
        <v>5.4098599999999998E-3</v>
      </c>
      <c r="J14" s="22">
        <v>0</v>
      </c>
      <c r="K14" s="22">
        <v>0</v>
      </c>
      <c r="L14" s="22">
        <v>0</v>
      </c>
      <c r="M14" s="22">
        <v>0</v>
      </c>
      <c r="N14" s="22">
        <v>0</v>
      </c>
      <c r="O14" s="22">
        <v>0</v>
      </c>
      <c r="P14" s="22">
        <v>0</v>
      </c>
      <c r="Q14" s="22">
        <v>0</v>
      </c>
    </row>
    <row r="15" spans="1:17" x14ac:dyDescent="0.3">
      <c r="A15" s="29"/>
      <c r="B15" s="9" t="s">
        <v>159</v>
      </c>
      <c r="C15" s="9" t="s">
        <v>160</v>
      </c>
      <c r="D15" s="9" t="s">
        <v>123</v>
      </c>
      <c r="E15" s="7"/>
      <c r="F15" s="22">
        <v>0.17996525850052095</v>
      </c>
      <c r="G15" s="22">
        <v>0.17528540080214336</v>
      </c>
      <c r="H15" s="22">
        <v>0.20930603889967053</v>
      </c>
      <c r="I15" s="22">
        <v>0.18468179902912105</v>
      </c>
      <c r="J15" s="22">
        <v>0.1850548935726142</v>
      </c>
      <c r="K15" s="22">
        <v>0.17348896272432582</v>
      </c>
      <c r="L15" s="22">
        <v>0.17348896272432582</v>
      </c>
      <c r="M15" s="22">
        <v>0.1677059973001816</v>
      </c>
      <c r="N15" s="22">
        <v>0.156699708267133</v>
      </c>
      <c r="O15" s="22">
        <v>0.15614006645189324</v>
      </c>
      <c r="P15" s="22">
        <v>0.14550687196233777</v>
      </c>
      <c r="Q15" s="22">
        <v>0.14457413560360483</v>
      </c>
    </row>
    <row r="16" spans="1:17" x14ac:dyDescent="0.3">
      <c r="A16" s="29"/>
      <c r="B16" s="9" t="s">
        <v>167</v>
      </c>
      <c r="C16" s="9" t="s">
        <v>168</v>
      </c>
      <c r="D16" s="9" t="s">
        <v>123</v>
      </c>
      <c r="E16" s="7"/>
      <c r="F16" s="22">
        <v>0.25647518718838969</v>
      </c>
      <c r="G16" s="22">
        <v>0.24980574782433079</v>
      </c>
      <c r="H16" s="22">
        <v>0.29828982523478542</v>
      </c>
      <c r="I16" s="22">
        <v>0.26319690461892825</v>
      </c>
      <c r="J16" s="22">
        <v>0.26372861553735044</v>
      </c>
      <c r="K16" s="22">
        <v>0.24724557706626601</v>
      </c>
      <c r="L16" s="22">
        <v>0.24724557706626601</v>
      </c>
      <c r="M16" s="22">
        <v>0.23900405783072379</v>
      </c>
      <c r="N16" s="22">
        <v>0.22331858573727248</v>
      </c>
      <c r="O16" s="22">
        <v>0.22252101935963939</v>
      </c>
      <c r="P16" s="22">
        <v>0.20736725818461016</v>
      </c>
      <c r="Q16" s="22">
        <v>0.20603798088855493</v>
      </c>
    </row>
    <row r="17" spans="1:18" x14ac:dyDescent="0.3">
      <c r="A17" s="29" t="s">
        <v>2</v>
      </c>
      <c r="B17" s="9" t="s">
        <v>64</v>
      </c>
      <c r="C17" s="9" t="s">
        <v>65</v>
      </c>
      <c r="D17" s="9" t="s">
        <v>127</v>
      </c>
      <c r="E17" s="7"/>
      <c r="F17" s="22">
        <v>0</v>
      </c>
      <c r="G17" s="22">
        <v>0</v>
      </c>
      <c r="H17" s="22">
        <v>502.29057655562497</v>
      </c>
      <c r="I17" s="22">
        <v>0</v>
      </c>
      <c r="J17" s="22">
        <v>0</v>
      </c>
      <c r="K17" s="22">
        <v>512.87048962351855</v>
      </c>
      <c r="L17" s="22">
        <v>0</v>
      </c>
      <c r="M17" s="22">
        <v>0</v>
      </c>
      <c r="N17" s="22">
        <v>0</v>
      </c>
      <c r="O17" s="22">
        <v>0</v>
      </c>
      <c r="P17" s="22">
        <v>0</v>
      </c>
      <c r="Q17" s="22">
        <v>0</v>
      </c>
    </row>
    <row r="18" spans="1:18" x14ac:dyDescent="0.3">
      <c r="A18" s="29" t="s">
        <v>2</v>
      </c>
      <c r="B18" s="11" t="s">
        <v>66</v>
      </c>
      <c r="C18" s="9" t="s">
        <v>67</v>
      </c>
      <c r="D18" s="9" t="s">
        <v>127</v>
      </c>
      <c r="E18" s="7"/>
      <c r="F18" s="22">
        <v>0</v>
      </c>
      <c r="G18" s="22">
        <v>5.2792504286607516</v>
      </c>
      <c r="H18" s="22">
        <v>0</v>
      </c>
      <c r="I18" s="22">
        <v>0</v>
      </c>
      <c r="J18" s="22">
        <v>0</v>
      </c>
      <c r="K18" s="22">
        <v>0</v>
      </c>
      <c r="L18" s="22">
        <v>0</v>
      </c>
      <c r="M18" s="22">
        <v>5.3650025585905343</v>
      </c>
      <c r="N18" s="22">
        <v>0</v>
      </c>
      <c r="O18" s="22">
        <v>0</v>
      </c>
      <c r="P18" s="22">
        <v>0</v>
      </c>
      <c r="Q18" s="22">
        <v>0</v>
      </c>
    </row>
    <row r="19" spans="1:18" x14ac:dyDescent="0.3">
      <c r="A19" s="29" t="s">
        <v>2</v>
      </c>
      <c r="B19" s="9" t="s">
        <v>13</v>
      </c>
      <c r="C19" s="9" t="s">
        <v>14</v>
      </c>
      <c r="D19" s="9" t="s">
        <v>123</v>
      </c>
      <c r="E19" s="7"/>
      <c r="F19" s="22">
        <v>2.3193746099999997</v>
      </c>
      <c r="G19" s="22">
        <v>2.06083521</v>
      </c>
      <c r="H19" s="22">
        <v>2.0053428799999997</v>
      </c>
      <c r="I19" s="22">
        <v>2.49849071</v>
      </c>
      <c r="J19" s="22">
        <v>2.3616641299999999</v>
      </c>
      <c r="K19" s="22">
        <v>2.3822818399999997</v>
      </c>
      <c r="L19" s="22">
        <v>2.2733025499999999</v>
      </c>
      <c r="M19" s="22">
        <v>2.2903523199999998</v>
      </c>
      <c r="N19" s="22">
        <v>2.2316253399999999</v>
      </c>
      <c r="O19" s="22">
        <v>2.10280486</v>
      </c>
      <c r="P19" s="22">
        <v>2.1141713700000002</v>
      </c>
      <c r="Q19" s="22">
        <v>1.98913973</v>
      </c>
    </row>
    <row r="20" spans="1:18" x14ac:dyDescent="0.3">
      <c r="A20" s="29" t="s">
        <v>2</v>
      </c>
      <c r="B20" s="9" t="s">
        <v>15</v>
      </c>
      <c r="C20" s="9" t="s">
        <v>16</v>
      </c>
      <c r="D20" s="9" t="s">
        <v>123</v>
      </c>
      <c r="E20" s="7"/>
      <c r="F20" s="22">
        <v>1.7942663032226502</v>
      </c>
      <c r="G20" s="22">
        <v>1.57177876272605</v>
      </c>
      <c r="H20" s="22">
        <v>1.5123588107830668</v>
      </c>
      <c r="I20" s="22">
        <v>1.8762593573892201</v>
      </c>
      <c r="J20" s="22">
        <v>1.7846420506302603</v>
      </c>
      <c r="K20" s="22">
        <v>1.8120010830568323</v>
      </c>
      <c r="L20" s="22">
        <v>1.7409119028758668</v>
      </c>
      <c r="M20" s="22">
        <v>1.7664694465197754</v>
      </c>
      <c r="N20" s="22">
        <v>1.7339968227362799</v>
      </c>
      <c r="O20" s="22">
        <v>1.6466365591317631</v>
      </c>
      <c r="P20" s="22">
        <v>1.6690523194014801</v>
      </c>
      <c r="Q20" s="22">
        <v>1.5837875475559595</v>
      </c>
    </row>
    <row r="21" spans="1:18" x14ac:dyDescent="0.3">
      <c r="A21" s="29" t="s">
        <v>2</v>
      </c>
      <c r="B21" s="9" t="s">
        <v>21</v>
      </c>
      <c r="C21" s="9" t="s">
        <v>22</v>
      </c>
      <c r="D21" s="9" t="s">
        <v>123</v>
      </c>
      <c r="E21" s="7"/>
      <c r="F21" s="22">
        <v>0</v>
      </c>
      <c r="G21" s="22">
        <v>0</v>
      </c>
      <c r="H21" s="22">
        <v>0</v>
      </c>
      <c r="I21" s="22">
        <v>0</v>
      </c>
      <c r="J21" s="22">
        <v>0</v>
      </c>
      <c r="K21" s="22">
        <v>0</v>
      </c>
      <c r="L21" s="22">
        <v>0</v>
      </c>
      <c r="M21" s="22">
        <v>0</v>
      </c>
      <c r="N21" s="22">
        <v>0</v>
      </c>
      <c r="O21" s="22">
        <v>0</v>
      </c>
      <c r="P21" s="22">
        <v>0</v>
      </c>
      <c r="Q21" s="22">
        <v>0</v>
      </c>
    </row>
    <row r="22" spans="1:18" x14ac:dyDescent="0.3">
      <c r="A22" s="29" t="s">
        <v>2</v>
      </c>
      <c r="B22" s="9" t="s">
        <v>23</v>
      </c>
      <c r="C22" s="9" t="s">
        <v>24</v>
      </c>
      <c r="D22" s="9" t="s">
        <v>123</v>
      </c>
      <c r="E22" s="7"/>
      <c r="F22" s="22">
        <v>1.8621169999999999E-2</v>
      </c>
      <c r="G22" s="22">
        <v>9.10125E-3</v>
      </c>
      <c r="H22" s="22">
        <v>0</v>
      </c>
      <c r="I22" s="22">
        <v>0</v>
      </c>
      <c r="J22" s="22">
        <v>0</v>
      </c>
      <c r="K22" s="22">
        <v>0</v>
      </c>
      <c r="L22" s="22">
        <v>0</v>
      </c>
      <c r="M22" s="22">
        <v>0</v>
      </c>
      <c r="N22" s="22">
        <v>0</v>
      </c>
      <c r="O22" s="22">
        <v>0</v>
      </c>
      <c r="P22" s="22">
        <v>0</v>
      </c>
      <c r="Q22" s="22">
        <v>0</v>
      </c>
    </row>
    <row r="23" spans="1:18" x14ac:dyDescent="0.3">
      <c r="A23" s="29" t="s">
        <v>2</v>
      </c>
      <c r="B23" s="9" t="s">
        <v>25</v>
      </c>
      <c r="C23" s="9" t="s">
        <v>26</v>
      </c>
      <c r="D23" s="9" t="s">
        <v>123</v>
      </c>
      <c r="E23" s="7"/>
      <c r="F23" s="22">
        <v>0.1840886173181</v>
      </c>
      <c r="G23" s="22">
        <v>0.1735086386546667</v>
      </c>
      <c r="H23" s="22">
        <v>0.16690289489066668</v>
      </c>
      <c r="I23" s="22">
        <v>0.18165339286666665</v>
      </c>
      <c r="J23" s="22">
        <v>0.19353019579656666</v>
      </c>
      <c r="K23" s="22">
        <v>0.19647276017872389</v>
      </c>
      <c r="L23" s="22">
        <v>0.18673966261386671</v>
      </c>
      <c r="M23" s="22">
        <v>0.1894558758899339</v>
      </c>
      <c r="N23" s="22">
        <v>0.18594743374553893</v>
      </c>
      <c r="O23" s="22">
        <v>0.17655386283981667</v>
      </c>
      <c r="P23" s="22">
        <v>0.17893054945674888</v>
      </c>
      <c r="Q23" s="22">
        <v>0.16976332965711668</v>
      </c>
    </row>
    <row r="24" spans="1:18" x14ac:dyDescent="0.3">
      <c r="A24" s="29" t="s">
        <v>2</v>
      </c>
      <c r="B24" s="9" t="s">
        <v>27</v>
      </c>
      <c r="C24" s="9" t="s">
        <v>28</v>
      </c>
      <c r="D24" s="9" t="s">
        <v>123</v>
      </c>
      <c r="E24" s="7"/>
      <c r="F24" s="22">
        <v>2.814593E-2</v>
      </c>
      <c r="G24" s="22">
        <v>1.5700890000000002E-2</v>
      </c>
      <c r="H24" s="22">
        <v>8.6799599999999987E-3</v>
      </c>
      <c r="I24" s="22">
        <v>6.0892999999999989E-3</v>
      </c>
      <c r="J24" s="22">
        <v>4.4437600000000006E-3</v>
      </c>
      <c r="K24" s="22">
        <v>3.3956999999999998E-3</v>
      </c>
      <c r="L24" s="22">
        <v>1.6959799999999999E-3</v>
      </c>
      <c r="M24" s="22">
        <v>1.59319E-3</v>
      </c>
      <c r="N24" s="22">
        <v>1.4338699999999998E-3</v>
      </c>
      <c r="O24" s="22">
        <v>1.2334400000000001E-3</v>
      </c>
      <c r="P24" s="22">
        <v>1.11523E-3</v>
      </c>
      <c r="Q24" s="22">
        <v>9.2508E-4</v>
      </c>
    </row>
    <row r="25" spans="1:18" customFormat="1" ht="6.75" customHeight="1" x14ac:dyDescent="0.3">
      <c r="B25" s="26"/>
      <c r="C25" s="16"/>
      <c r="D25" s="16"/>
      <c r="E25" s="27"/>
    </row>
    <row r="26" spans="1:18" ht="28.5" customHeight="1" x14ac:dyDescent="0.3">
      <c r="B26" s="154" t="s">
        <v>161</v>
      </c>
      <c r="C26" s="154"/>
      <c r="D26" s="154"/>
      <c r="E26" s="3"/>
      <c r="F26" s="113">
        <f t="shared" ref="F26:Q26" si="1">+SUM(F7:F24)</f>
        <v>186.58347072910075</v>
      </c>
      <c r="G26" s="113">
        <f t="shared" si="1"/>
        <v>10.723668703560591</v>
      </c>
      <c r="H26" s="113">
        <f t="shared" si="1"/>
        <v>507.61697916118771</v>
      </c>
      <c r="I26" s="113">
        <f t="shared" si="1"/>
        <v>15.752989161693419</v>
      </c>
      <c r="J26" s="113">
        <f t="shared" si="1"/>
        <v>201.73577860751868</v>
      </c>
      <c r="K26" s="113">
        <f t="shared" si="1"/>
        <v>708.24917168326033</v>
      </c>
      <c r="L26" s="113">
        <f t="shared" si="1"/>
        <v>382.54815518084553</v>
      </c>
      <c r="M26" s="113">
        <f t="shared" si="1"/>
        <v>638.88281660550172</v>
      </c>
      <c r="N26" s="113">
        <f t="shared" si="1"/>
        <v>194.91882897234029</v>
      </c>
      <c r="O26" s="113">
        <f t="shared" si="1"/>
        <v>210.26469337045955</v>
      </c>
      <c r="P26" s="113">
        <f t="shared" si="1"/>
        <v>194.58045301796585</v>
      </c>
      <c r="Q26" s="113">
        <f t="shared" si="1"/>
        <v>200.6176238119742</v>
      </c>
      <c r="R26" s="3"/>
    </row>
    <row r="27" spans="1:18" ht="16.5" customHeight="1" x14ac:dyDescent="0.3">
      <c r="B27" s="155" t="s">
        <v>211</v>
      </c>
      <c r="C27" s="155"/>
      <c r="D27" s="155"/>
      <c r="F27" s="7"/>
      <c r="G27" s="7"/>
      <c r="H27" s="7"/>
      <c r="I27" s="7"/>
      <c r="J27" s="7"/>
      <c r="K27" s="7"/>
      <c r="L27" s="7"/>
      <c r="M27" s="7"/>
      <c r="N27" s="7"/>
      <c r="O27" s="7"/>
      <c r="P27" s="7"/>
      <c r="Q27" s="7"/>
    </row>
    <row r="28" spans="1:18" x14ac:dyDescent="0.3">
      <c r="B28" s="155"/>
      <c r="C28" s="155"/>
      <c r="D28" s="155"/>
    </row>
    <row r="29" spans="1:18" ht="16.5" customHeight="1" x14ac:dyDescent="0.3">
      <c r="B29" s="3"/>
      <c r="C29" s="3"/>
      <c r="D29" s="3"/>
    </row>
    <row r="30" spans="1:18" ht="24.75" customHeight="1" x14ac:dyDescent="0.3">
      <c r="B30" s="25" t="s">
        <v>199</v>
      </c>
      <c r="C30"/>
      <c r="D30"/>
      <c r="E30" s="133"/>
      <c r="F30" s="19"/>
      <c r="G30" s="19"/>
      <c r="H30" s="19"/>
      <c r="I30" s="19"/>
      <c r="J30" s="19"/>
      <c r="K30" s="19"/>
      <c r="L30" s="19"/>
      <c r="M30" s="19"/>
      <c r="N30" s="19"/>
      <c r="O30" s="19"/>
      <c r="P30" s="19"/>
      <c r="Q30" s="19"/>
    </row>
    <row r="31" spans="1:18" ht="16.5" customHeight="1" x14ac:dyDescent="0.3">
      <c r="B31" s="9" t="s">
        <v>200</v>
      </c>
      <c r="C31" s="9" t="s">
        <v>201</v>
      </c>
      <c r="D31" s="9" t="s">
        <v>209</v>
      </c>
      <c r="E31" s="133"/>
      <c r="F31" s="20">
        <v>0</v>
      </c>
      <c r="G31" s="20">
        <v>0</v>
      </c>
      <c r="H31" s="20">
        <v>357.65912639457702</v>
      </c>
      <c r="I31" s="20">
        <v>0</v>
      </c>
      <c r="J31" s="20">
        <v>0</v>
      </c>
      <c r="K31" s="20">
        <v>0</v>
      </c>
      <c r="L31" s="20">
        <v>0</v>
      </c>
      <c r="M31" s="20">
        <v>0</v>
      </c>
      <c r="N31" s="20">
        <v>0</v>
      </c>
      <c r="O31" s="20">
        <v>0</v>
      </c>
      <c r="P31" s="20">
        <v>0</v>
      </c>
      <c r="Q31" s="20">
        <v>0</v>
      </c>
    </row>
    <row r="32" spans="1:18" ht="16.5" customHeight="1" x14ac:dyDescent="0.3">
      <c r="B32" s="9" t="s">
        <v>205</v>
      </c>
      <c r="C32" s="9" t="s">
        <v>206</v>
      </c>
      <c r="D32" s="9" t="s">
        <v>209</v>
      </c>
      <c r="E32" s="133"/>
      <c r="F32" s="20">
        <v>0</v>
      </c>
      <c r="G32" s="20">
        <v>0</v>
      </c>
      <c r="H32" s="20">
        <v>0</v>
      </c>
      <c r="I32" s="20">
        <v>0</v>
      </c>
      <c r="J32" s="20">
        <v>0</v>
      </c>
      <c r="K32" s="20">
        <v>412.49052516343198</v>
      </c>
      <c r="L32" s="20">
        <v>0</v>
      </c>
      <c r="M32" s="20">
        <v>0</v>
      </c>
      <c r="N32" s="20">
        <v>0</v>
      </c>
      <c r="O32" s="20">
        <v>0</v>
      </c>
      <c r="P32" s="20">
        <v>0</v>
      </c>
      <c r="Q32" s="20">
        <v>0</v>
      </c>
    </row>
    <row r="33" spans="1:17" ht="16.5" customHeight="1" x14ac:dyDescent="0.3">
      <c r="B33" s="3"/>
      <c r="C33" s="3"/>
      <c r="D33" s="3"/>
    </row>
    <row r="34" spans="1:17" ht="30.75" customHeight="1" x14ac:dyDescent="0.3">
      <c r="B34" s="156" t="s">
        <v>133</v>
      </c>
      <c r="C34" s="156"/>
      <c r="D34" s="156"/>
    </row>
    <row r="35" spans="1:17" x14ac:dyDescent="0.3">
      <c r="B35" s="152" t="s">
        <v>0</v>
      </c>
      <c r="C35" s="136" t="s">
        <v>1</v>
      </c>
      <c r="D35" s="136" t="s">
        <v>130</v>
      </c>
      <c r="F35" s="6">
        <v>2021</v>
      </c>
      <c r="G35" s="6">
        <v>2021</v>
      </c>
      <c r="H35" s="6">
        <v>2021</v>
      </c>
      <c r="I35" s="6">
        <v>2021</v>
      </c>
      <c r="J35" s="6">
        <v>2021</v>
      </c>
      <c r="K35" s="6">
        <v>2021</v>
      </c>
      <c r="L35" s="6">
        <v>2021</v>
      </c>
      <c r="M35" s="6">
        <v>2021</v>
      </c>
      <c r="N35" s="6">
        <v>2021</v>
      </c>
      <c r="O35" s="6">
        <v>2021</v>
      </c>
      <c r="P35" s="6">
        <v>2021</v>
      </c>
      <c r="Q35" s="6">
        <v>2021</v>
      </c>
    </row>
    <row r="36" spans="1:17" x14ac:dyDescent="0.3">
      <c r="B36" s="153"/>
      <c r="C36" s="137"/>
      <c r="D36" s="137"/>
      <c r="F36" s="6">
        <v>1</v>
      </c>
      <c r="G36" s="6">
        <f>+F36+1</f>
        <v>2</v>
      </c>
      <c r="H36" s="6">
        <f t="shared" ref="H36:Q36" si="2">+G36+1</f>
        <v>3</v>
      </c>
      <c r="I36" s="6">
        <f t="shared" si="2"/>
        <v>4</v>
      </c>
      <c r="J36" s="6">
        <f t="shared" si="2"/>
        <v>5</v>
      </c>
      <c r="K36" s="6">
        <f t="shared" si="2"/>
        <v>6</v>
      </c>
      <c r="L36" s="6">
        <f t="shared" si="2"/>
        <v>7</v>
      </c>
      <c r="M36" s="6">
        <f t="shared" si="2"/>
        <v>8</v>
      </c>
      <c r="N36" s="6">
        <f t="shared" si="2"/>
        <v>9</v>
      </c>
      <c r="O36" s="6">
        <f t="shared" si="2"/>
        <v>10</v>
      </c>
      <c r="P36" s="6">
        <f t="shared" si="2"/>
        <v>11</v>
      </c>
      <c r="Q36" s="6">
        <f t="shared" si="2"/>
        <v>12</v>
      </c>
    </row>
    <row r="37" spans="1:17" x14ac:dyDescent="0.3">
      <c r="A37" s="29" t="s">
        <v>73</v>
      </c>
      <c r="B37" s="9" t="s">
        <v>31</v>
      </c>
      <c r="C37" s="18" t="s">
        <v>32</v>
      </c>
      <c r="D37" s="9" t="s">
        <v>125</v>
      </c>
      <c r="E37" s="7"/>
      <c r="F37" s="22">
        <v>2.4950499999999995E-3</v>
      </c>
      <c r="G37" s="22">
        <v>2.2158400000000002E-3</v>
      </c>
      <c r="H37" s="22">
        <v>1.3778499999999999E-3</v>
      </c>
      <c r="I37" s="22">
        <v>1.2298399999999998E-3</v>
      </c>
      <c r="J37" s="22">
        <v>8.4929999999999999E-4</v>
      </c>
      <c r="K37" s="22">
        <v>3.8483999999999995E-4</v>
      </c>
      <c r="L37" s="22">
        <v>0</v>
      </c>
      <c r="M37" s="22">
        <v>0</v>
      </c>
      <c r="N37" s="22">
        <v>0</v>
      </c>
      <c r="O37" s="22">
        <v>0</v>
      </c>
      <c r="P37" s="22">
        <v>0</v>
      </c>
      <c r="Q37" s="22">
        <v>0</v>
      </c>
    </row>
    <row r="38" spans="1:17" x14ac:dyDescent="0.3">
      <c r="A38" s="29" t="s">
        <v>73</v>
      </c>
      <c r="B38" s="9" t="s">
        <v>35</v>
      </c>
      <c r="C38" s="9" t="s">
        <v>36</v>
      </c>
      <c r="D38" s="9" t="s">
        <v>126</v>
      </c>
      <c r="E38" s="7"/>
      <c r="F38" s="22">
        <v>0</v>
      </c>
      <c r="G38" s="22">
        <v>0</v>
      </c>
      <c r="H38" s="22">
        <v>0</v>
      </c>
      <c r="I38" s="22">
        <v>0</v>
      </c>
      <c r="J38" s="22">
        <v>0</v>
      </c>
      <c r="K38" s="22">
        <v>0.27457947218023449</v>
      </c>
      <c r="L38" s="22">
        <v>0</v>
      </c>
      <c r="M38" s="22">
        <v>0</v>
      </c>
      <c r="N38" s="22">
        <v>0</v>
      </c>
      <c r="O38" s="22">
        <v>0</v>
      </c>
      <c r="P38" s="22">
        <v>0</v>
      </c>
      <c r="Q38" s="22">
        <v>0.24972457001864218</v>
      </c>
    </row>
    <row r="39" spans="1:17" x14ac:dyDescent="0.3">
      <c r="A39" s="29" t="s">
        <v>73</v>
      </c>
      <c r="B39" s="9" t="s">
        <v>37</v>
      </c>
      <c r="C39" s="9" t="s">
        <v>38</v>
      </c>
      <c r="D39" s="9" t="s">
        <v>126</v>
      </c>
      <c r="E39" s="7"/>
      <c r="F39" s="22">
        <v>0</v>
      </c>
      <c r="G39" s="22">
        <v>0</v>
      </c>
      <c r="H39" s="22">
        <v>0</v>
      </c>
      <c r="I39" s="22">
        <v>0.37607881940882198</v>
      </c>
      <c r="J39" s="22">
        <v>0</v>
      </c>
      <c r="K39" s="22">
        <v>0</v>
      </c>
      <c r="L39" s="22">
        <v>0</v>
      </c>
      <c r="M39" s="22">
        <v>0</v>
      </c>
      <c r="N39" s="22">
        <v>0</v>
      </c>
      <c r="O39" s="22">
        <v>0.35670932404195904</v>
      </c>
      <c r="P39" s="22">
        <v>0</v>
      </c>
      <c r="Q39" s="22">
        <v>0</v>
      </c>
    </row>
    <row r="40" spans="1:17" x14ac:dyDescent="0.3">
      <c r="A40" s="29" t="s">
        <v>73</v>
      </c>
      <c r="B40" s="9" t="s">
        <v>39</v>
      </c>
      <c r="C40" s="9" t="s">
        <v>40</v>
      </c>
      <c r="D40" s="9" t="s">
        <v>126</v>
      </c>
      <c r="E40" s="7"/>
      <c r="F40" s="22">
        <v>0</v>
      </c>
      <c r="G40" s="22">
        <v>0.10070047</v>
      </c>
      <c r="H40" s="22">
        <v>0</v>
      </c>
      <c r="I40" s="22">
        <v>0</v>
      </c>
      <c r="J40" s="22">
        <v>0</v>
      </c>
      <c r="K40" s="22">
        <v>0</v>
      </c>
      <c r="L40" s="22">
        <v>0</v>
      </c>
      <c r="M40" s="22">
        <v>0.12591529746246913</v>
      </c>
      <c r="N40" s="22">
        <v>0</v>
      </c>
      <c r="O40" s="22">
        <v>0</v>
      </c>
      <c r="P40" s="22">
        <v>0</v>
      </c>
      <c r="Q40" s="22">
        <v>0</v>
      </c>
    </row>
    <row r="41" spans="1:17" x14ac:dyDescent="0.3">
      <c r="A41" s="29" t="s">
        <v>73</v>
      </c>
      <c r="B41" s="9" t="s">
        <v>41</v>
      </c>
      <c r="C41" s="9" t="s">
        <v>42</v>
      </c>
      <c r="D41" s="9" t="s">
        <v>126</v>
      </c>
      <c r="E41" s="7"/>
      <c r="F41" s="22">
        <v>0</v>
      </c>
      <c r="G41" s="22">
        <v>0.15381460999999996</v>
      </c>
      <c r="H41" s="22">
        <v>0</v>
      </c>
      <c r="I41" s="22">
        <v>0</v>
      </c>
      <c r="J41" s="22">
        <v>0</v>
      </c>
      <c r="K41" s="22">
        <v>0</v>
      </c>
      <c r="L41" s="22">
        <v>0</v>
      </c>
      <c r="M41" s="22">
        <v>0.19318855966326451</v>
      </c>
      <c r="N41" s="22">
        <v>0</v>
      </c>
      <c r="O41" s="22">
        <v>0</v>
      </c>
      <c r="P41" s="22">
        <v>0</v>
      </c>
      <c r="Q41" s="22">
        <v>0</v>
      </c>
    </row>
    <row r="42" spans="1:17" x14ac:dyDescent="0.3">
      <c r="A42" s="29" t="s">
        <v>73</v>
      </c>
      <c r="B42" s="9" t="s">
        <v>43</v>
      </c>
      <c r="C42" s="9" t="s">
        <v>44</v>
      </c>
      <c r="D42" s="9" t="s">
        <v>126</v>
      </c>
      <c r="E42" s="7"/>
      <c r="F42" s="22">
        <v>0</v>
      </c>
      <c r="G42" s="22">
        <v>0</v>
      </c>
      <c r="H42" s="22">
        <v>0</v>
      </c>
      <c r="I42" s="22">
        <v>0</v>
      </c>
      <c r="J42" s="22">
        <v>5.9144255026780772E-2</v>
      </c>
      <c r="K42" s="22">
        <v>0</v>
      </c>
      <c r="L42" s="22">
        <v>0</v>
      </c>
      <c r="M42" s="22">
        <v>0</v>
      </c>
      <c r="N42" s="22">
        <v>0</v>
      </c>
      <c r="O42" s="22">
        <v>0</v>
      </c>
      <c r="P42" s="22">
        <v>5.6732552619337878E-2</v>
      </c>
      <c r="Q42" s="22">
        <v>0</v>
      </c>
    </row>
    <row r="43" spans="1:17" x14ac:dyDescent="0.3">
      <c r="A43" s="29" t="s">
        <v>73</v>
      </c>
      <c r="B43" s="9" t="s">
        <v>45</v>
      </c>
      <c r="C43" s="9" t="s">
        <v>46</v>
      </c>
      <c r="D43" s="9" t="s">
        <v>126</v>
      </c>
      <c r="E43" s="7"/>
      <c r="F43" s="22">
        <v>0</v>
      </c>
      <c r="G43" s="22">
        <v>0</v>
      </c>
      <c r="H43" s="22">
        <v>0</v>
      </c>
      <c r="I43" s="22">
        <v>5.1902484804216047E-2</v>
      </c>
      <c r="J43" s="22">
        <v>0</v>
      </c>
      <c r="K43" s="22">
        <v>0</v>
      </c>
      <c r="L43" s="22">
        <v>0</v>
      </c>
      <c r="M43" s="22">
        <v>0</v>
      </c>
      <c r="N43" s="22">
        <v>0</v>
      </c>
      <c r="O43" s="22">
        <v>4.8878129121461208E-2</v>
      </c>
      <c r="P43" s="22">
        <v>0</v>
      </c>
      <c r="Q43" s="22">
        <v>0</v>
      </c>
    </row>
    <row r="44" spans="1:17" x14ac:dyDescent="0.3">
      <c r="A44" s="29" t="s">
        <v>73</v>
      </c>
      <c r="B44" s="9" t="s">
        <v>47</v>
      </c>
      <c r="C44" s="9" t="s">
        <v>48</v>
      </c>
      <c r="D44" s="9" t="s">
        <v>126</v>
      </c>
      <c r="E44" s="7"/>
      <c r="F44" s="22">
        <v>0</v>
      </c>
      <c r="G44" s="22">
        <v>0</v>
      </c>
      <c r="H44" s="22">
        <v>0</v>
      </c>
      <c r="I44" s="22">
        <v>2.5857023005926374E-2</v>
      </c>
      <c r="J44" s="22">
        <v>0</v>
      </c>
      <c r="K44" s="22">
        <v>0</v>
      </c>
      <c r="L44" s="22">
        <v>0</v>
      </c>
      <c r="M44" s="22">
        <v>0</v>
      </c>
      <c r="N44" s="22">
        <v>0</v>
      </c>
      <c r="O44" s="22">
        <v>2.2749206626057467E-2</v>
      </c>
      <c r="P44" s="22">
        <v>0</v>
      </c>
      <c r="Q44" s="22">
        <v>0</v>
      </c>
    </row>
    <row r="45" spans="1:17" x14ac:dyDescent="0.3">
      <c r="A45" s="29" t="s">
        <v>73</v>
      </c>
      <c r="B45" s="9" t="s">
        <v>49</v>
      </c>
      <c r="C45" s="9" t="s">
        <v>50</v>
      </c>
      <c r="D45" s="9" t="s">
        <v>126</v>
      </c>
      <c r="E45" s="7"/>
      <c r="F45" s="22">
        <v>0</v>
      </c>
      <c r="G45" s="22">
        <v>0</v>
      </c>
      <c r="H45" s="22">
        <v>0</v>
      </c>
      <c r="I45" s="22">
        <v>0</v>
      </c>
      <c r="J45" s="22">
        <v>0</v>
      </c>
      <c r="K45" s="22">
        <v>1.6137899999999999E-3</v>
      </c>
      <c r="L45" s="22">
        <v>0</v>
      </c>
      <c r="M45" s="22">
        <v>0</v>
      </c>
      <c r="N45" s="22">
        <v>1.58391E-3</v>
      </c>
      <c r="O45" s="22">
        <v>0</v>
      </c>
      <c r="P45" s="22">
        <v>0</v>
      </c>
      <c r="Q45" s="22">
        <v>1.5540199999999999E-3</v>
      </c>
    </row>
    <row r="46" spans="1:17" x14ac:dyDescent="0.3">
      <c r="A46" s="29" t="s">
        <v>73</v>
      </c>
      <c r="B46" s="9" t="s">
        <v>51</v>
      </c>
      <c r="C46" s="9" t="s">
        <v>52</v>
      </c>
      <c r="D46" s="9" t="s">
        <v>126</v>
      </c>
      <c r="E46" s="7"/>
      <c r="F46" s="22">
        <v>0</v>
      </c>
      <c r="G46" s="22">
        <v>5.6318570937109206E-3</v>
      </c>
      <c r="H46" s="22">
        <v>0</v>
      </c>
      <c r="I46" s="22">
        <v>0</v>
      </c>
      <c r="J46" s="22">
        <v>0</v>
      </c>
      <c r="K46" s="22">
        <v>0</v>
      </c>
      <c r="L46" s="22">
        <v>0</v>
      </c>
      <c r="M46" s="22">
        <v>3.6933753208399714E-3</v>
      </c>
      <c r="N46" s="22">
        <v>0</v>
      </c>
      <c r="O46" s="22">
        <v>0</v>
      </c>
      <c r="P46" s="22">
        <v>0</v>
      </c>
      <c r="Q46" s="22">
        <v>0</v>
      </c>
    </row>
    <row r="47" spans="1:17" x14ac:dyDescent="0.3">
      <c r="A47" s="29" t="s">
        <v>73</v>
      </c>
      <c r="B47" s="9" t="s">
        <v>53</v>
      </c>
      <c r="C47" s="9" t="s">
        <v>54</v>
      </c>
      <c r="D47" s="9" t="s">
        <v>126</v>
      </c>
      <c r="E47" s="7"/>
      <c r="F47" s="22">
        <v>0</v>
      </c>
      <c r="G47" s="22">
        <v>0</v>
      </c>
      <c r="H47" s="22">
        <v>0</v>
      </c>
      <c r="I47" s="22">
        <v>0</v>
      </c>
      <c r="J47" s="22">
        <v>0</v>
      </c>
      <c r="K47" s="22">
        <v>1.00007E-3</v>
      </c>
      <c r="L47" s="22">
        <v>0</v>
      </c>
      <c r="M47" s="22">
        <v>0</v>
      </c>
      <c r="N47" s="22">
        <v>9.0005999999999994E-4</v>
      </c>
      <c r="O47" s="22">
        <v>0</v>
      </c>
      <c r="P47" s="22">
        <v>0</v>
      </c>
      <c r="Q47" s="22">
        <v>8.000599999999999E-4</v>
      </c>
    </row>
    <row r="48" spans="1:17" x14ac:dyDescent="0.3">
      <c r="A48" s="29" t="s">
        <v>73</v>
      </c>
      <c r="B48" s="9" t="s">
        <v>56</v>
      </c>
      <c r="C48" s="9" t="s">
        <v>57</v>
      </c>
      <c r="D48" s="9" t="s">
        <v>126</v>
      </c>
      <c r="E48" s="7"/>
      <c r="F48" s="22">
        <v>0</v>
      </c>
      <c r="G48" s="22">
        <v>0</v>
      </c>
      <c r="H48" s="22">
        <v>0.39913526000000016</v>
      </c>
      <c r="I48" s="22">
        <v>0</v>
      </c>
      <c r="J48" s="22">
        <v>0</v>
      </c>
      <c r="K48" s="22">
        <v>0</v>
      </c>
      <c r="L48" s="22">
        <v>0</v>
      </c>
      <c r="M48" s="22">
        <v>0</v>
      </c>
      <c r="N48" s="22">
        <v>0.1889689983272875</v>
      </c>
      <c r="O48" s="22">
        <v>0</v>
      </c>
      <c r="P48" s="22">
        <v>0</v>
      </c>
      <c r="Q48" s="22">
        <v>0</v>
      </c>
    </row>
    <row r="49" spans="1:18" x14ac:dyDescent="0.3">
      <c r="A49" s="29" t="s">
        <v>73</v>
      </c>
      <c r="B49" s="9" t="s">
        <v>58</v>
      </c>
      <c r="C49" s="9" t="s">
        <v>59</v>
      </c>
      <c r="D49" s="9" t="s">
        <v>126</v>
      </c>
      <c r="E49" s="7"/>
      <c r="F49" s="22">
        <v>0</v>
      </c>
      <c r="G49" s="22">
        <v>0</v>
      </c>
      <c r="H49" s="22">
        <v>0</v>
      </c>
      <c r="I49" s="22">
        <v>0</v>
      </c>
      <c r="J49" s="22">
        <v>0</v>
      </c>
      <c r="K49" s="22">
        <v>4.0554546109964245E-3</v>
      </c>
      <c r="L49" s="22">
        <v>0</v>
      </c>
      <c r="M49" s="22">
        <v>0</v>
      </c>
      <c r="N49" s="22">
        <v>0</v>
      </c>
      <c r="O49" s="22">
        <v>0</v>
      </c>
      <c r="P49" s="22">
        <v>0</v>
      </c>
      <c r="Q49" s="22">
        <v>2.6049084643317883E-3</v>
      </c>
    </row>
    <row r="50" spans="1:18" x14ac:dyDescent="0.3">
      <c r="A50" s="29"/>
      <c r="B50" s="9" t="s">
        <v>172</v>
      </c>
      <c r="C50" s="9" t="s">
        <v>169</v>
      </c>
      <c r="D50" s="9" t="s">
        <v>127</v>
      </c>
      <c r="E50" s="7"/>
      <c r="F50" s="22">
        <v>0</v>
      </c>
      <c r="G50" s="22">
        <v>0</v>
      </c>
      <c r="H50" s="22">
        <v>0</v>
      </c>
      <c r="I50" s="22">
        <v>0</v>
      </c>
      <c r="J50" s="22">
        <v>0</v>
      </c>
      <c r="K50" s="22">
        <v>0</v>
      </c>
      <c r="L50" s="22">
        <v>0</v>
      </c>
      <c r="M50" s="22">
        <v>0</v>
      </c>
      <c r="N50" s="22">
        <v>19.431866666666668</v>
      </c>
      <c r="O50" s="22">
        <v>0</v>
      </c>
      <c r="P50" s="22">
        <v>0</v>
      </c>
      <c r="Q50" s="22">
        <v>0</v>
      </c>
    </row>
    <row r="51" spans="1:18" customFormat="1" ht="6.75" customHeight="1" x14ac:dyDescent="0.3">
      <c r="B51" s="26"/>
      <c r="C51" s="16"/>
      <c r="D51" s="16"/>
      <c r="E51" s="27"/>
    </row>
    <row r="52" spans="1:18" ht="28.5" customHeight="1" x14ac:dyDescent="0.3">
      <c r="B52" s="154" t="s">
        <v>162</v>
      </c>
      <c r="C52" s="154"/>
      <c r="D52" s="154"/>
      <c r="E52" s="3"/>
      <c r="F52" s="113">
        <f t="shared" ref="F52:Q52" si="3">+SUM(F37:F50)</f>
        <v>2.4950499999999995E-3</v>
      </c>
      <c r="G52" s="113">
        <f t="shared" si="3"/>
        <v>0.26236277709371092</v>
      </c>
      <c r="H52" s="113">
        <f t="shared" si="3"/>
        <v>0.40051311000000017</v>
      </c>
      <c r="I52" s="113">
        <f t="shared" si="3"/>
        <v>0.45506816721896437</v>
      </c>
      <c r="J52" s="113">
        <f t="shared" si="3"/>
        <v>5.9993555026780769E-2</v>
      </c>
      <c r="K52" s="113">
        <f t="shared" si="3"/>
        <v>0.28163362679123094</v>
      </c>
      <c r="L52" s="113">
        <f t="shared" si="3"/>
        <v>0</v>
      </c>
      <c r="M52" s="113">
        <f t="shared" si="3"/>
        <v>0.3227972324465736</v>
      </c>
      <c r="N52" s="113">
        <f t="shared" si="3"/>
        <v>19.623319634993955</v>
      </c>
      <c r="O52" s="113">
        <f t="shared" si="3"/>
        <v>0.42833665978947771</v>
      </c>
      <c r="P52" s="113">
        <f t="shared" si="3"/>
        <v>5.6732552619337878E-2</v>
      </c>
      <c r="Q52" s="113">
        <f t="shared" si="3"/>
        <v>0.25468355848297397</v>
      </c>
      <c r="R52" s="3"/>
    </row>
    <row r="53" spans="1:18" x14ac:dyDescent="0.3">
      <c r="B53" s="4"/>
      <c r="C53" s="4"/>
      <c r="D53" s="4"/>
      <c r="F53" s="19"/>
      <c r="G53" s="19"/>
      <c r="H53" s="19"/>
      <c r="I53" s="19"/>
      <c r="J53" s="19"/>
      <c r="K53" s="19"/>
      <c r="L53" s="19"/>
      <c r="M53" s="19"/>
      <c r="N53" s="19"/>
      <c r="O53" s="19"/>
      <c r="P53" s="19"/>
      <c r="Q53" s="19"/>
    </row>
    <row r="54" spans="1:18" x14ac:dyDescent="0.3">
      <c r="B54" s="4"/>
      <c r="C54" s="4"/>
      <c r="D54" s="4"/>
      <c r="F54" s="19"/>
      <c r="G54" s="19"/>
      <c r="H54" s="19"/>
      <c r="I54" s="19"/>
      <c r="J54" s="19"/>
      <c r="K54" s="19"/>
      <c r="L54" s="19"/>
      <c r="M54" s="19"/>
      <c r="N54" s="19"/>
      <c r="O54" s="19"/>
      <c r="P54" s="19"/>
      <c r="Q54" s="19"/>
    </row>
    <row r="55" spans="1:18" ht="30.75" customHeight="1" x14ac:dyDescent="0.3">
      <c r="B55" s="156" t="s">
        <v>71</v>
      </c>
      <c r="C55" s="156"/>
      <c r="D55" s="156"/>
      <c r="F55" s="19"/>
      <c r="G55" s="19"/>
      <c r="H55" s="19"/>
      <c r="I55" s="19"/>
      <c r="J55" s="19"/>
      <c r="K55" s="19"/>
      <c r="L55" s="19"/>
      <c r="M55" s="19"/>
      <c r="N55" s="19"/>
      <c r="O55" s="19"/>
      <c r="P55" s="19"/>
      <c r="Q55" s="19"/>
    </row>
    <row r="56" spans="1:18" x14ac:dyDescent="0.3">
      <c r="B56" s="152" t="s">
        <v>0</v>
      </c>
      <c r="C56" s="136" t="s">
        <v>1</v>
      </c>
      <c r="D56" s="136" t="s">
        <v>130</v>
      </c>
      <c r="F56" s="6">
        <v>2021</v>
      </c>
      <c r="G56" s="6">
        <v>2021</v>
      </c>
      <c r="H56" s="6">
        <v>2021</v>
      </c>
      <c r="I56" s="6">
        <v>2021</v>
      </c>
      <c r="J56" s="6">
        <v>2021</v>
      </c>
      <c r="K56" s="6">
        <v>2021</v>
      </c>
      <c r="L56" s="6">
        <v>2021</v>
      </c>
      <c r="M56" s="6">
        <v>2021</v>
      </c>
      <c r="N56" s="6">
        <v>2021</v>
      </c>
      <c r="O56" s="6">
        <v>2021</v>
      </c>
      <c r="P56" s="6">
        <v>2021</v>
      </c>
      <c r="Q56" s="6">
        <v>2021</v>
      </c>
    </row>
    <row r="57" spans="1:18" x14ac:dyDescent="0.3">
      <c r="B57" s="153"/>
      <c r="C57" s="137"/>
      <c r="D57" s="137"/>
      <c r="F57" s="6">
        <v>1</v>
      </c>
      <c r="G57" s="6">
        <f>+F57+1</f>
        <v>2</v>
      </c>
      <c r="H57" s="6">
        <f t="shared" ref="H57:Q57" si="4">+G57+1</f>
        <v>3</v>
      </c>
      <c r="I57" s="6">
        <f t="shared" si="4"/>
        <v>4</v>
      </c>
      <c r="J57" s="6">
        <f t="shared" si="4"/>
        <v>5</v>
      </c>
      <c r="K57" s="6">
        <f t="shared" si="4"/>
        <v>6</v>
      </c>
      <c r="L57" s="6">
        <f t="shared" si="4"/>
        <v>7</v>
      </c>
      <c r="M57" s="6">
        <f t="shared" si="4"/>
        <v>8</v>
      </c>
      <c r="N57" s="6">
        <f t="shared" si="4"/>
        <v>9</v>
      </c>
      <c r="O57" s="6">
        <f t="shared" si="4"/>
        <v>10</v>
      </c>
      <c r="P57" s="6">
        <f t="shared" si="4"/>
        <v>11</v>
      </c>
      <c r="Q57" s="6">
        <f t="shared" si="4"/>
        <v>12</v>
      </c>
    </row>
    <row r="58" spans="1:18" x14ac:dyDescent="0.3">
      <c r="A58" s="29"/>
      <c r="B58" s="9" t="s">
        <v>170</v>
      </c>
      <c r="C58" s="9" t="s">
        <v>171</v>
      </c>
      <c r="D58" s="9" t="s">
        <v>124</v>
      </c>
      <c r="E58" s="7"/>
      <c r="F58" s="22">
        <v>0</v>
      </c>
      <c r="G58" s="22">
        <v>0.84903960091920416</v>
      </c>
      <c r="H58" s="22">
        <v>1.4665229470422618</v>
      </c>
      <c r="I58" s="22">
        <v>0.79758265540894935</v>
      </c>
      <c r="J58" s="22">
        <v>0.75756058667875115</v>
      </c>
      <c r="K58" s="22">
        <v>0.76804255706046964</v>
      </c>
      <c r="L58" s="22">
        <v>0.72897339472860978</v>
      </c>
      <c r="M58" s="22">
        <v>0.73850245871199027</v>
      </c>
      <c r="N58" s="22">
        <v>0.72373240953775053</v>
      </c>
      <c r="O58" s="22">
        <v>0.68609260680339745</v>
      </c>
      <c r="P58" s="22">
        <v>0.69419231118927094</v>
      </c>
      <c r="Q58" s="22">
        <v>0.65750541485325598</v>
      </c>
    </row>
    <row r="59" spans="1:18" customFormat="1" ht="6.75" customHeight="1" x14ac:dyDescent="0.3">
      <c r="B59" s="26"/>
      <c r="C59" s="16"/>
      <c r="D59" s="16"/>
      <c r="E59" s="27"/>
    </row>
    <row r="60" spans="1:18" ht="28.5" customHeight="1" x14ac:dyDescent="0.3">
      <c r="B60" s="154" t="s">
        <v>163</v>
      </c>
      <c r="C60" s="154"/>
      <c r="D60" s="154"/>
      <c r="E60" s="3"/>
      <c r="F60" s="113">
        <f t="shared" ref="F60:Q60" si="5">+SUM(F58:F58)</f>
        <v>0</v>
      </c>
      <c r="G60" s="113">
        <f t="shared" si="5"/>
        <v>0.84903960091920416</v>
      </c>
      <c r="H60" s="113">
        <f t="shared" si="5"/>
        <v>1.4665229470422618</v>
      </c>
      <c r="I60" s="113">
        <f t="shared" si="5"/>
        <v>0.79758265540894935</v>
      </c>
      <c r="J60" s="113">
        <f t="shared" si="5"/>
        <v>0.75756058667875115</v>
      </c>
      <c r="K60" s="113">
        <f t="shared" si="5"/>
        <v>0.76804255706046964</v>
      </c>
      <c r="L60" s="113">
        <f t="shared" si="5"/>
        <v>0.72897339472860978</v>
      </c>
      <c r="M60" s="113">
        <f t="shared" si="5"/>
        <v>0.73850245871199027</v>
      </c>
      <c r="N60" s="113">
        <f t="shared" si="5"/>
        <v>0.72373240953775053</v>
      </c>
      <c r="O60" s="113">
        <f t="shared" si="5"/>
        <v>0.68609260680339745</v>
      </c>
      <c r="P60" s="113">
        <f t="shared" si="5"/>
        <v>0.69419231118927094</v>
      </c>
      <c r="Q60" s="113">
        <f t="shared" si="5"/>
        <v>0.65750541485325598</v>
      </c>
      <c r="R60" s="3"/>
    </row>
    <row r="61" spans="1:18" x14ac:dyDescent="0.3">
      <c r="B61" s="4"/>
      <c r="C61" s="4"/>
      <c r="D61" s="4"/>
      <c r="F61" s="19"/>
      <c r="G61" s="19"/>
      <c r="H61" s="19"/>
      <c r="I61" s="19"/>
      <c r="J61" s="19"/>
      <c r="K61" s="19"/>
      <c r="L61" s="19"/>
      <c r="M61" s="19"/>
      <c r="N61" s="19"/>
      <c r="O61" s="19"/>
      <c r="P61" s="19"/>
      <c r="Q61" s="19"/>
    </row>
    <row r="62" spans="1:18" x14ac:dyDescent="0.3">
      <c r="B62" s="4"/>
      <c r="C62" s="4"/>
      <c r="D62" s="4"/>
      <c r="F62" s="19"/>
      <c r="G62" s="19"/>
      <c r="H62" s="19"/>
      <c r="I62" s="19"/>
      <c r="J62" s="19"/>
      <c r="K62" s="19"/>
      <c r="L62" s="19"/>
      <c r="M62" s="19"/>
      <c r="N62" s="19"/>
      <c r="O62" s="19"/>
      <c r="P62" s="19"/>
      <c r="Q62" s="19"/>
    </row>
  </sheetData>
  <mergeCells count="17">
    <mergeCell ref="B1:E1"/>
    <mergeCell ref="B5:B6"/>
    <mergeCell ref="C5:C6"/>
    <mergeCell ref="B4:D4"/>
    <mergeCell ref="B55:D55"/>
    <mergeCell ref="D5:D6"/>
    <mergeCell ref="D35:D36"/>
    <mergeCell ref="D56:D57"/>
    <mergeCell ref="B34:D34"/>
    <mergeCell ref="B26:D26"/>
    <mergeCell ref="B52:D52"/>
    <mergeCell ref="B60:D60"/>
    <mergeCell ref="B27:D28"/>
    <mergeCell ref="B35:B36"/>
    <mergeCell ref="C35:C36"/>
    <mergeCell ref="B56:B57"/>
    <mergeCell ref="C56:C57"/>
  </mergeCells>
  <hyperlinks>
    <hyperlink ref="C9" location="ANSG20!A1" display="ANSG20" xr:uid="{00000000-0004-0000-0200-000000000000}"/>
    <hyperlink ref="C11" location="ANSE21!A1" display="ANSE21" xr:uid="{00000000-0004-0000-0200-000001000000}"/>
    <hyperlink ref="C10" location="ANSE22!A1" display="ANSE22" xr:uid="{00000000-0004-0000-0200-000002000000}"/>
    <hyperlink ref="C8" location="ANSE23!A1" display="ANSE23" xr:uid="{00000000-0004-0000-0200-000003000000}"/>
    <hyperlink ref="C7" location="FFDPO23!A1" display="FFDPO23" xr:uid="{00000000-0004-0000-0200-000004000000}"/>
    <hyperlink ref="C12" location="ANSG22!A1" display="ANSG22" xr:uid="{00000000-0004-0000-0200-000005000000}"/>
    <hyperlink ref="C13" location="IPVO26!A1" display="IPVO26" xr:uid="{00000000-0004-0000-0200-000006000000}"/>
    <hyperlink ref="C14" location="PROFA21!A1" display="PROFA21" xr:uid="{00000000-0004-0000-0200-000007000000}"/>
    <hyperlink ref="C17" location="'PMJ21'!A1" display="PMJ21" xr:uid="{00000000-0004-0000-0200-000008000000}"/>
    <hyperlink ref="C18" location="'PMG25'!A1" display="PMG25" xr:uid="{00000000-0004-0000-0200-000009000000}"/>
    <hyperlink ref="C41" location="BIDF40!A1" display="BIDF40" xr:uid="{00000000-0004-0000-0200-00000A000000}"/>
    <hyperlink ref="C46" location="BIDF22!A1" display="BIDF22" xr:uid="{00000000-0004-0000-0200-00000B000000}"/>
    <hyperlink ref="C44" location="BIDO24!A1" display="BIDO24" xr:uid="{00000000-0004-0000-0200-00000C000000}"/>
    <hyperlink ref="C42" location="BIDN32!A1" display="BIDN32" xr:uid="{00000000-0004-0000-0200-00000D000000}"/>
    <hyperlink ref="C45" location="BIDS34!A1" display="BIDS34" xr:uid="{00000000-0004-0000-0200-00000E000000}"/>
    <hyperlink ref="C47" location="BIDS23!A1" display="BIDS23" xr:uid="{00000000-0004-0000-0200-00000F000000}"/>
    <hyperlink ref="C43" location="BIDY42!A1" display="BIDY42" xr:uid="{00000000-0004-0000-0200-000010000000}"/>
    <hyperlink ref="C49" location="BIRJ22!A1" display="BIRJ22" xr:uid="{00000000-0004-0000-0200-000011000000}"/>
    <hyperlink ref="C48" location="BIRS38!A1" display="BIRS38" xr:uid="{00000000-0004-0000-0200-000012000000}"/>
    <hyperlink ref="C19" location="FFFIRO24!A1" display="FFFIRO24" xr:uid="{00000000-0004-0000-0200-000013000000}"/>
    <hyperlink ref="C20" location="FFFIRF26!A1" display="FFFIRF26" xr:uid="{00000000-0004-0000-0200-000014000000}"/>
    <hyperlink ref="C22" location="FFFIRF21!A1" display="FFFIRF21" xr:uid="{00000000-0004-0000-0200-000015000000}"/>
    <hyperlink ref="C24" location="FFFIRY22!A1" display="FFFIRY22" xr:uid="{00000000-0004-0000-0200-000016000000}"/>
    <hyperlink ref="C21" location="FFFIRJ20!A1" display="FFFIRJ20" xr:uid="{00000000-0004-0000-0200-000017000000}"/>
    <hyperlink ref="C23" location="FFFIRE26!A1" display="FFFIRE26" xr:uid="{00000000-0004-0000-0200-000018000000}"/>
    <hyperlink ref="C15" location="GOBD23!A1" display="GOBD23" xr:uid="{00000000-0004-0000-0200-000019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workbookViewId="0"/>
  </sheetViews>
  <sheetFormatPr baseColWidth="10" defaultRowHeight="15" x14ac:dyDescent="0.25"/>
  <sheetData>
    <row r="6" spans="11:11" x14ac:dyDescent="0.25">
      <c r="K6" s="104">
        <v>1</v>
      </c>
    </row>
    <row r="25" spans="11:11" x14ac:dyDescent="0.25">
      <c r="K25" s="104">
        <v>1</v>
      </c>
    </row>
    <row r="44" spans="11:11" x14ac:dyDescent="0.25">
      <c r="K44" s="104">
        <v>1</v>
      </c>
    </row>
    <row r="64" spans="11:11" x14ac:dyDescent="0.25">
      <c r="K64" s="104">
        <v>1</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V30"/>
  <sheetViews>
    <sheetView showGridLines="0" zoomScale="40" zoomScaleNormal="40" workbookViewId="0"/>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9" max="49" width="17.7109375" customWidth="1"/>
    <col min="56" max="56" width="17.7109375" customWidth="1"/>
    <col min="62" max="62" width="14.7109375" customWidth="1"/>
    <col min="66" max="66" width="90.85546875" customWidth="1"/>
  </cols>
  <sheetData>
    <row r="2" spans="1:74" ht="33" customHeight="1" x14ac:dyDescent="0.25">
      <c r="G2" s="162" t="s">
        <v>120</v>
      </c>
      <c r="H2" s="162" t="s">
        <v>121</v>
      </c>
      <c r="I2" s="162"/>
      <c r="J2" s="162"/>
      <c r="K2" s="162" t="s">
        <v>122</v>
      </c>
      <c r="L2" s="162"/>
      <c r="M2" s="162"/>
      <c r="N2" s="162" t="s">
        <v>119</v>
      </c>
      <c r="O2" s="162"/>
      <c r="P2" s="162"/>
      <c r="Q2" s="162" t="s">
        <v>121</v>
      </c>
      <c r="R2" s="162"/>
      <c r="S2" s="162"/>
      <c r="T2" s="162" t="s">
        <v>122</v>
      </c>
      <c r="U2" s="162"/>
      <c r="V2" s="162"/>
      <c r="W2" s="162" t="s">
        <v>119</v>
      </c>
      <c r="X2" s="162"/>
      <c r="Y2" s="162"/>
      <c r="AB2" s="162" t="s">
        <v>128</v>
      </c>
      <c r="AC2" s="94" t="s">
        <v>123</v>
      </c>
      <c r="AD2" s="94" t="s">
        <v>123</v>
      </c>
      <c r="AE2" s="94" t="s">
        <v>123</v>
      </c>
      <c r="AF2" s="94" t="s">
        <v>124</v>
      </c>
      <c r="AG2" s="94" t="s">
        <v>124</v>
      </c>
      <c r="AH2" s="94" t="s">
        <v>124</v>
      </c>
      <c r="AI2" s="94" t="s">
        <v>125</v>
      </c>
      <c r="AJ2" s="94" t="s">
        <v>125</v>
      </c>
      <c r="AK2" s="94" t="s">
        <v>125</v>
      </c>
      <c r="AL2" s="94" t="s">
        <v>126</v>
      </c>
      <c r="AM2" s="94" t="s">
        <v>126</v>
      </c>
      <c r="AN2" s="94" t="s">
        <v>126</v>
      </c>
      <c r="AO2" s="94" t="s">
        <v>127</v>
      </c>
      <c r="AP2" s="94" t="s">
        <v>127</v>
      </c>
      <c r="AQ2" s="94" t="s">
        <v>127</v>
      </c>
      <c r="AR2" s="162" t="s">
        <v>119</v>
      </c>
      <c r="AS2" s="162"/>
      <c r="AT2" s="162"/>
    </row>
    <row r="3" spans="1:74" ht="27" customHeight="1" x14ac:dyDescent="0.25">
      <c r="A3" s="90" t="s">
        <v>118</v>
      </c>
      <c r="B3" s="91" t="s">
        <v>2</v>
      </c>
      <c r="C3" s="91" t="s">
        <v>134</v>
      </c>
      <c r="D3" s="91" t="s">
        <v>74</v>
      </c>
      <c r="G3" s="162"/>
      <c r="H3" s="91" t="s">
        <v>2</v>
      </c>
      <c r="I3" s="91" t="s">
        <v>134</v>
      </c>
      <c r="J3" s="91" t="s">
        <v>74</v>
      </c>
      <c r="K3" s="91" t="s">
        <v>2</v>
      </c>
      <c r="L3" s="91" t="s">
        <v>134</v>
      </c>
      <c r="M3" s="91" t="s">
        <v>74</v>
      </c>
      <c r="N3" s="91" t="s">
        <v>2</v>
      </c>
      <c r="O3" s="91" t="s">
        <v>134</v>
      </c>
      <c r="P3" s="91" t="s">
        <v>74</v>
      </c>
      <c r="Q3" s="91" t="s">
        <v>2</v>
      </c>
      <c r="R3" s="91" t="s">
        <v>134</v>
      </c>
      <c r="S3" s="91" t="s">
        <v>74</v>
      </c>
      <c r="T3" s="91" t="s">
        <v>2</v>
      </c>
      <c r="U3" s="91" t="s">
        <v>134</v>
      </c>
      <c r="V3" s="91" t="s">
        <v>74</v>
      </c>
      <c r="W3" s="91" t="s">
        <v>2</v>
      </c>
      <c r="X3" s="91" t="s">
        <v>134</v>
      </c>
      <c r="Y3" s="91" t="s">
        <v>74</v>
      </c>
      <c r="AB3" s="162"/>
      <c r="AC3" s="91" t="s">
        <v>2</v>
      </c>
      <c r="AD3" s="91" t="s">
        <v>134</v>
      </c>
      <c r="AE3" s="91" t="s">
        <v>74</v>
      </c>
      <c r="AF3" s="91" t="s">
        <v>2</v>
      </c>
      <c r="AG3" s="91" t="s">
        <v>134</v>
      </c>
      <c r="AH3" s="91" t="s">
        <v>74</v>
      </c>
      <c r="AI3" s="91" t="s">
        <v>2</v>
      </c>
      <c r="AJ3" s="91" t="s">
        <v>134</v>
      </c>
      <c r="AK3" s="91" t="s">
        <v>74</v>
      </c>
      <c r="AL3" s="91" t="s">
        <v>2</v>
      </c>
      <c r="AM3" s="91" t="s">
        <v>134</v>
      </c>
      <c r="AN3" s="91" t="s">
        <v>74</v>
      </c>
      <c r="AO3" s="91" t="s">
        <v>2</v>
      </c>
      <c r="AP3" s="91" t="s">
        <v>134</v>
      </c>
      <c r="AQ3" s="91" t="s">
        <v>74</v>
      </c>
      <c r="AR3" s="91" t="s">
        <v>2</v>
      </c>
      <c r="AS3" s="91" t="s">
        <v>134</v>
      </c>
      <c r="AT3" s="91" t="s">
        <v>74</v>
      </c>
      <c r="AW3" s="90" t="s">
        <v>135</v>
      </c>
      <c r="AX3" s="91" t="s">
        <v>2</v>
      </c>
      <c r="AY3" s="91" t="s">
        <v>134</v>
      </c>
      <c r="AZ3" s="91" t="s">
        <v>74</v>
      </c>
      <c r="BA3" s="93" t="s">
        <v>137</v>
      </c>
      <c r="BD3" s="90" t="s">
        <v>138</v>
      </c>
      <c r="BE3" s="91" t="s">
        <v>141</v>
      </c>
      <c r="BF3" s="91" t="s">
        <v>142</v>
      </c>
      <c r="BG3" s="91" t="s">
        <v>143</v>
      </c>
      <c r="BH3" s="91" t="s">
        <v>139</v>
      </c>
      <c r="BI3" s="91" t="s">
        <v>140</v>
      </c>
      <c r="BJ3" s="93" t="s">
        <v>144</v>
      </c>
      <c r="BK3" s="93" t="s">
        <v>137</v>
      </c>
      <c r="BT3" s="161" t="s">
        <v>156</v>
      </c>
      <c r="BU3" s="161"/>
      <c r="BV3" s="161"/>
    </row>
    <row r="4" spans="1:74" ht="16.5" x14ac:dyDescent="0.25">
      <c r="A4" s="97">
        <v>2021</v>
      </c>
      <c r="B4" s="102">
        <v>13115.086434418787</v>
      </c>
      <c r="C4" s="102">
        <v>38.508435908535546</v>
      </c>
      <c r="D4" s="102">
        <v>40.170722128338923</v>
      </c>
      <c r="G4" s="97">
        <v>2021</v>
      </c>
      <c r="H4" s="102">
        <v>9662.6118054133785</v>
      </c>
      <c r="I4" s="102">
        <v>16.360499984072536</v>
      </c>
      <c r="J4" s="102">
        <v>31.30297518540501</v>
      </c>
      <c r="K4" s="102">
        <v>3452.4746290054086</v>
      </c>
      <c r="L4" s="102">
        <v>22.147935924463006</v>
      </c>
      <c r="M4" s="102">
        <v>8.8677469429339109</v>
      </c>
      <c r="N4" s="102">
        <v>13115.086434418787</v>
      </c>
      <c r="O4" s="102">
        <v>38.508435908535546</v>
      </c>
      <c r="P4" s="102">
        <v>40.170722128338923</v>
      </c>
      <c r="Q4" s="99">
        <v>0.73675548031884475</v>
      </c>
      <c r="R4" s="99">
        <v>0.42485495964914449</v>
      </c>
      <c r="S4" s="99">
        <v>0.77924850555081127</v>
      </c>
      <c r="T4" s="99">
        <v>0.26324451968115525</v>
      </c>
      <c r="U4" s="99">
        <v>0.57514504035085545</v>
      </c>
      <c r="V4" s="99">
        <v>0.22075149444918868</v>
      </c>
      <c r="W4" s="99">
        <v>1</v>
      </c>
      <c r="X4" s="99">
        <v>1</v>
      </c>
      <c r="Y4" s="99">
        <v>1</v>
      </c>
      <c r="Z4" s="100">
        <v>0</v>
      </c>
      <c r="AB4" s="97">
        <v>2021</v>
      </c>
      <c r="AC4" s="101">
        <v>6863.4857895099758</v>
      </c>
      <c r="AD4" s="101">
        <v>0</v>
      </c>
      <c r="AE4" s="101">
        <v>0</v>
      </c>
      <c r="AF4" s="101">
        <v>0</v>
      </c>
      <c r="AG4" s="101">
        <v>0</v>
      </c>
      <c r="AH4" s="101">
        <v>40.170722128338923</v>
      </c>
      <c r="AI4" s="101">
        <v>0</v>
      </c>
      <c r="AJ4" s="101">
        <v>0.79255273999999987</v>
      </c>
      <c r="AK4" s="101">
        <v>0</v>
      </c>
      <c r="AL4" s="101">
        <v>0</v>
      </c>
      <c r="AM4" s="101">
        <v>18.284016501868877</v>
      </c>
      <c r="AN4" s="101">
        <v>0</v>
      </c>
      <c r="AO4" s="101">
        <v>6251.6006449087945</v>
      </c>
      <c r="AP4" s="101">
        <v>19.431866666666668</v>
      </c>
      <c r="AQ4" s="101">
        <v>0</v>
      </c>
      <c r="AR4" s="101">
        <v>13115.08643441877</v>
      </c>
      <c r="AS4" s="101">
        <v>38.508435908535546</v>
      </c>
      <c r="AT4" s="101">
        <v>40.170722128338923</v>
      </c>
      <c r="AU4" s="65"/>
      <c r="AV4" s="65"/>
      <c r="AW4" s="93" t="s">
        <v>80</v>
      </c>
      <c r="AX4" s="109">
        <v>0.2478797095314684</v>
      </c>
      <c r="AY4" s="109">
        <v>0.62408176220641354</v>
      </c>
      <c r="AZ4" s="109">
        <v>0.12803852826211806</v>
      </c>
      <c r="BA4" s="109">
        <v>1</v>
      </c>
      <c r="BD4" s="93" t="s">
        <v>80</v>
      </c>
      <c r="BE4" s="109">
        <v>0.18749544096316362</v>
      </c>
      <c r="BF4" s="109">
        <v>0.12803852826211809</v>
      </c>
      <c r="BG4" s="109">
        <v>0.46207687192382257</v>
      </c>
      <c r="BH4" s="109">
        <v>5.0861416527146722E-2</v>
      </c>
      <c r="BI4" s="109">
        <v>0.16200489028259105</v>
      </c>
      <c r="BJ4" s="109">
        <v>9.5228520411581325E-3</v>
      </c>
      <c r="BK4" s="109">
        <v>1.0000000000000002</v>
      </c>
      <c r="BL4" s="96"/>
      <c r="BT4" s="103" t="s">
        <v>146</v>
      </c>
    </row>
    <row r="5" spans="1:74" ht="16.5" x14ac:dyDescent="0.25">
      <c r="A5" s="97">
        <v>2022</v>
      </c>
      <c r="B5" s="102">
        <v>9731.529748524641</v>
      </c>
      <c r="C5" s="102">
        <v>40.668551342240427</v>
      </c>
      <c r="D5" s="102">
        <v>48.604420206829857</v>
      </c>
      <c r="G5" s="97">
        <v>2022</v>
      </c>
      <c r="H5" s="102">
        <v>7355.6124575212516</v>
      </c>
      <c r="I5" s="102">
        <v>15.552841066598669</v>
      </c>
      <c r="J5" s="102">
        <v>41.737300247206683</v>
      </c>
      <c r="K5" s="102">
        <v>2375.9172910033885</v>
      </c>
      <c r="L5" s="102">
        <v>25.115710275641757</v>
      </c>
      <c r="M5" s="102">
        <v>6.8671199596231727</v>
      </c>
      <c r="N5" s="102">
        <v>9731.529748524641</v>
      </c>
      <c r="O5" s="102">
        <v>40.668551342240427</v>
      </c>
      <c r="P5" s="102">
        <v>48.604420206829857</v>
      </c>
      <c r="Q5" s="99">
        <v>0.75585366818987598</v>
      </c>
      <c r="R5" s="99">
        <v>0.38242918799137793</v>
      </c>
      <c r="S5" s="99">
        <v>0.8587140854596963</v>
      </c>
      <c r="T5" s="99">
        <v>0.24414633181012388</v>
      </c>
      <c r="U5" s="99">
        <v>0.61757081200862207</v>
      </c>
      <c r="V5" s="99">
        <v>0.14128591454030368</v>
      </c>
      <c r="W5" s="99">
        <v>0.99999999999999989</v>
      </c>
      <c r="X5" s="99">
        <v>1</v>
      </c>
      <c r="Y5" s="99">
        <v>1</v>
      </c>
      <c r="Z5" s="100">
        <v>0</v>
      </c>
      <c r="AB5" s="97">
        <v>2022</v>
      </c>
      <c r="AC5" s="101">
        <v>9715.2297439421855</v>
      </c>
      <c r="AD5" s="101">
        <v>0</v>
      </c>
      <c r="AE5" s="101">
        <v>0</v>
      </c>
      <c r="AF5" s="101">
        <v>0</v>
      </c>
      <c r="AG5" s="101">
        <v>0</v>
      </c>
      <c r="AH5" s="101">
        <v>48.604420206829857</v>
      </c>
      <c r="AI5" s="101">
        <v>0</v>
      </c>
      <c r="AJ5" s="101">
        <v>0</v>
      </c>
      <c r="AK5" s="101">
        <v>0</v>
      </c>
      <c r="AL5" s="101">
        <v>0</v>
      </c>
      <c r="AM5" s="101">
        <v>18.145251342240432</v>
      </c>
      <c r="AN5" s="101">
        <v>0</v>
      </c>
      <c r="AO5" s="101">
        <v>16.300004582469825</v>
      </c>
      <c r="AP5" s="101">
        <v>22.523299999999999</v>
      </c>
      <c r="AQ5" s="101">
        <v>0</v>
      </c>
      <c r="AR5" s="101">
        <v>9731.5297485246556</v>
      </c>
      <c r="AS5" s="101">
        <v>40.668551342240434</v>
      </c>
      <c r="AT5" s="101">
        <v>48.604420206829857</v>
      </c>
      <c r="AU5" s="65"/>
      <c r="AV5" s="65"/>
      <c r="AW5" s="93" t="s">
        <v>136</v>
      </c>
      <c r="AX5" s="101">
        <v>284.29540374172615</v>
      </c>
      <c r="AY5" s="101">
        <v>715.76482354961081</v>
      </c>
      <c r="AZ5" s="101">
        <v>146.84850630000508</v>
      </c>
      <c r="BA5" s="111">
        <v>1146.9087335913421</v>
      </c>
      <c r="BD5" s="93" t="s">
        <v>136</v>
      </c>
      <c r="BE5" s="110">
        <v>215.0401587492122</v>
      </c>
      <c r="BF5" s="110">
        <v>146.84850630000508</v>
      </c>
      <c r="BG5" s="110">
        <v>529.96</v>
      </c>
      <c r="BH5" s="110">
        <v>58.333402817811589</v>
      </c>
      <c r="BI5" s="110">
        <v>185.80482354961077</v>
      </c>
      <c r="BJ5" s="110">
        <v>10.921842174702398</v>
      </c>
      <c r="BK5" s="112">
        <v>1146.9087335913418</v>
      </c>
      <c r="BL5" s="95"/>
      <c r="BT5" s="103" t="s">
        <v>147</v>
      </c>
    </row>
    <row r="6" spans="1:74" x14ac:dyDescent="0.25">
      <c r="A6" s="97">
        <v>2023</v>
      </c>
      <c r="B6" s="102">
        <v>10048.744466050714</v>
      </c>
      <c r="C6" s="102">
        <v>124.75904208457106</v>
      </c>
      <c r="D6" s="102">
        <v>46.517555194469523</v>
      </c>
      <c r="G6" s="97">
        <v>2023</v>
      </c>
      <c r="H6" s="102">
        <v>9296.1377335294383</v>
      </c>
      <c r="I6" s="102">
        <v>96.982891792970634</v>
      </c>
      <c r="J6" s="102">
        <v>41.737300247206683</v>
      </c>
      <c r="K6" s="102">
        <v>752.60673252127617</v>
      </c>
      <c r="L6" s="102">
        <v>27.776150291600437</v>
      </c>
      <c r="M6" s="102">
        <v>4.7802549472628435</v>
      </c>
      <c r="N6" s="102">
        <v>10048.744466050714</v>
      </c>
      <c r="O6" s="102">
        <v>124.75904208457106</v>
      </c>
      <c r="P6" s="102">
        <v>46.517555194469523</v>
      </c>
      <c r="Q6" s="99">
        <v>0.92510440134447369</v>
      </c>
      <c r="R6" s="99">
        <v>0.77736162583893786</v>
      </c>
      <c r="S6" s="99">
        <v>0.89723761433121996</v>
      </c>
      <c r="T6" s="99">
        <v>7.4895598655526405E-2</v>
      </c>
      <c r="U6" s="99">
        <v>0.22263837416106219</v>
      </c>
      <c r="V6" s="99">
        <v>0.10276238566878013</v>
      </c>
      <c r="W6" s="99">
        <v>1</v>
      </c>
      <c r="X6" s="99">
        <v>1</v>
      </c>
      <c r="Y6" s="99">
        <v>1</v>
      </c>
      <c r="Z6" s="100">
        <v>0</v>
      </c>
      <c r="AB6" s="97">
        <v>2023</v>
      </c>
      <c r="AC6" s="101">
        <v>10035.455655468311</v>
      </c>
      <c r="AD6" s="101">
        <v>0</v>
      </c>
      <c r="AE6" s="101">
        <v>0</v>
      </c>
      <c r="AF6" s="101">
        <v>0</v>
      </c>
      <c r="AG6" s="101">
        <v>0</v>
      </c>
      <c r="AH6" s="101">
        <v>46.517555194469523</v>
      </c>
      <c r="AI6" s="101">
        <v>0</v>
      </c>
      <c r="AJ6" s="101">
        <v>0</v>
      </c>
      <c r="AK6" s="101">
        <v>0</v>
      </c>
      <c r="AL6" s="101">
        <v>0</v>
      </c>
      <c r="AM6" s="101">
        <v>17.900761315340294</v>
      </c>
      <c r="AN6" s="101">
        <v>0</v>
      </c>
      <c r="AO6" s="101">
        <v>13.288810582403846</v>
      </c>
      <c r="AP6" s="101">
        <v>106.85828076923077</v>
      </c>
      <c r="AQ6" s="101">
        <v>0</v>
      </c>
      <c r="AR6" s="101">
        <v>10048.744466050715</v>
      </c>
      <c r="AS6" s="101">
        <v>124.75904208457106</v>
      </c>
      <c r="AT6" s="101">
        <v>46.517555194469523</v>
      </c>
      <c r="AU6" s="65"/>
      <c r="AV6" s="65"/>
      <c r="AW6" s="65"/>
      <c r="BD6" s="65"/>
      <c r="BT6" s="103" t="s">
        <v>148</v>
      </c>
    </row>
    <row r="7" spans="1:74" x14ac:dyDescent="0.25">
      <c r="A7" s="97">
        <v>2024</v>
      </c>
      <c r="B7" s="102">
        <v>279.70882138566617</v>
      </c>
      <c r="C7" s="102">
        <v>124.55955108070086</v>
      </c>
      <c r="D7" s="102">
        <v>44.440219246092575</v>
      </c>
      <c r="G7" s="97">
        <v>2024</v>
      </c>
      <c r="H7" s="102">
        <v>249.22367038918514</v>
      </c>
      <c r="I7" s="102">
        <v>96.880320073970637</v>
      </c>
      <c r="J7" s="102">
        <v>41.737300247206683</v>
      </c>
      <c r="K7" s="102">
        <v>30.485150996480996</v>
      </c>
      <c r="L7" s="102">
        <v>27.67923100673022</v>
      </c>
      <c r="M7" s="102">
        <v>2.7029189988858944</v>
      </c>
      <c r="N7" s="102">
        <v>279.70882138566617</v>
      </c>
      <c r="O7" s="102">
        <v>124.55955108070086</v>
      </c>
      <c r="P7" s="102">
        <v>44.440219246092575</v>
      </c>
      <c r="Q7" s="99">
        <v>0.89101112061657972</v>
      </c>
      <c r="R7" s="99">
        <v>0.77778315057672998</v>
      </c>
      <c r="S7" s="99">
        <v>0.93917854041362436</v>
      </c>
      <c r="T7" s="99">
        <v>0.10898887938342021</v>
      </c>
      <c r="U7" s="99">
        <v>0.22221684942327008</v>
      </c>
      <c r="V7" s="99">
        <v>6.0821459586375685E-2</v>
      </c>
      <c r="W7" s="99">
        <v>0.99999999999999989</v>
      </c>
      <c r="X7" s="99">
        <v>1</v>
      </c>
      <c r="Y7" s="99">
        <v>1</v>
      </c>
      <c r="Z7" s="100">
        <v>0</v>
      </c>
      <c r="AB7" s="97">
        <v>2024</v>
      </c>
      <c r="AC7" s="101">
        <v>269.35261322201433</v>
      </c>
      <c r="AD7" s="101">
        <v>0</v>
      </c>
      <c r="AE7" s="101">
        <v>0</v>
      </c>
      <c r="AF7" s="101">
        <v>0</v>
      </c>
      <c r="AG7" s="101">
        <v>0</v>
      </c>
      <c r="AH7" s="101">
        <v>44.440219246092575</v>
      </c>
      <c r="AI7" s="101">
        <v>0</v>
      </c>
      <c r="AJ7" s="101">
        <v>0</v>
      </c>
      <c r="AK7" s="101">
        <v>0</v>
      </c>
      <c r="AL7" s="101">
        <v>0</v>
      </c>
      <c r="AM7" s="101">
        <v>18.414678003777766</v>
      </c>
      <c r="AN7" s="101">
        <v>0</v>
      </c>
      <c r="AO7" s="101">
        <v>10.356208163651818</v>
      </c>
      <c r="AP7" s="101">
        <v>106.14487307692309</v>
      </c>
      <c r="AQ7" s="101">
        <v>0</v>
      </c>
      <c r="AR7" s="101">
        <v>279.70882138566617</v>
      </c>
      <c r="AS7" s="101">
        <v>124.55955108070086</v>
      </c>
      <c r="AT7" s="101">
        <v>44.440219246092575</v>
      </c>
      <c r="AU7" s="65"/>
      <c r="AV7" s="65"/>
      <c r="AW7" s="65"/>
      <c r="BD7" s="65"/>
      <c r="BT7" s="103" t="s">
        <v>149</v>
      </c>
    </row>
    <row r="8" spans="1:74" x14ac:dyDescent="0.25">
      <c r="A8" s="97">
        <v>2025</v>
      </c>
      <c r="B8" s="102">
        <v>137.94405239686813</v>
      </c>
      <c r="C8" s="102">
        <v>121.28098564222657</v>
      </c>
      <c r="D8" s="102">
        <v>31.952857349071571</v>
      </c>
      <c r="G8" s="97">
        <v>2025</v>
      </c>
      <c r="H8" s="102">
        <v>124.52752932463073</v>
      </c>
      <c r="I8" s="102">
        <v>96.639800363970636</v>
      </c>
      <c r="J8" s="102">
        <v>31.30297518540501</v>
      </c>
      <c r="K8" s="102">
        <v>13.416523072237382</v>
      </c>
      <c r="L8" s="102">
        <v>24.641185278255932</v>
      </c>
      <c r="M8" s="102">
        <v>0.64988216366655971</v>
      </c>
      <c r="N8" s="102">
        <v>137.94405239686813</v>
      </c>
      <c r="O8" s="102">
        <v>121.28098564222657</v>
      </c>
      <c r="P8" s="102">
        <v>31.952857349071571</v>
      </c>
      <c r="Q8" s="99">
        <v>0.90273938717098323</v>
      </c>
      <c r="R8" s="99">
        <v>0.79682565121175453</v>
      </c>
      <c r="S8" s="99">
        <v>0.97966121913396131</v>
      </c>
      <c r="T8" s="99">
        <v>9.7260612829016685E-2</v>
      </c>
      <c r="U8" s="99">
        <v>0.20317434878824547</v>
      </c>
      <c r="V8" s="99">
        <v>2.0338780866038662E-2</v>
      </c>
      <c r="W8" s="99">
        <v>0.99999999999999989</v>
      </c>
      <c r="X8" s="99">
        <v>1</v>
      </c>
      <c r="Y8" s="99">
        <v>1</v>
      </c>
      <c r="Z8" s="100">
        <v>0</v>
      </c>
      <c r="AB8" s="97">
        <v>2025</v>
      </c>
      <c r="AC8" s="101">
        <v>129.72263107417899</v>
      </c>
      <c r="AD8" s="101">
        <v>0</v>
      </c>
      <c r="AE8" s="101">
        <v>0</v>
      </c>
      <c r="AF8" s="101">
        <v>0</v>
      </c>
      <c r="AG8" s="101">
        <v>0</v>
      </c>
      <c r="AH8" s="101">
        <v>31.952857349071571</v>
      </c>
      <c r="AI8" s="101">
        <v>0</v>
      </c>
      <c r="AJ8" s="101">
        <v>0</v>
      </c>
      <c r="AK8" s="101">
        <v>0</v>
      </c>
      <c r="AL8" s="101">
        <v>0</v>
      </c>
      <c r="AM8" s="101">
        <v>19.824220257611167</v>
      </c>
      <c r="AN8" s="101">
        <v>0</v>
      </c>
      <c r="AO8" s="101">
        <v>8.2214213226891815</v>
      </c>
      <c r="AP8" s="101">
        <v>101.45676538461539</v>
      </c>
      <c r="AQ8" s="101">
        <v>0</v>
      </c>
      <c r="AR8" s="101">
        <v>137.94405239686819</v>
      </c>
      <c r="AS8" s="101">
        <v>121.28098564222657</v>
      </c>
      <c r="AT8" s="101">
        <v>31.952857349071571</v>
      </c>
      <c r="AU8" s="65"/>
      <c r="AV8" s="65"/>
      <c r="AW8" s="65"/>
      <c r="BD8" s="65"/>
      <c r="BT8" s="103" t="s">
        <v>150</v>
      </c>
    </row>
    <row r="9" spans="1:74" x14ac:dyDescent="0.25">
      <c r="A9" s="97">
        <v>2026</v>
      </c>
      <c r="B9" s="102">
        <v>36.178047809543543</v>
      </c>
      <c r="C9" s="102">
        <v>111.35233858047961</v>
      </c>
      <c r="D9" s="102">
        <v>0</v>
      </c>
      <c r="G9" s="97">
        <v>2026</v>
      </c>
      <c r="H9" s="102">
        <v>34.183203480526522</v>
      </c>
      <c r="I9" s="102">
        <v>91.768990512542061</v>
      </c>
      <c r="J9" s="102">
        <v>0</v>
      </c>
      <c r="K9" s="102">
        <v>1.9948443290170235</v>
      </c>
      <c r="L9" s="102">
        <v>19.583348067937546</v>
      </c>
      <c r="M9" s="102">
        <v>0</v>
      </c>
      <c r="N9" s="102">
        <v>36.178047809543543</v>
      </c>
      <c r="O9" s="102">
        <v>111.35233858047961</v>
      </c>
      <c r="P9" s="102">
        <v>0</v>
      </c>
      <c r="Q9" s="99">
        <v>0.9448603656140121</v>
      </c>
      <c r="R9" s="99">
        <v>0.82413168580394258</v>
      </c>
      <c r="S9" s="99" t="s">
        <v>189</v>
      </c>
      <c r="T9" s="99">
        <v>5.5139634385987957E-2</v>
      </c>
      <c r="U9" s="99">
        <v>0.17586831419605733</v>
      </c>
      <c r="V9" s="99" t="s">
        <v>189</v>
      </c>
      <c r="W9" s="99">
        <v>1</v>
      </c>
      <c r="X9" s="99">
        <v>0.99999999999999989</v>
      </c>
      <c r="Y9" s="99">
        <v>0</v>
      </c>
      <c r="Z9" s="100">
        <v>0</v>
      </c>
      <c r="AB9" s="97">
        <v>2026</v>
      </c>
      <c r="AC9" s="101">
        <v>36.178047809543543</v>
      </c>
      <c r="AD9" s="101">
        <v>0</v>
      </c>
      <c r="AE9" s="101">
        <v>0</v>
      </c>
      <c r="AF9" s="101">
        <v>0</v>
      </c>
      <c r="AG9" s="101">
        <v>0</v>
      </c>
      <c r="AH9" s="101">
        <v>0</v>
      </c>
      <c r="AI9" s="101">
        <v>0</v>
      </c>
      <c r="AJ9" s="101">
        <v>0</v>
      </c>
      <c r="AK9" s="101">
        <v>0</v>
      </c>
      <c r="AL9" s="101">
        <v>0</v>
      </c>
      <c r="AM9" s="101">
        <v>14.5836808881719</v>
      </c>
      <c r="AN9" s="101">
        <v>0</v>
      </c>
      <c r="AO9" s="101">
        <v>0</v>
      </c>
      <c r="AP9" s="101">
        <v>96.768657692307713</v>
      </c>
      <c r="AQ9" s="101">
        <v>0</v>
      </c>
      <c r="AR9" s="101">
        <v>36.178047809543543</v>
      </c>
      <c r="AS9" s="101">
        <v>111.35233858047961</v>
      </c>
      <c r="AT9" s="101">
        <v>0</v>
      </c>
      <c r="AU9" s="65"/>
      <c r="AV9" s="65"/>
      <c r="AW9" s="65"/>
      <c r="BD9" s="65"/>
      <c r="BT9" s="103" t="s">
        <v>151</v>
      </c>
    </row>
    <row r="10" spans="1:74" x14ac:dyDescent="0.25">
      <c r="A10" s="97" t="s">
        <v>165</v>
      </c>
      <c r="B10" s="102">
        <v>0</v>
      </c>
      <c r="C10" s="102">
        <v>21.640557758117936</v>
      </c>
      <c r="D10" s="102">
        <v>0</v>
      </c>
      <c r="G10" s="97" t="s">
        <v>165</v>
      </c>
      <c r="H10" s="102">
        <v>0</v>
      </c>
      <c r="I10" s="102">
        <v>19.13584653724698</v>
      </c>
      <c r="J10" s="102">
        <v>0</v>
      </c>
      <c r="K10" s="102">
        <v>0</v>
      </c>
      <c r="L10" s="102">
        <v>2.5047112208709534</v>
      </c>
      <c r="M10" s="102">
        <v>0</v>
      </c>
      <c r="N10" s="98">
        <v>0</v>
      </c>
      <c r="O10" s="102">
        <v>21.640557758117936</v>
      </c>
      <c r="P10" s="98">
        <v>0</v>
      </c>
      <c r="Q10" s="99" t="s">
        <v>189</v>
      </c>
      <c r="R10" s="99">
        <v>0.88425847203816299</v>
      </c>
      <c r="S10" s="99" t="s">
        <v>189</v>
      </c>
      <c r="T10" s="99" t="s">
        <v>189</v>
      </c>
      <c r="U10" s="99">
        <v>0.1157415279618369</v>
      </c>
      <c r="V10" s="99" t="s">
        <v>189</v>
      </c>
      <c r="W10" s="99">
        <v>0</v>
      </c>
      <c r="X10" s="99">
        <v>0.99999999999999989</v>
      </c>
      <c r="Y10" s="99">
        <v>0</v>
      </c>
      <c r="Z10" s="100">
        <v>0</v>
      </c>
      <c r="AB10" s="97" t="s">
        <v>165</v>
      </c>
      <c r="AC10" s="101">
        <v>0</v>
      </c>
      <c r="AD10" s="101">
        <v>0</v>
      </c>
      <c r="AE10" s="101">
        <v>0</v>
      </c>
      <c r="AF10" s="101">
        <v>0</v>
      </c>
      <c r="AG10" s="101">
        <v>0</v>
      </c>
      <c r="AH10" s="101">
        <v>0</v>
      </c>
      <c r="AI10" s="101">
        <v>0</v>
      </c>
      <c r="AJ10" s="101">
        <v>0</v>
      </c>
      <c r="AK10" s="101">
        <v>0</v>
      </c>
      <c r="AL10" s="101">
        <v>0</v>
      </c>
      <c r="AM10" s="101">
        <v>7.8023594408102417</v>
      </c>
      <c r="AN10" s="101">
        <v>0</v>
      </c>
      <c r="AO10" s="101">
        <v>0</v>
      </c>
      <c r="AP10" s="101">
        <v>13.838198317307693</v>
      </c>
      <c r="AQ10" s="101">
        <v>0</v>
      </c>
      <c r="AR10" s="101">
        <v>0</v>
      </c>
      <c r="AS10" s="101">
        <v>21.640557758117936</v>
      </c>
      <c r="AT10" s="101">
        <v>0</v>
      </c>
      <c r="AU10" s="65"/>
      <c r="AV10" s="65"/>
      <c r="AW10" s="65"/>
      <c r="BD10" s="65"/>
      <c r="BT10" s="103" t="s">
        <v>166</v>
      </c>
    </row>
    <row r="11" spans="1:74" x14ac:dyDescent="0.25">
      <c r="AU11" s="65"/>
      <c r="AV11" s="65"/>
      <c r="AW11" s="65"/>
      <c r="BD11" s="65"/>
      <c r="BT11" s="103" t="s">
        <v>152</v>
      </c>
    </row>
    <row r="12" spans="1:74" x14ac:dyDescent="0.25">
      <c r="A12" s="92"/>
      <c r="B12" s="125"/>
      <c r="C12" s="125"/>
      <c r="D12" s="125"/>
      <c r="G12" s="92"/>
      <c r="H12" s="125"/>
      <c r="I12" s="125"/>
      <c r="J12" s="125"/>
      <c r="K12" s="125"/>
      <c r="L12" s="125"/>
      <c r="M12" s="125"/>
      <c r="N12" s="125"/>
      <c r="O12" s="125"/>
      <c r="P12" s="125"/>
      <c r="Q12" s="126"/>
      <c r="R12" s="126"/>
      <c r="S12" s="126"/>
      <c r="T12" s="126"/>
      <c r="U12" s="126"/>
      <c r="V12" s="126"/>
      <c r="W12" s="126"/>
      <c r="X12" s="126"/>
      <c r="Y12" s="126"/>
      <c r="AB12" s="92"/>
      <c r="AC12" s="127"/>
      <c r="AD12" s="127"/>
      <c r="AE12" s="127"/>
      <c r="AF12" s="127"/>
      <c r="AG12" s="127"/>
      <c r="AH12" s="127"/>
      <c r="AI12" s="127"/>
      <c r="AJ12" s="127"/>
      <c r="AK12" s="127"/>
      <c r="AL12" s="127"/>
      <c r="AM12" s="127"/>
      <c r="AN12" s="127"/>
      <c r="AO12" s="127"/>
      <c r="AP12" s="127"/>
      <c r="AQ12" s="127"/>
      <c r="AR12" s="127"/>
      <c r="AS12" s="127"/>
      <c r="AT12" s="127"/>
      <c r="AU12" s="65"/>
      <c r="AV12" s="65"/>
      <c r="AW12" s="65"/>
      <c r="BD12" s="65"/>
      <c r="BT12" s="103" t="s">
        <v>153</v>
      </c>
    </row>
    <row r="13" spans="1:74" x14ac:dyDescent="0.25">
      <c r="A13" s="92"/>
      <c r="B13" s="125"/>
      <c r="C13" s="125"/>
      <c r="D13" s="125"/>
      <c r="G13" s="92"/>
      <c r="H13" s="125"/>
      <c r="I13" s="125"/>
      <c r="J13" s="125"/>
      <c r="K13" s="125"/>
      <c r="L13" s="125"/>
      <c r="M13" s="125"/>
      <c r="N13" s="125"/>
      <c r="O13" s="125"/>
      <c r="P13" s="125"/>
      <c r="Q13" s="126"/>
      <c r="R13" s="126"/>
      <c r="S13" s="126"/>
      <c r="T13" s="126"/>
      <c r="U13" s="126"/>
      <c r="V13" s="126"/>
      <c r="W13" s="126"/>
      <c r="X13" s="126"/>
      <c r="Y13" s="126"/>
      <c r="AB13" s="92"/>
      <c r="AC13" s="127"/>
      <c r="AD13" s="127"/>
      <c r="AE13" s="127"/>
      <c r="AF13" s="127"/>
      <c r="AG13" s="127"/>
      <c r="AH13" s="127"/>
      <c r="AI13" s="127"/>
      <c r="AJ13" s="127"/>
      <c r="AK13" s="127"/>
      <c r="AL13" s="127"/>
      <c r="AM13" s="127"/>
      <c r="AN13" s="127"/>
      <c r="AO13" s="127"/>
      <c r="AP13" s="127"/>
      <c r="AQ13" s="127"/>
      <c r="AR13" s="127"/>
      <c r="AS13" s="127"/>
      <c r="AT13" s="127"/>
      <c r="AU13" s="65"/>
      <c r="AV13" s="65"/>
      <c r="AW13" s="65"/>
      <c r="BD13" s="65"/>
      <c r="BT13" s="103" t="s">
        <v>155</v>
      </c>
    </row>
    <row r="14" spans="1:74" x14ac:dyDescent="0.25">
      <c r="A14" s="92"/>
      <c r="B14" s="125"/>
      <c r="C14" s="125"/>
      <c r="D14" s="125"/>
      <c r="G14" s="92"/>
      <c r="H14" s="125"/>
      <c r="I14" s="125"/>
      <c r="J14" s="125"/>
      <c r="K14" s="125"/>
      <c r="L14" s="125"/>
      <c r="M14" s="125"/>
      <c r="N14" s="125"/>
      <c r="O14" s="125"/>
      <c r="P14" s="125"/>
      <c r="Q14" s="126"/>
      <c r="R14" s="126"/>
      <c r="S14" s="126"/>
      <c r="T14" s="126"/>
      <c r="U14" s="126"/>
      <c r="V14" s="126"/>
      <c r="W14" s="126"/>
      <c r="X14" s="126"/>
      <c r="Y14" s="126"/>
      <c r="AB14" s="92"/>
      <c r="AC14" s="127"/>
      <c r="AD14" s="127"/>
      <c r="AE14" s="127"/>
      <c r="AF14" s="127"/>
      <c r="AG14" s="127"/>
      <c r="AH14" s="127"/>
      <c r="AI14" s="127"/>
      <c r="AJ14" s="127"/>
      <c r="AK14" s="127"/>
      <c r="AL14" s="127"/>
      <c r="AM14" s="127"/>
      <c r="AN14" s="127"/>
      <c r="AO14" s="127"/>
      <c r="AP14" s="127"/>
      <c r="AQ14" s="127"/>
      <c r="AR14" s="127"/>
      <c r="AS14" s="127"/>
      <c r="AT14" s="127"/>
      <c r="AU14" s="65"/>
      <c r="AV14" s="65"/>
      <c r="AW14" s="65"/>
      <c r="BD14" s="65"/>
      <c r="BT14" s="103" t="s">
        <v>154</v>
      </c>
    </row>
    <row r="15" spans="1:74" x14ac:dyDescent="0.25">
      <c r="A15" s="92"/>
      <c r="B15" s="125"/>
      <c r="C15" s="125"/>
      <c r="D15" s="125"/>
      <c r="G15" s="92"/>
      <c r="H15" s="125"/>
      <c r="I15" s="125"/>
      <c r="J15" s="125"/>
      <c r="K15" s="125"/>
      <c r="L15" s="125"/>
      <c r="M15" s="125"/>
      <c r="N15" s="125"/>
      <c r="O15" s="125"/>
      <c r="P15" s="125"/>
      <c r="Q15" s="126"/>
      <c r="R15" s="126"/>
      <c r="S15" s="126"/>
      <c r="T15" s="126"/>
      <c r="U15" s="126"/>
      <c r="V15" s="126"/>
      <c r="W15" s="126"/>
      <c r="X15" s="126"/>
      <c r="Y15" s="126"/>
      <c r="AB15" s="92"/>
      <c r="AC15" s="127"/>
      <c r="AD15" s="127"/>
      <c r="AE15" s="127"/>
      <c r="AF15" s="127"/>
      <c r="AG15" s="127"/>
      <c r="AH15" s="127"/>
      <c r="AI15" s="127"/>
      <c r="AJ15" s="127"/>
      <c r="AK15" s="127"/>
      <c r="AL15" s="127"/>
      <c r="AM15" s="127"/>
      <c r="AN15" s="127"/>
      <c r="AO15" s="127"/>
      <c r="AP15" s="127"/>
      <c r="AQ15" s="127"/>
      <c r="AR15" s="127"/>
      <c r="AS15" s="127"/>
      <c r="AT15" s="127"/>
      <c r="AU15" s="65"/>
      <c r="AV15" s="65"/>
      <c r="AW15" s="65"/>
      <c r="BD15" s="65"/>
    </row>
    <row r="16" spans="1:74" x14ac:dyDescent="0.25">
      <c r="A16" s="92"/>
      <c r="B16" s="125"/>
      <c r="C16" s="125"/>
      <c r="D16" s="125"/>
      <c r="G16" s="92"/>
      <c r="H16" s="125"/>
      <c r="I16" s="125"/>
      <c r="J16" s="125"/>
      <c r="K16" s="125"/>
      <c r="L16" s="125"/>
      <c r="M16" s="125"/>
      <c r="N16" s="125"/>
      <c r="O16" s="125"/>
      <c r="P16" s="125"/>
      <c r="Q16" s="126"/>
      <c r="R16" s="126"/>
      <c r="S16" s="126"/>
      <c r="T16" s="126"/>
      <c r="U16" s="126"/>
      <c r="V16" s="126"/>
      <c r="W16" s="126"/>
      <c r="X16" s="126"/>
      <c r="Y16" s="126"/>
      <c r="AB16" s="92"/>
      <c r="AC16" s="127"/>
      <c r="AD16" s="127"/>
      <c r="AE16" s="127"/>
      <c r="AF16" s="127"/>
      <c r="AG16" s="127"/>
      <c r="AH16" s="127"/>
      <c r="AI16" s="127"/>
      <c r="AJ16" s="127"/>
      <c r="AK16" s="127"/>
      <c r="AL16" s="127"/>
      <c r="AM16" s="127"/>
      <c r="AN16" s="127"/>
      <c r="AO16" s="127"/>
      <c r="AP16" s="127"/>
      <c r="AQ16" s="127"/>
      <c r="AR16" s="127"/>
      <c r="AS16" s="127"/>
      <c r="AT16" s="127"/>
      <c r="AU16" s="65"/>
      <c r="AV16" s="65"/>
      <c r="AW16" s="65"/>
      <c r="BD16" s="65"/>
    </row>
    <row r="17" spans="1:56" x14ac:dyDescent="0.25">
      <c r="A17" s="92"/>
      <c r="B17" s="125"/>
      <c r="C17" s="125"/>
      <c r="D17" s="125"/>
      <c r="G17" s="92"/>
      <c r="H17" s="125"/>
      <c r="I17" s="125"/>
      <c r="J17" s="125"/>
      <c r="K17" s="125"/>
      <c r="L17" s="125"/>
      <c r="M17" s="125"/>
      <c r="N17" s="125"/>
      <c r="O17" s="125"/>
      <c r="P17" s="125"/>
      <c r="Q17" s="126"/>
      <c r="R17" s="126"/>
      <c r="S17" s="126"/>
      <c r="T17" s="126"/>
      <c r="U17" s="126"/>
      <c r="V17" s="126"/>
      <c r="W17" s="126"/>
      <c r="X17" s="126"/>
      <c r="Y17" s="126"/>
      <c r="AB17" s="92"/>
      <c r="AC17" s="127"/>
      <c r="AD17" s="127"/>
      <c r="AE17" s="127"/>
      <c r="AF17" s="127"/>
      <c r="AG17" s="127"/>
      <c r="AH17" s="127"/>
      <c r="AI17" s="127"/>
      <c r="AJ17" s="127"/>
      <c r="AK17" s="127"/>
      <c r="AL17" s="127"/>
      <c r="AM17" s="127"/>
      <c r="AN17" s="127"/>
      <c r="AO17" s="127"/>
      <c r="AP17" s="127"/>
      <c r="AQ17" s="127"/>
      <c r="AR17" s="127"/>
      <c r="AS17" s="127"/>
      <c r="AT17" s="127"/>
      <c r="AU17" s="65"/>
      <c r="AV17" s="65"/>
      <c r="AW17" s="65"/>
      <c r="BD17" s="65"/>
    </row>
    <row r="18" spans="1:56" x14ac:dyDescent="0.25">
      <c r="A18" s="92"/>
      <c r="B18" s="125"/>
      <c r="C18" s="125"/>
      <c r="D18" s="125"/>
      <c r="G18" s="92"/>
      <c r="H18" s="125"/>
      <c r="I18" s="125"/>
      <c r="J18" s="125"/>
      <c r="K18" s="125"/>
      <c r="L18" s="125"/>
      <c r="M18" s="125"/>
      <c r="N18" s="125"/>
      <c r="O18" s="125"/>
      <c r="P18" s="125"/>
      <c r="Q18" s="126"/>
      <c r="R18" s="126"/>
      <c r="S18" s="126"/>
      <c r="T18" s="126"/>
      <c r="U18" s="126"/>
      <c r="V18" s="126"/>
      <c r="W18" s="126"/>
      <c r="X18" s="126"/>
      <c r="Y18" s="126"/>
      <c r="AB18" s="92"/>
      <c r="AC18" s="127"/>
      <c r="AD18" s="127"/>
      <c r="AE18" s="127"/>
      <c r="AF18" s="127"/>
      <c r="AG18" s="127"/>
      <c r="AH18" s="127"/>
      <c r="AI18" s="127"/>
      <c r="AJ18" s="127"/>
      <c r="AK18" s="127"/>
      <c r="AL18" s="127"/>
      <c r="AM18" s="127"/>
      <c r="AN18" s="127"/>
      <c r="AO18" s="127"/>
      <c r="AP18" s="127"/>
      <c r="AQ18" s="127"/>
      <c r="AR18" s="127"/>
      <c r="AS18" s="127"/>
      <c r="AT18" s="127"/>
      <c r="AU18" s="65"/>
      <c r="AV18" s="65"/>
      <c r="AW18" s="65"/>
      <c r="BD18" s="65"/>
    </row>
    <row r="19" spans="1:56" x14ac:dyDescent="0.25">
      <c r="A19" s="92"/>
      <c r="B19" s="125"/>
      <c r="C19" s="125"/>
      <c r="D19" s="125"/>
      <c r="G19" s="92"/>
      <c r="H19" s="125"/>
      <c r="I19" s="125"/>
      <c r="J19" s="125"/>
      <c r="K19" s="125"/>
      <c r="L19" s="125"/>
      <c r="M19" s="125"/>
      <c r="N19" s="125"/>
      <c r="O19" s="125"/>
      <c r="P19" s="125"/>
      <c r="Q19" s="126"/>
      <c r="R19" s="126"/>
      <c r="S19" s="126"/>
      <c r="T19" s="126"/>
      <c r="U19" s="126"/>
      <c r="V19" s="126"/>
      <c r="W19" s="126"/>
      <c r="X19" s="126"/>
      <c r="Y19" s="126"/>
      <c r="AB19" s="92"/>
      <c r="AC19" s="127"/>
      <c r="AD19" s="127"/>
      <c r="AE19" s="127"/>
      <c r="AF19" s="127"/>
      <c r="AG19" s="127"/>
      <c r="AH19" s="127"/>
      <c r="AI19" s="127"/>
      <c r="AJ19" s="127"/>
      <c r="AK19" s="127"/>
      <c r="AL19" s="127"/>
      <c r="AM19" s="127"/>
      <c r="AN19" s="127"/>
      <c r="AO19" s="127"/>
      <c r="AP19" s="127"/>
      <c r="AQ19" s="127"/>
      <c r="AR19" s="127"/>
      <c r="AS19" s="127"/>
      <c r="AT19" s="127"/>
      <c r="AU19" s="65"/>
      <c r="AV19" s="65"/>
      <c r="AW19" s="65"/>
      <c r="BD19" s="65"/>
    </row>
    <row r="20" spans="1:56" x14ac:dyDescent="0.25">
      <c r="A20" s="92"/>
      <c r="B20" s="125"/>
      <c r="C20" s="125"/>
      <c r="D20" s="125"/>
      <c r="G20" s="92"/>
      <c r="H20" s="125"/>
      <c r="I20" s="125"/>
      <c r="J20" s="125"/>
      <c r="K20" s="125"/>
      <c r="L20" s="125"/>
      <c r="M20" s="125"/>
      <c r="N20" s="125"/>
      <c r="O20" s="125"/>
      <c r="P20" s="125"/>
      <c r="Q20" s="126"/>
      <c r="R20" s="126"/>
      <c r="S20" s="126"/>
      <c r="T20" s="126"/>
      <c r="U20" s="126"/>
      <c r="V20" s="126"/>
      <c r="W20" s="126"/>
      <c r="X20" s="126"/>
      <c r="Y20" s="126"/>
      <c r="AB20" s="92"/>
      <c r="AC20" s="127"/>
      <c r="AD20" s="127"/>
      <c r="AE20" s="127"/>
      <c r="AF20" s="127"/>
      <c r="AG20" s="127"/>
      <c r="AH20" s="127"/>
      <c r="AI20" s="127"/>
      <c r="AJ20" s="127"/>
      <c r="AK20" s="127"/>
      <c r="AL20" s="127"/>
      <c r="AM20" s="127"/>
      <c r="AN20" s="127"/>
      <c r="AO20" s="127"/>
      <c r="AP20" s="127"/>
      <c r="AQ20" s="127"/>
      <c r="AR20" s="127"/>
      <c r="AS20" s="127"/>
      <c r="AT20" s="127"/>
      <c r="AU20" s="65"/>
      <c r="AV20" s="65"/>
      <c r="AW20" s="65"/>
      <c r="BD20" s="65"/>
    </row>
    <row r="21" spans="1:56" x14ac:dyDescent="0.25">
      <c r="A21" s="92"/>
      <c r="B21" s="125"/>
      <c r="C21" s="125"/>
      <c r="D21" s="125"/>
      <c r="G21" s="92"/>
      <c r="H21" s="125"/>
      <c r="I21" s="125"/>
      <c r="J21" s="125"/>
      <c r="K21" s="125"/>
      <c r="L21" s="125"/>
      <c r="M21" s="125"/>
      <c r="N21" s="125"/>
      <c r="O21" s="125"/>
      <c r="P21" s="125"/>
      <c r="Q21" s="126"/>
      <c r="R21" s="126"/>
      <c r="S21" s="126"/>
      <c r="T21" s="126"/>
      <c r="U21" s="126"/>
      <c r="V21" s="126"/>
      <c r="W21" s="126"/>
      <c r="X21" s="126"/>
      <c r="Y21" s="126"/>
      <c r="AB21" s="92"/>
      <c r="AC21" s="127"/>
      <c r="AD21" s="127"/>
      <c r="AE21" s="127"/>
      <c r="AF21" s="127"/>
      <c r="AG21" s="127"/>
      <c r="AH21" s="127"/>
      <c r="AI21" s="127"/>
      <c r="AJ21" s="127"/>
      <c r="AK21" s="127"/>
      <c r="AL21" s="127"/>
      <c r="AM21" s="127"/>
      <c r="AN21" s="127"/>
      <c r="AO21" s="127"/>
      <c r="AP21" s="127"/>
      <c r="AQ21" s="127"/>
      <c r="AR21" s="127"/>
      <c r="AS21" s="127"/>
      <c r="AT21" s="127"/>
      <c r="AU21" s="65"/>
      <c r="AV21" s="65"/>
      <c r="AW21" s="65"/>
      <c r="BD21" s="65"/>
    </row>
    <row r="22" spans="1:56" x14ac:dyDescent="0.25">
      <c r="A22" s="92"/>
      <c r="B22" s="125"/>
      <c r="C22" s="125"/>
      <c r="D22" s="125"/>
      <c r="G22" s="92"/>
      <c r="H22" s="125"/>
      <c r="I22" s="125"/>
      <c r="J22" s="125"/>
      <c r="K22" s="125"/>
      <c r="L22" s="125"/>
      <c r="M22" s="125"/>
      <c r="N22" s="125"/>
      <c r="O22" s="125"/>
      <c r="P22" s="125"/>
      <c r="Q22" s="126"/>
      <c r="R22" s="126"/>
      <c r="S22" s="126"/>
      <c r="T22" s="126"/>
      <c r="U22" s="126"/>
      <c r="V22" s="126"/>
      <c r="W22" s="126"/>
      <c r="X22" s="126"/>
      <c r="Y22" s="126"/>
      <c r="AB22" s="92"/>
      <c r="AC22" s="127"/>
      <c r="AD22" s="127"/>
      <c r="AE22" s="127"/>
      <c r="AF22" s="127"/>
      <c r="AG22" s="127"/>
      <c r="AH22" s="127"/>
      <c r="AI22" s="127"/>
      <c r="AJ22" s="127"/>
      <c r="AK22" s="127"/>
      <c r="AL22" s="127"/>
      <c r="AM22" s="127"/>
      <c r="AN22" s="127"/>
      <c r="AO22" s="127"/>
      <c r="AP22" s="127"/>
      <c r="AQ22" s="127"/>
      <c r="AR22" s="127"/>
      <c r="AS22" s="127"/>
      <c r="AT22" s="127"/>
      <c r="AU22" s="65"/>
      <c r="AV22" s="65"/>
      <c r="AW22" s="65"/>
      <c r="BD22" s="65"/>
    </row>
    <row r="23" spans="1:56" x14ac:dyDescent="0.25">
      <c r="A23" s="92"/>
      <c r="B23" s="125"/>
      <c r="C23" s="125"/>
      <c r="D23" s="125"/>
      <c r="G23" s="92"/>
      <c r="H23" s="125"/>
      <c r="I23" s="125"/>
      <c r="J23" s="125"/>
      <c r="K23" s="125"/>
      <c r="L23" s="125"/>
      <c r="M23" s="125"/>
      <c r="N23" s="125"/>
      <c r="O23" s="125"/>
      <c r="P23" s="125"/>
      <c r="Q23" s="126"/>
      <c r="R23" s="126"/>
      <c r="S23" s="126"/>
      <c r="T23" s="126"/>
      <c r="U23" s="126"/>
      <c r="V23" s="126"/>
      <c r="W23" s="126"/>
      <c r="X23" s="126"/>
      <c r="Y23" s="126"/>
      <c r="AB23" s="92"/>
      <c r="AC23" s="127"/>
      <c r="AD23" s="127"/>
      <c r="AE23" s="127"/>
      <c r="AF23" s="127"/>
      <c r="AG23" s="127"/>
      <c r="AH23" s="127"/>
      <c r="AI23" s="127"/>
      <c r="AJ23" s="127"/>
      <c r="AK23" s="127"/>
      <c r="AL23" s="127"/>
      <c r="AM23" s="127"/>
      <c r="AN23" s="127"/>
      <c r="AO23" s="127"/>
      <c r="AP23" s="127"/>
      <c r="AQ23" s="127"/>
      <c r="AR23" s="127"/>
      <c r="AS23" s="127"/>
      <c r="AT23" s="127"/>
      <c r="AU23" s="65"/>
      <c r="AV23" s="65"/>
      <c r="AW23" s="65"/>
      <c r="BD23" s="65"/>
    </row>
    <row r="24" spans="1:56" x14ac:dyDescent="0.25">
      <c r="A24" s="92"/>
      <c r="B24" s="125"/>
      <c r="C24" s="125"/>
      <c r="D24" s="125"/>
      <c r="G24" s="92"/>
      <c r="H24" s="125"/>
      <c r="I24" s="125"/>
      <c r="J24" s="125"/>
      <c r="K24" s="125"/>
      <c r="L24" s="125"/>
      <c r="M24" s="125"/>
      <c r="N24" s="125"/>
      <c r="O24" s="125"/>
      <c r="P24" s="125"/>
      <c r="Q24" s="126"/>
      <c r="R24" s="126"/>
      <c r="S24" s="126"/>
      <c r="T24" s="126"/>
      <c r="U24" s="126"/>
      <c r="V24" s="126"/>
      <c r="W24" s="126"/>
      <c r="X24" s="126"/>
      <c r="Y24" s="126"/>
      <c r="AB24" s="92"/>
      <c r="AC24" s="127"/>
      <c r="AD24" s="127"/>
      <c r="AE24" s="127"/>
      <c r="AF24" s="127"/>
      <c r="AG24" s="127"/>
      <c r="AH24" s="127"/>
      <c r="AI24" s="127"/>
      <c r="AJ24" s="127"/>
      <c r="AK24" s="127"/>
      <c r="AL24" s="127"/>
      <c r="AM24" s="127"/>
      <c r="AN24" s="127"/>
      <c r="AO24" s="127"/>
      <c r="AP24" s="127"/>
      <c r="AQ24" s="127"/>
      <c r="AR24" s="127"/>
      <c r="AS24" s="127"/>
      <c r="AT24" s="127"/>
      <c r="AU24" s="65"/>
      <c r="AV24" s="65"/>
      <c r="AW24" s="65"/>
      <c r="BD24" s="65"/>
    </row>
    <row r="25" spans="1:56" x14ac:dyDescent="0.25">
      <c r="A25" s="92"/>
      <c r="B25" s="125"/>
      <c r="C25" s="125"/>
      <c r="D25" s="125"/>
      <c r="G25" s="92"/>
      <c r="H25" s="125"/>
      <c r="I25" s="125"/>
      <c r="J25" s="125"/>
      <c r="K25" s="125"/>
      <c r="L25" s="125"/>
      <c r="M25" s="125"/>
      <c r="N25" s="125"/>
      <c r="O25" s="125"/>
      <c r="P25" s="125"/>
      <c r="Q25" s="126"/>
      <c r="R25" s="126"/>
      <c r="S25" s="126"/>
      <c r="T25" s="126"/>
      <c r="U25" s="126"/>
      <c r="V25" s="126"/>
      <c r="W25" s="126"/>
      <c r="X25" s="126"/>
      <c r="Y25" s="126"/>
      <c r="AB25" s="92"/>
      <c r="AC25" s="127"/>
      <c r="AD25" s="127"/>
      <c r="AE25" s="127"/>
      <c r="AF25" s="127"/>
      <c r="AG25" s="127"/>
      <c r="AH25" s="127"/>
      <c r="AI25" s="127"/>
      <c r="AJ25" s="127"/>
      <c r="AK25" s="127"/>
      <c r="AL25" s="127"/>
      <c r="AM25" s="127"/>
      <c r="AN25" s="127"/>
      <c r="AO25" s="127"/>
      <c r="AP25" s="127"/>
      <c r="AQ25" s="127"/>
      <c r="AR25" s="127"/>
      <c r="AS25" s="127"/>
      <c r="AT25" s="127"/>
      <c r="AU25" s="65"/>
      <c r="AV25" s="65"/>
      <c r="AW25" s="65"/>
      <c r="BD25" s="65"/>
    </row>
    <row r="26" spans="1:56" x14ac:dyDescent="0.25">
      <c r="A26" s="92"/>
      <c r="B26" s="125"/>
      <c r="C26" s="125"/>
      <c r="D26" s="125"/>
      <c r="G26" s="92"/>
      <c r="H26" s="125"/>
      <c r="I26" s="125"/>
      <c r="J26" s="125"/>
      <c r="K26" s="125"/>
      <c r="L26" s="125"/>
      <c r="M26" s="125"/>
      <c r="N26" s="125"/>
      <c r="O26" s="125"/>
      <c r="P26" s="125"/>
      <c r="Q26" s="126"/>
      <c r="R26" s="126"/>
      <c r="S26" s="126"/>
      <c r="T26" s="126"/>
      <c r="U26" s="126"/>
      <c r="V26" s="126"/>
      <c r="W26" s="126"/>
      <c r="X26" s="126"/>
      <c r="Y26" s="126"/>
      <c r="AB26" s="92"/>
      <c r="AC26" s="127"/>
      <c r="AD26" s="127"/>
      <c r="AE26" s="127"/>
      <c r="AF26" s="127"/>
      <c r="AG26" s="127"/>
      <c r="AH26" s="127"/>
      <c r="AI26" s="127"/>
      <c r="AJ26" s="127"/>
      <c r="AK26" s="127"/>
      <c r="AL26" s="127"/>
      <c r="AM26" s="127"/>
      <c r="AN26" s="127"/>
      <c r="AO26" s="127"/>
      <c r="AP26" s="127"/>
      <c r="AQ26" s="127"/>
      <c r="AR26" s="127"/>
      <c r="AS26" s="127"/>
      <c r="AT26" s="127"/>
      <c r="AU26" s="65"/>
      <c r="AV26" s="65"/>
      <c r="AW26" s="65"/>
      <c r="BD26" s="65"/>
    </row>
    <row r="27" spans="1:56" x14ac:dyDescent="0.25">
      <c r="A27" s="92"/>
      <c r="B27" s="125"/>
      <c r="C27" s="125"/>
      <c r="D27" s="125"/>
      <c r="G27" s="92"/>
      <c r="H27" s="125"/>
      <c r="I27" s="125"/>
      <c r="J27" s="125"/>
      <c r="K27" s="125"/>
      <c r="L27" s="125"/>
      <c r="M27" s="125"/>
      <c r="N27" s="125"/>
      <c r="O27" s="125"/>
      <c r="P27" s="125"/>
      <c r="Q27" s="126"/>
      <c r="R27" s="126"/>
      <c r="S27" s="126"/>
      <c r="T27" s="126"/>
      <c r="U27" s="126"/>
      <c r="V27" s="126"/>
      <c r="W27" s="126"/>
      <c r="X27" s="126"/>
      <c r="Y27" s="126"/>
      <c r="AB27" s="92"/>
      <c r="AC27" s="127"/>
      <c r="AD27" s="127"/>
      <c r="AE27" s="127"/>
      <c r="AF27" s="127"/>
      <c r="AG27" s="127"/>
      <c r="AH27" s="127"/>
      <c r="AI27" s="127"/>
      <c r="AJ27" s="127"/>
      <c r="AK27" s="127"/>
      <c r="AL27" s="127"/>
      <c r="AM27" s="127"/>
      <c r="AN27" s="127"/>
      <c r="AO27" s="127"/>
      <c r="AP27" s="127"/>
      <c r="AQ27" s="127"/>
      <c r="AR27" s="127"/>
      <c r="AS27" s="127"/>
      <c r="AT27" s="127"/>
      <c r="AU27" s="65"/>
      <c r="AV27" s="65"/>
      <c r="AW27" s="65"/>
      <c r="BD27" s="65"/>
    </row>
    <row r="28" spans="1:56" x14ac:dyDescent="0.25">
      <c r="A28" s="92"/>
      <c r="B28" s="89"/>
      <c r="C28" s="89"/>
      <c r="D28" s="89"/>
    </row>
    <row r="29" spans="1:56" x14ac:dyDescent="0.25">
      <c r="A29" s="92"/>
      <c r="B29" s="89"/>
      <c r="C29" s="89"/>
      <c r="D29" s="89"/>
    </row>
    <row r="30" spans="1:56" x14ac:dyDescent="0.25">
      <c r="A30" s="92"/>
      <c r="B30" s="89"/>
      <c r="C30" s="89"/>
      <c r="D30" s="89"/>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21"/>
  <sheetViews>
    <sheetView showGridLines="0" zoomScale="90" zoomScaleNormal="90" workbookViewId="0">
      <pane xSplit="2" ySplit="6" topLeftCell="C7" activePane="bottomRight" state="frozen"/>
      <selection pane="topRight" activeCell="C1" sqref="C1"/>
      <selection pane="bottomLeft" activeCell="A3" sqref="A3"/>
      <selection pane="bottomRight"/>
    </sheetView>
  </sheetViews>
  <sheetFormatPr baseColWidth="10" defaultRowHeight="15" x14ac:dyDescent="0.25"/>
  <cols>
    <col min="1" max="1" width="20.85546875" customWidth="1"/>
    <col min="2" max="2" width="44.85546875" customWidth="1"/>
    <col min="3" max="3" width="25.5703125" customWidth="1"/>
    <col min="5" max="6" width="15.5703125" bestFit="1" customWidth="1"/>
  </cols>
  <sheetData>
    <row r="2" spans="1:15" ht="20.25" x14ac:dyDescent="0.25">
      <c r="A2" s="140" t="s">
        <v>195</v>
      </c>
      <c r="B2" s="140"/>
      <c r="C2" s="140"/>
      <c r="D2" s="140"/>
    </row>
    <row r="3" spans="1:15" ht="17.25" x14ac:dyDescent="0.25">
      <c r="A3" s="163" t="s">
        <v>196</v>
      </c>
      <c r="B3" s="163"/>
      <c r="C3" s="163"/>
      <c r="D3" s="163"/>
    </row>
    <row r="5" spans="1:15" ht="24.75" customHeight="1" x14ac:dyDescent="0.25">
      <c r="A5" s="12"/>
      <c r="B5" s="107"/>
      <c r="C5" s="93">
        <v>2021</v>
      </c>
      <c r="D5" s="12"/>
      <c r="E5" s="63"/>
      <c r="F5" s="63"/>
      <c r="G5" s="12"/>
      <c r="H5" s="12"/>
      <c r="I5" s="12"/>
      <c r="J5" s="12"/>
      <c r="K5" s="12"/>
    </row>
    <row r="6" spans="1:15" ht="21" customHeight="1" x14ac:dyDescent="0.25">
      <c r="A6" s="12"/>
      <c r="B6" s="12"/>
      <c r="C6" s="49" t="s">
        <v>92</v>
      </c>
      <c r="D6" s="12"/>
      <c r="E6" s="63"/>
      <c r="F6" s="66"/>
      <c r="G6" s="12"/>
      <c r="H6" s="12"/>
      <c r="I6" s="12"/>
      <c r="J6" s="12"/>
      <c r="K6" s="12"/>
    </row>
    <row r="7" spans="1:15" ht="48.75" customHeight="1" x14ac:dyDescent="0.25">
      <c r="A7" s="162" t="s">
        <v>93</v>
      </c>
      <c r="B7" s="49" t="s">
        <v>94</v>
      </c>
      <c r="C7" s="128">
        <v>9037.2252297628311</v>
      </c>
      <c r="D7" s="164" t="s">
        <v>193</v>
      </c>
      <c r="E7" s="164"/>
      <c r="F7" s="164"/>
      <c r="G7" s="164"/>
      <c r="H7" s="164"/>
      <c r="I7" s="164"/>
      <c r="J7" s="164"/>
      <c r="K7" s="164"/>
      <c r="L7" s="64"/>
      <c r="M7" s="65"/>
      <c r="N7" s="65"/>
      <c r="O7" s="65"/>
    </row>
    <row r="8" spans="1:15" ht="48.75" customHeight="1" x14ac:dyDescent="0.25">
      <c r="A8" s="162"/>
      <c r="B8" s="49" t="s">
        <v>95</v>
      </c>
      <c r="C8" s="128">
        <v>152457.36271882997</v>
      </c>
      <c r="D8" s="164"/>
      <c r="E8" s="164"/>
      <c r="F8" s="164"/>
      <c r="G8" s="164"/>
      <c r="H8" s="164"/>
      <c r="I8" s="164"/>
      <c r="J8" s="164"/>
      <c r="K8" s="164"/>
      <c r="L8" s="64"/>
      <c r="M8" s="65"/>
      <c r="N8" s="65"/>
      <c r="O8" s="65"/>
    </row>
    <row r="9" spans="1:15" ht="48.75" customHeight="1" x14ac:dyDescent="0.25">
      <c r="A9" s="162"/>
      <c r="B9" s="49" t="s">
        <v>96</v>
      </c>
      <c r="C9" s="129">
        <f>+C7/C8</f>
        <v>5.9277066509603508E-2</v>
      </c>
      <c r="D9" s="164"/>
      <c r="E9" s="164"/>
      <c r="F9" s="164"/>
      <c r="G9" s="164"/>
      <c r="H9" s="164"/>
      <c r="I9" s="164"/>
      <c r="J9" s="164"/>
      <c r="K9" s="164"/>
      <c r="L9" s="64"/>
      <c r="M9" s="65"/>
      <c r="N9" s="65"/>
      <c r="O9" s="65"/>
    </row>
    <row r="10" spans="1:15" ht="48.75" customHeight="1" x14ac:dyDescent="0.25">
      <c r="A10" s="162" t="s">
        <v>97</v>
      </c>
      <c r="B10" s="49" t="s">
        <v>98</v>
      </c>
      <c r="C10" s="128">
        <v>20543.507818018828</v>
      </c>
      <c r="D10" s="164" t="s">
        <v>212</v>
      </c>
      <c r="E10" s="164"/>
      <c r="F10" s="164"/>
      <c r="G10" s="164"/>
      <c r="H10" s="164"/>
      <c r="I10" s="164"/>
      <c r="J10" s="164"/>
      <c r="K10" s="164"/>
      <c r="L10" s="64"/>
      <c r="M10" s="65"/>
      <c r="N10" s="65"/>
      <c r="O10" s="65"/>
    </row>
    <row r="11" spans="1:15" ht="48.75" customHeight="1" x14ac:dyDescent="0.25">
      <c r="A11" s="162"/>
      <c r="B11" s="49" t="s">
        <v>99</v>
      </c>
      <c r="C11" s="128">
        <v>91562.151714320004</v>
      </c>
      <c r="D11" s="164"/>
      <c r="E11" s="164"/>
      <c r="F11" s="164"/>
      <c r="G11" s="164"/>
      <c r="H11" s="164"/>
      <c r="I11" s="164"/>
      <c r="J11" s="164"/>
      <c r="K11" s="164"/>
      <c r="L11" s="64"/>
      <c r="M11" s="65"/>
      <c r="N11" s="65"/>
      <c r="O11" s="65"/>
    </row>
    <row r="12" spans="1:15" ht="48.75" customHeight="1" x14ac:dyDescent="0.25">
      <c r="A12" s="162"/>
      <c r="B12" s="49" t="s">
        <v>100</v>
      </c>
      <c r="C12" s="129">
        <f>+C10/C11</f>
        <v>0.22436680913873602</v>
      </c>
      <c r="D12" s="164"/>
      <c r="E12" s="164"/>
      <c r="F12" s="164"/>
      <c r="G12" s="164"/>
      <c r="H12" s="164"/>
      <c r="I12" s="164"/>
      <c r="J12" s="164"/>
      <c r="K12" s="164"/>
      <c r="L12" s="64"/>
      <c r="M12" s="65"/>
      <c r="N12" s="65"/>
      <c r="O12" s="65"/>
    </row>
    <row r="13" spans="1:15" ht="48.75" customHeight="1" x14ac:dyDescent="0.25">
      <c r="A13" s="162"/>
      <c r="B13" s="49" t="s">
        <v>101</v>
      </c>
      <c r="C13" s="128">
        <v>5099.0294161310521</v>
      </c>
      <c r="D13" s="164" t="s">
        <v>213</v>
      </c>
      <c r="E13" s="164"/>
      <c r="F13" s="164"/>
      <c r="G13" s="164"/>
      <c r="H13" s="164"/>
      <c r="I13" s="164"/>
      <c r="J13" s="164"/>
      <c r="K13" s="164"/>
      <c r="L13" s="64"/>
      <c r="M13" s="65"/>
      <c r="N13" s="65"/>
      <c r="O13" s="65"/>
    </row>
    <row r="14" spans="1:15" ht="48.75" customHeight="1" x14ac:dyDescent="0.25">
      <c r="A14" s="162"/>
      <c r="B14" s="49" t="s">
        <v>102</v>
      </c>
      <c r="C14" s="128">
        <v>179691.91505182997</v>
      </c>
      <c r="D14" s="164"/>
      <c r="E14" s="164"/>
      <c r="F14" s="164"/>
      <c r="G14" s="164"/>
      <c r="H14" s="164"/>
      <c r="I14" s="164"/>
      <c r="J14" s="164"/>
      <c r="K14" s="164"/>
      <c r="L14" s="64"/>
      <c r="M14" s="65"/>
      <c r="N14" s="65"/>
      <c r="O14" s="65"/>
    </row>
    <row r="15" spans="1:15" ht="48.75" customHeight="1" x14ac:dyDescent="0.25">
      <c r="A15" s="162"/>
      <c r="B15" s="49" t="s">
        <v>103</v>
      </c>
      <c r="C15" s="129">
        <f>+C13/C14</f>
        <v>2.8376509954052737E-2</v>
      </c>
      <c r="D15" s="164"/>
      <c r="E15" s="164"/>
      <c r="F15" s="164"/>
      <c r="G15" s="164"/>
      <c r="H15" s="164"/>
      <c r="I15" s="164"/>
      <c r="J15" s="164"/>
      <c r="K15" s="164"/>
      <c r="L15" s="64"/>
      <c r="M15" s="65"/>
      <c r="N15" s="65"/>
      <c r="O15" s="65"/>
    </row>
    <row r="16" spans="1:15" ht="48.75" customHeight="1" x14ac:dyDescent="0.25">
      <c r="A16" s="162"/>
      <c r="B16" s="49" t="s">
        <v>104</v>
      </c>
      <c r="C16" s="128">
        <v>115.33593280999905</v>
      </c>
      <c r="D16" s="164" t="s">
        <v>214</v>
      </c>
      <c r="E16" s="164"/>
      <c r="F16" s="164"/>
      <c r="G16" s="164"/>
      <c r="H16" s="164"/>
      <c r="I16" s="164"/>
      <c r="J16" s="164"/>
      <c r="K16" s="164"/>
      <c r="L16" s="64"/>
      <c r="M16" s="65"/>
      <c r="N16" s="65"/>
      <c r="O16" s="65"/>
    </row>
    <row r="17" spans="1:15" ht="48.75" customHeight="1" x14ac:dyDescent="0.25">
      <c r="A17" s="162"/>
      <c r="B17" s="49" t="s">
        <v>105</v>
      </c>
      <c r="C17" s="128">
        <f>+C14</f>
        <v>179691.91505182997</v>
      </c>
      <c r="D17" s="164"/>
      <c r="E17" s="164"/>
      <c r="F17" s="164"/>
      <c r="G17" s="164"/>
      <c r="H17" s="164"/>
      <c r="I17" s="164"/>
      <c r="J17" s="164"/>
      <c r="K17" s="164"/>
      <c r="L17" s="64"/>
      <c r="M17" s="65"/>
      <c r="N17" s="65"/>
      <c r="O17" s="65"/>
    </row>
    <row r="18" spans="1:15" ht="48.75" customHeight="1" x14ac:dyDescent="0.25">
      <c r="A18" s="162"/>
      <c r="B18" s="49" t="s">
        <v>106</v>
      </c>
      <c r="C18" s="129">
        <f>+C16/C17</f>
        <v>6.4185376830522278E-4</v>
      </c>
      <c r="D18" s="164"/>
      <c r="E18" s="164"/>
      <c r="F18" s="164"/>
      <c r="G18" s="164"/>
      <c r="H18" s="164"/>
      <c r="I18" s="164"/>
      <c r="J18" s="164"/>
      <c r="K18" s="164"/>
      <c r="L18" s="64"/>
      <c r="M18" s="65"/>
      <c r="N18" s="65"/>
      <c r="O18" s="65"/>
    </row>
    <row r="19" spans="1:15" ht="48.75" customHeight="1" x14ac:dyDescent="0.25">
      <c r="A19" s="162"/>
      <c r="B19" s="49" t="s">
        <v>107</v>
      </c>
      <c r="C19" s="128">
        <v>7253.7944883713444</v>
      </c>
      <c r="D19" s="164" t="s">
        <v>194</v>
      </c>
      <c r="E19" s="164"/>
      <c r="F19" s="164"/>
      <c r="G19" s="164"/>
      <c r="H19" s="164"/>
      <c r="I19" s="164"/>
      <c r="J19" s="164"/>
      <c r="K19" s="164"/>
      <c r="L19" s="64"/>
      <c r="M19" s="65"/>
      <c r="N19" s="65"/>
      <c r="O19" s="65"/>
    </row>
    <row r="20" spans="1:15" ht="48.75" customHeight="1" x14ac:dyDescent="0.25">
      <c r="A20" s="162"/>
      <c r="B20" s="49" t="s">
        <v>108</v>
      </c>
      <c r="C20" s="128">
        <v>78969.797928579996</v>
      </c>
      <c r="D20" s="164"/>
      <c r="E20" s="164"/>
      <c r="F20" s="164"/>
      <c r="G20" s="164"/>
      <c r="H20" s="164"/>
      <c r="I20" s="164"/>
      <c r="J20" s="164"/>
      <c r="K20" s="164"/>
      <c r="L20" s="64"/>
      <c r="M20" s="65"/>
      <c r="N20" s="65"/>
      <c r="O20" s="65"/>
    </row>
    <row r="21" spans="1:15" ht="48.75" customHeight="1" x14ac:dyDescent="0.25">
      <c r="A21" s="162"/>
      <c r="B21" s="49" t="s">
        <v>109</v>
      </c>
      <c r="C21" s="129">
        <f>+C19/C20</f>
        <v>9.1855300110197199E-2</v>
      </c>
      <c r="D21" s="164"/>
      <c r="E21" s="164"/>
      <c r="F21" s="164"/>
      <c r="G21" s="164"/>
      <c r="H21" s="164"/>
      <c r="I21" s="164"/>
      <c r="J21" s="164"/>
      <c r="K21" s="164"/>
      <c r="L21" s="64"/>
      <c r="M21" s="65"/>
      <c r="N21" s="65"/>
      <c r="O21" s="65"/>
    </row>
  </sheetData>
  <mergeCells count="9">
    <mergeCell ref="A2:D2"/>
    <mergeCell ref="A3:D3"/>
    <mergeCell ref="A7:A9"/>
    <mergeCell ref="D7:K9"/>
    <mergeCell ref="A10:A21"/>
    <mergeCell ref="D10:K12"/>
    <mergeCell ref="D13:K15"/>
    <mergeCell ref="D16:K18"/>
    <mergeCell ref="D19:K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6AC44-C6B7-46F4-9F8D-2B3990445446}">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166" t="s">
        <v>219</v>
      </c>
      <c r="C2" s="166"/>
      <c r="D2" s="166"/>
      <c r="E2" s="166"/>
      <c r="F2" s="166"/>
      <c r="G2" s="166"/>
      <c r="H2" s="166"/>
      <c r="I2" s="166"/>
      <c r="J2" s="166"/>
      <c r="K2" s="166"/>
      <c r="L2" s="166"/>
      <c r="M2" s="166"/>
      <c r="N2" s="166"/>
      <c r="O2" s="166"/>
      <c r="P2" s="166"/>
      <c r="Q2" s="166"/>
      <c r="R2" s="166"/>
      <c r="S2" s="166"/>
      <c r="T2" s="166"/>
      <c r="U2" s="166"/>
    </row>
    <row r="3" spans="2:21" ht="15.75" x14ac:dyDescent="0.25">
      <c r="B3" s="167" t="s">
        <v>220</v>
      </c>
    </row>
    <row r="4" spans="2:21" ht="9" customHeight="1" thickBot="1" x14ac:dyDescent="0.3">
      <c r="B4" s="168"/>
    </row>
    <row r="5" spans="2:21" x14ac:dyDescent="0.25">
      <c r="B5" s="169" t="s">
        <v>221</v>
      </c>
      <c r="C5" s="170" t="s">
        <v>222</v>
      </c>
      <c r="D5" s="171" t="s">
        <v>223</v>
      </c>
      <c r="E5" s="170" t="s">
        <v>224</v>
      </c>
      <c r="F5" s="170" t="s">
        <v>225</v>
      </c>
      <c r="G5" s="170" t="s">
        <v>226</v>
      </c>
      <c r="H5" s="171" t="s">
        <v>227</v>
      </c>
      <c r="I5" s="171" t="s">
        <v>228</v>
      </c>
      <c r="J5" s="171" t="s">
        <v>229</v>
      </c>
      <c r="K5" s="171"/>
      <c r="L5" s="171"/>
      <c r="M5" s="172"/>
      <c r="N5" s="173"/>
    </row>
    <row r="6" spans="2:21" ht="15" customHeight="1" x14ac:dyDescent="0.25">
      <c r="B6" s="174"/>
      <c r="C6" s="175"/>
      <c r="D6" s="176"/>
      <c r="E6" s="175"/>
      <c r="F6" s="175"/>
      <c r="G6" s="175"/>
      <c r="H6" s="177"/>
      <c r="I6" s="176"/>
      <c r="J6" s="178" t="s">
        <v>230</v>
      </c>
      <c r="K6" s="178" t="s">
        <v>231</v>
      </c>
      <c r="L6" s="178" t="s">
        <v>232</v>
      </c>
      <c r="M6" s="178" t="s">
        <v>233</v>
      </c>
      <c r="N6" s="179" t="s">
        <v>234</v>
      </c>
    </row>
    <row r="7" spans="2:21" x14ac:dyDescent="0.25">
      <c r="B7" s="174"/>
      <c r="C7" s="175"/>
      <c r="D7" s="180"/>
      <c r="E7" s="175"/>
      <c r="F7" s="175"/>
      <c r="G7" s="175"/>
      <c r="H7" s="181"/>
      <c r="I7" s="180"/>
      <c r="J7" s="180"/>
      <c r="K7" s="180"/>
      <c r="L7" s="180"/>
      <c r="M7" s="180"/>
      <c r="N7" s="182"/>
    </row>
    <row r="8" spans="2:21" x14ac:dyDescent="0.25">
      <c r="B8" s="183" t="s">
        <v>235</v>
      </c>
      <c r="C8" s="184"/>
      <c r="D8" s="185"/>
      <c r="E8" s="186"/>
      <c r="F8" s="186"/>
      <c r="G8" s="187"/>
      <c r="H8" s="187"/>
      <c r="I8" s="187"/>
      <c r="J8" s="186"/>
      <c r="K8" s="186"/>
      <c r="L8" s="186"/>
      <c r="M8" s="186"/>
      <c r="N8" s="188"/>
    </row>
    <row r="9" spans="2:21" ht="15.75" thickBot="1" x14ac:dyDescent="0.3">
      <c r="B9" s="189"/>
      <c r="C9" s="190"/>
      <c r="D9" s="191"/>
      <c r="E9" s="192"/>
      <c r="F9" s="193"/>
      <c r="G9" s="193"/>
      <c r="H9" s="193"/>
      <c r="I9" s="193"/>
      <c r="J9" s="192"/>
      <c r="K9" s="192"/>
      <c r="L9" s="192"/>
      <c r="M9" s="194"/>
      <c r="N9" s="195"/>
    </row>
  </sheetData>
  <mergeCells count="15">
    <mergeCell ref="J6:J7"/>
    <mergeCell ref="K6:K7"/>
    <mergeCell ref="L6:L7"/>
    <mergeCell ref="M6:M7"/>
    <mergeCell ref="N6:N7"/>
    <mergeCell ref="B2:U2"/>
    <mergeCell ref="B5:B7"/>
    <mergeCell ref="C5:C7"/>
    <mergeCell ref="D5:D7"/>
    <mergeCell ref="E5:E7"/>
    <mergeCell ref="F5:F7"/>
    <mergeCell ref="G5:G7"/>
    <mergeCell ref="H5:H7"/>
    <mergeCell ref="I5:I7"/>
    <mergeCell ref="J5:N5"/>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4"/>
  <sheetViews>
    <sheetView showGridLines="0" zoomScaleNormal="100" workbookViewId="0">
      <pane xSplit="1" ySplit="4" topLeftCell="B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76" customWidth="1"/>
    <col min="2" max="30" width="16.140625" style="19" customWidth="1"/>
    <col min="31" max="16384" width="11.42578125" style="19"/>
  </cols>
  <sheetData>
    <row r="1" spans="1:30" ht="30.75" customHeight="1" x14ac:dyDescent="0.3">
      <c r="A1" s="165" t="s">
        <v>145</v>
      </c>
      <c r="B1" s="165"/>
      <c r="C1" s="165"/>
      <c r="D1" s="165"/>
      <c r="E1" s="165"/>
      <c r="F1" s="165"/>
      <c r="G1" s="165"/>
      <c r="H1" s="165"/>
    </row>
    <row r="2" spans="1:30" ht="20.25" customHeight="1" x14ac:dyDescent="0.3">
      <c r="A2" s="5" t="s">
        <v>117</v>
      </c>
      <c r="B2" s="80"/>
      <c r="C2" s="81"/>
      <c r="D2" s="80"/>
      <c r="E2" s="81"/>
      <c r="F2" s="80"/>
      <c r="G2" s="80"/>
      <c r="H2" s="80"/>
    </row>
    <row r="3" spans="1:30" x14ac:dyDescent="0.3">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row>
    <row r="4" spans="1:30" ht="30" customHeight="1" x14ac:dyDescent="0.3">
      <c r="A4" s="70"/>
      <c r="B4" s="71">
        <v>41729</v>
      </c>
      <c r="C4" s="71">
        <v>41820</v>
      </c>
      <c r="D4" s="71">
        <v>41912</v>
      </c>
      <c r="E4" s="71">
        <v>42004</v>
      </c>
      <c r="F4" s="71">
        <v>42094</v>
      </c>
      <c r="G4" s="71">
        <v>42185</v>
      </c>
      <c r="H4" s="71">
        <v>42277</v>
      </c>
      <c r="I4" s="71">
        <v>42369</v>
      </c>
      <c r="J4" s="71">
        <v>42460</v>
      </c>
      <c r="K4" s="71">
        <v>42551</v>
      </c>
      <c r="L4" s="71">
        <v>42643</v>
      </c>
      <c r="M4" s="71">
        <v>42735</v>
      </c>
      <c r="N4" s="71">
        <v>42825</v>
      </c>
      <c r="O4" s="71">
        <v>42916</v>
      </c>
      <c r="P4" s="71">
        <v>43008</v>
      </c>
      <c r="Q4" s="71">
        <v>43100</v>
      </c>
      <c r="R4" s="71">
        <v>43190</v>
      </c>
      <c r="S4" s="71">
        <v>43281</v>
      </c>
      <c r="T4" s="71">
        <v>43373</v>
      </c>
      <c r="U4" s="71">
        <v>43465</v>
      </c>
      <c r="V4" s="71">
        <v>43555</v>
      </c>
      <c r="W4" s="71">
        <v>43646</v>
      </c>
      <c r="X4" s="71">
        <v>43738</v>
      </c>
      <c r="Y4" s="71">
        <v>43830</v>
      </c>
      <c r="Z4" s="71">
        <v>43921</v>
      </c>
      <c r="AA4" s="71">
        <v>44012</v>
      </c>
      <c r="AB4" s="71">
        <v>44104</v>
      </c>
      <c r="AC4" s="71">
        <v>44196</v>
      </c>
      <c r="AD4" s="71">
        <v>44286</v>
      </c>
    </row>
    <row r="5" spans="1:30" ht="52.5" customHeight="1" x14ac:dyDescent="0.3">
      <c r="A5" s="69" t="s">
        <v>110</v>
      </c>
      <c r="B5" s="72">
        <v>8781.7199999999993</v>
      </c>
      <c r="C5" s="72">
        <v>8719.68</v>
      </c>
      <c r="D5" s="72">
        <v>8671.31</v>
      </c>
      <c r="E5" s="72">
        <v>9251.6200000000008</v>
      </c>
      <c r="F5" s="72">
        <v>8711.33</v>
      </c>
      <c r="G5" s="72">
        <v>8883.2999999999993</v>
      </c>
      <c r="H5" s="72">
        <v>8777.94</v>
      </c>
      <c r="I5" s="72">
        <v>14590.026342765899</v>
      </c>
      <c r="J5" s="72">
        <v>15552.766008292954</v>
      </c>
      <c r="K5" s="72">
        <v>23183.662216917499</v>
      </c>
      <c r="L5" s="72">
        <v>24968.595473778529</v>
      </c>
      <c r="M5" s="72">
        <v>26143.372847835599</v>
      </c>
      <c r="N5" s="72">
        <v>26357.580883104267</v>
      </c>
      <c r="O5" s="72">
        <v>32363.693825003349</v>
      </c>
      <c r="P5" s="72">
        <v>32739.973955860674</v>
      </c>
      <c r="Q5" s="72">
        <v>33066.920518488216</v>
      </c>
      <c r="R5" s="72">
        <v>35523.531142391745</v>
      </c>
      <c r="S5" s="72">
        <v>42512.097230935367</v>
      </c>
      <c r="T5" s="72">
        <v>49897.666266168861</v>
      </c>
      <c r="U5" s="72">
        <v>48061.669901665373</v>
      </c>
      <c r="V5" s="72">
        <v>54971.132794337202</v>
      </c>
      <c r="W5" s="72">
        <v>57477.574093920899</v>
      </c>
      <c r="X5" s="72">
        <v>70107.671098561274</v>
      </c>
      <c r="Y5" s="72">
        <v>73073.385231942695</v>
      </c>
      <c r="Z5" s="72">
        <v>76873.589091758549</v>
      </c>
      <c r="AA5" s="72">
        <v>81321.301084087594</v>
      </c>
      <c r="AB5" s="72">
        <v>87659.723356733972</v>
      </c>
      <c r="AC5" s="72">
        <v>98086.703607309493</v>
      </c>
      <c r="AD5" s="72">
        <f>+'Servicios Deuda Anual'!$F$52*'Servicios Deuda Anual'!$C$62</f>
        <v>105498.39985939959</v>
      </c>
    </row>
    <row r="6" spans="1:30" ht="52.5" customHeight="1" x14ac:dyDescent="0.3">
      <c r="A6" s="69" t="s">
        <v>111</v>
      </c>
      <c r="B6" s="72">
        <v>814.06924421000008</v>
      </c>
      <c r="C6" s="72">
        <v>1334.7686670200001</v>
      </c>
      <c r="D6" s="72">
        <v>1606.3620389600001</v>
      </c>
      <c r="E6" s="72">
        <v>2059.9873684600002</v>
      </c>
      <c r="F6" s="72">
        <v>1532.2292152100001</v>
      </c>
      <c r="G6" s="72">
        <v>2787.2709622900002</v>
      </c>
      <c r="H6" s="72">
        <v>3436.8373112600002</v>
      </c>
      <c r="I6" s="72">
        <v>4751.3450329800007</v>
      </c>
      <c r="J6" s="72">
        <v>1748.5210195500001</v>
      </c>
      <c r="K6" s="82">
        <v>1979.8916584900003</v>
      </c>
      <c r="L6" s="82">
        <v>2005.6820979800002</v>
      </c>
      <c r="M6" s="82">
        <v>2713.09112757</v>
      </c>
      <c r="N6" s="82">
        <v>1455.4634681099999</v>
      </c>
      <c r="O6" s="82">
        <v>2358.1514273500002</v>
      </c>
      <c r="P6" s="82">
        <v>2403.9927246800003</v>
      </c>
      <c r="Q6" s="82">
        <v>3051.1866099200001</v>
      </c>
      <c r="R6" s="82">
        <v>2887.47474384</v>
      </c>
      <c r="S6" s="82">
        <v>2566.0700995500001</v>
      </c>
      <c r="T6" s="82">
        <v>2260.5505495299999</v>
      </c>
      <c r="U6" s="82">
        <v>5907.5229735200001</v>
      </c>
      <c r="V6" s="82">
        <v>2465.16920291</v>
      </c>
      <c r="W6" s="72">
        <v>4329.9503111499998</v>
      </c>
      <c r="X6" s="72">
        <v>4646.9381585399997</v>
      </c>
      <c r="Y6" s="72">
        <v>9439.5116885000007</v>
      </c>
      <c r="Z6" s="72">
        <v>3694.6763252000001</v>
      </c>
      <c r="AA6" s="72">
        <v>6793.2007236199997</v>
      </c>
      <c r="AB6" s="72">
        <v>7216.9493976200001</v>
      </c>
      <c r="AC6" s="72">
        <v>15771.225058290001</v>
      </c>
      <c r="AD6" s="72">
        <v>4714.8373600100003</v>
      </c>
    </row>
    <row r="7" spans="1:30" ht="52.5" customHeight="1" x14ac:dyDescent="0.3">
      <c r="A7" s="69" t="s">
        <v>112</v>
      </c>
      <c r="B7" s="106">
        <f>+SUM(B5:B6)</f>
        <v>9595.7892442100001</v>
      </c>
      <c r="C7" s="106">
        <f t="shared" ref="C7:AA7" si="0">+SUM(C5:C6)</f>
        <v>10054.44866702</v>
      </c>
      <c r="D7" s="106">
        <f t="shared" si="0"/>
        <v>10277.67203896</v>
      </c>
      <c r="E7" s="106">
        <f t="shared" si="0"/>
        <v>11311.607368460001</v>
      </c>
      <c r="F7" s="106">
        <f t="shared" si="0"/>
        <v>10243.55921521</v>
      </c>
      <c r="G7" s="106">
        <f t="shared" si="0"/>
        <v>11670.570962289999</v>
      </c>
      <c r="H7" s="106">
        <f t="shared" si="0"/>
        <v>12214.777311260001</v>
      </c>
      <c r="I7" s="106">
        <f t="shared" si="0"/>
        <v>19341.371375745901</v>
      </c>
      <c r="J7" s="106">
        <f t="shared" si="0"/>
        <v>17301.287027842955</v>
      </c>
      <c r="K7" s="106">
        <f t="shared" si="0"/>
        <v>25163.553875407499</v>
      </c>
      <c r="L7" s="106">
        <f t="shared" si="0"/>
        <v>26974.277571758528</v>
      </c>
      <c r="M7" s="106">
        <f t="shared" si="0"/>
        <v>28856.463975405597</v>
      </c>
      <c r="N7" s="106">
        <f t="shared" si="0"/>
        <v>27813.044351214266</v>
      </c>
      <c r="O7" s="106">
        <f t="shared" si="0"/>
        <v>34721.845252353349</v>
      </c>
      <c r="P7" s="106">
        <f t="shared" si="0"/>
        <v>35143.966680540674</v>
      </c>
      <c r="Q7" s="106">
        <f t="shared" si="0"/>
        <v>36118.107128408214</v>
      </c>
      <c r="R7" s="106">
        <f t="shared" si="0"/>
        <v>38411.005886231746</v>
      </c>
      <c r="S7" s="106">
        <f t="shared" si="0"/>
        <v>45078.167330485368</v>
      </c>
      <c r="T7" s="106">
        <f t="shared" si="0"/>
        <v>52158.216815698863</v>
      </c>
      <c r="U7" s="106">
        <f t="shared" si="0"/>
        <v>53969.19287518537</v>
      </c>
      <c r="V7" s="106">
        <f t="shared" si="0"/>
        <v>57436.301997247203</v>
      </c>
      <c r="W7" s="106">
        <f t="shared" si="0"/>
        <v>61807.524405070901</v>
      </c>
      <c r="X7" s="106">
        <f t="shared" si="0"/>
        <v>74754.60925710127</v>
      </c>
      <c r="Y7" s="106">
        <f t="shared" si="0"/>
        <v>82512.896920442698</v>
      </c>
      <c r="Z7" s="106">
        <f t="shared" si="0"/>
        <v>80568.265416958544</v>
      </c>
      <c r="AA7" s="106">
        <f t="shared" si="0"/>
        <v>88114.501807707595</v>
      </c>
      <c r="AB7" s="106">
        <f>+SUM(AB5:AB6)</f>
        <v>94876.672754353975</v>
      </c>
      <c r="AC7" s="106">
        <f>+SUM(AC5:AC6)</f>
        <v>113857.92866559949</v>
      </c>
      <c r="AD7" s="106">
        <f>+SUM(AD5:AD6)</f>
        <v>110213.2372194096</v>
      </c>
    </row>
    <row r="8" spans="1:30" ht="52.5" customHeight="1" x14ac:dyDescent="0.3">
      <c r="A8" s="69" t="s">
        <v>190</v>
      </c>
      <c r="B8" s="115">
        <v>9.2583915153698992</v>
      </c>
      <c r="C8" s="115">
        <v>8.6178508170037151</v>
      </c>
      <c r="D8" s="115">
        <v>8.0674785074233366</v>
      </c>
      <c r="E8" s="115">
        <v>7.712606840607803</v>
      </c>
      <c r="F8" s="115">
        <v>7.2922179790598802</v>
      </c>
      <c r="G8" s="115">
        <v>6.9240916383406024</v>
      </c>
      <c r="H8" s="115">
        <v>6.5442521589759286</v>
      </c>
      <c r="I8" s="115">
        <v>6.0086037702202768</v>
      </c>
      <c r="J8" s="115">
        <v>5.4273873746730104</v>
      </c>
      <c r="K8" s="115">
        <v>4.8129201136403772</v>
      </c>
      <c r="L8" s="115">
        <v>4.7978226924762888</v>
      </c>
      <c r="M8" s="115">
        <v>4.4860345238321022</v>
      </c>
      <c r="N8" s="115">
        <v>4.2140313510124878</v>
      </c>
      <c r="O8" s="115">
        <v>3.9887924983150445</v>
      </c>
      <c r="P8" s="115">
        <v>3.7788570806568753</v>
      </c>
      <c r="Q8" s="115">
        <v>3.5995838282759998</v>
      </c>
      <c r="R8" s="115">
        <v>3.3077729608928914</v>
      </c>
      <c r="S8" s="115">
        <v>2.998922695125148</v>
      </c>
      <c r="T8" s="115">
        <v>2.6240454088351188</v>
      </c>
      <c r="U8" s="115">
        <v>2.3417289010247773</v>
      </c>
      <c r="V8" s="115">
        <v>2.1092471493916598</v>
      </c>
      <c r="W8" s="115">
        <v>1.9233504819820506</v>
      </c>
      <c r="X8" s="115">
        <v>1.7071387444633661</v>
      </c>
      <c r="Y8" s="115">
        <v>1.522636548420222</v>
      </c>
      <c r="Z8" s="115">
        <v>1.4062729084017189</v>
      </c>
      <c r="AA8" s="115">
        <v>1.3463381991411343</v>
      </c>
      <c r="AB8" s="115">
        <v>1.2511678927087582</v>
      </c>
      <c r="AC8" s="115">
        <v>1.1193835589670871</v>
      </c>
      <c r="AD8" s="115">
        <v>1</v>
      </c>
    </row>
    <row r="9" spans="1:30" ht="52.5" customHeight="1" x14ac:dyDescent="0.3">
      <c r="A9" s="69" t="s">
        <v>191</v>
      </c>
      <c r="B9" s="73">
        <f>+B7*B8</f>
        <v>88841.573721871609</v>
      </c>
      <c r="C9" s="73">
        <f t="shared" ref="C9:AA9" si="1">+C7*C8</f>
        <v>86647.738659600218</v>
      </c>
      <c r="D9" s="73">
        <f t="shared" si="1"/>
        <v>82914.898280655572</v>
      </c>
      <c r="E9" s="73">
        <f t="shared" si="1"/>
        <v>87241.980368254241</v>
      </c>
      <c r="F9" s="73">
        <f t="shared" si="1"/>
        <v>74698.266678718879</v>
      </c>
      <c r="G9" s="73">
        <f t="shared" si="1"/>
        <v>80808.102814652826</v>
      </c>
      <c r="H9" s="73">
        <f t="shared" si="1"/>
        <v>79936.582790623448</v>
      </c>
      <c r="I9" s="73">
        <f t="shared" si="1"/>
        <v>116214.63696953736</v>
      </c>
      <c r="J9" s="73">
        <f t="shared" si="1"/>
        <v>93900.786780508788</v>
      </c>
      <c r="K9" s="73">
        <f t="shared" si="1"/>
        <v>121110.17457762202</v>
      </c>
      <c r="L9" s="73">
        <f t="shared" si="1"/>
        <v>129417.80104693727</v>
      </c>
      <c r="M9" s="73">
        <f t="shared" si="1"/>
        <v>129451.09362938686</v>
      </c>
      <c r="N9" s="73">
        <f t="shared" si="1"/>
        <v>117205.0408631177</v>
      </c>
      <c r="O9" s="73">
        <f t="shared" si="1"/>
        <v>138498.23587024288</v>
      </c>
      <c r="P9" s="73">
        <f t="shared" si="1"/>
        <v>132804.02733313042</v>
      </c>
      <c r="Q9" s="73">
        <f t="shared" si="1"/>
        <v>130010.15432735831</v>
      </c>
      <c r="R9" s="73">
        <f t="shared" si="1"/>
        <v>127054.88667117506</v>
      </c>
      <c r="S9" s="73">
        <f t="shared" si="1"/>
        <v>135185.93906204158</v>
      </c>
      <c r="T9" s="73">
        <f t="shared" si="1"/>
        <v>136865.52936826128</v>
      </c>
      <c r="U9" s="73">
        <f t="shared" si="1"/>
        <v>126381.21872080208</v>
      </c>
      <c r="V9" s="73">
        <f t="shared" si="1"/>
        <v>121147.35625929217</v>
      </c>
      <c r="W9" s="73">
        <f t="shared" si="1"/>
        <v>118877.53185461047</v>
      </c>
      <c r="X9" s="73">
        <f t="shared" si="1"/>
        <v>127616.48979001738</v>
      </c>
      <c r="Y9" s="73">
        <f t="shared" si="1"/>
        <v>125637.15256709643</v>
      </c>
      <c r="Z9" s="73">
        <f>+Z7*Z8</f>
        <v>113300.96893278792</v>
      </c>
      <c r="AA9" s="73">
        <f t="shared" si="1"/>
        <v>118631.91968200727</v>
      </c>
      <c r="AB9" s="73">
        <f>+AB7*AB8</f>
        <v>118706.64671728351</v>
      </c>
      <c r="AC9" s="73">
        <f>+AC7*AC8</f>
        <v>127450.69340631949</v>
      </c>
      <c r="AD9" s="73">
        <f>+AD7*AD8</f>
        <v>110213.2372194096</v>
      </c>
    </row>
    <row r="10" spans="1:30" ht="52.5" customHeight="1" x14ac:dyDescent="0.3">
      <c r="A10" s="69" t="s">
        <v>113</v>
      </c>
      <c r="B10" s="74">
        <v>8.0098000000000003</v>
      </c>
      <c r="C10" s="74">
        <v>8.1326999999999998</v>
      </c>
      <c r="D10" s="74">
        <v>8.4642999999999997</v>
      </c>
      <c r="E10" s="74">
        <v>8.5519999999999996</v>
      </c>
      <c r="F10" s="74">
        <v>8.8196999999999992</v>
      </c>
      <c r="G10" s="74">
        <v>9.0864999999999991</v>
      </c>
      <c r="H10" s="74">
        <v>9.4192</v>
      </c>
      <c r="I10" s="74">
        <v>13.005000000000001</v>
      </c>
      <c r="J10" s="74">
        <v>14.5817</v>
      </c>
      <c r="K10" s="74">
        <v>14.92</v>
      </c>
      <c r="L10" s="74">
        <v>15.263299999999999</v>
      </c>
      <c r="M10" s="74">
        <v>15.850199999999999</v>
      </c>
      <c r="N10" s="74">
        <v>15.3818</v>
      </c>
      <c r="O10" s="74">
        <v>16.598500000000001</v>
      </c>
      <c r="P10" s="74">
        <v>17.318300000000001</v>
      </c>
      <c r="Q10" s="74">
        <v>18.7742</v>
      </c>
      <c r="R10" s="74">
        <v>20.1433</v>
      </c>
      <c r="S10" s="74">
        <v>28.861699999999999</v>
      </c>
      <c r="T10" s="74">
        <v>40.896700000000003</v>
      </c>
      <c r="U10" s="74">
        <v>37.808300000000003</v>
      </c>
      <c r="V10" s="74">
        <v>43.353299999999997</v>
      </c>
      <c r="W10" s="74">
        <v>42.448300000000003</v>
      </c>
      <c r="X10" s="74">
        <v>57.558300000000003</v>
      </c>
      <c r="Y10" s="74">
        <v>59.895000000000003</v>
      </c>
      <c r="Z10" s="74">
        <v>64.469700000000003</v>
      </c>
      <c r="AA10" s="74">
        <v>70.454999999999998</v>
      </c>
      <c r="AB10" s="74">
        <v>76.174999999999997</v>
      </c>
      <c r="AC10" s="74">
        <v>84.144999999999996</v>
      </c>
      <c r="AD10" s="74">
        <v>91.984999999999999</v>
      </c>
    </row>
    <row r="11" spans="1:30" ht="52.5" customHeight="1" x14ac:dyDescent="0.3">
      <c r="A11" s="69" t="s">
        <v>114</v>
      </c>
      <c r="B11" s="73">
        <f>+B7/B10</f>
        <v>1198.0060980561311</v>
      </c>
      <c r="C11" s="73">
        <f t="shared" ref="C11:AA11" si="2">+C7/C10</f>
        <v>1236.2989741438882</v>
      </c>
      <c r="D11" s="73">
        <f t="shared" si="2"/>
        <v>1214.2376852143709</v>
      </c>
      <c r="E11" s="73">
        <f t="shared" si="2"/>
        <v>1322.6856137114128</v>
      </c>
      <c r="F11" s="73">
        <f t="shared" si="2"/>
        <v>1161.440776354071</v>
      </c>
      <c r="G11" s="73">
        <f t="shared" si="2"/>
        <v>1284.3857329323723</v>
      </c>
      <c r="H11" s="73">
        <f t="shared" si="2"/>
        <v>1296.7956207809582</v>
      </c>
      <c r="I11" s="73">
        <f t="shared" si="2"/>
        <v>1487.2257882157555</v>
      </c>
      <c r="J11" s="73">
        <f t="shared" si="2"/>
        <v>1186.5068563914328</v>
      </c>
      <c r="K11" s="73">
        <f t="shared" si="2"/>
        <v>1686.5652731506366</v>
      </c>
      <c r="L11" s="73">
        <f t="shared" si="2"/>
        <v>1767.2638008660335</v>
      </c>
      <c r="M11" s="73">
        <f t="shared" si="2"/>
        <v>1820.5741236959532</v>
      </c>
      <c r="N11" s="73">
        <f t="shared" si="2"/>
        <v>1808.1787795455841</v>
      </c>
      <c r="O11" s="73">
        <f t="shared" si="2"/>
        <v>2091.8664489172725</v>
      </c>
      <c r="P11" s="73">
        <f t="shared" si="2"/>
        <v>2029.2965637817033</v>
      </c>
      <c r="Q11" s="73">
        <f t="shared" si="2"/>
        <v>1923.8160416107323</v>
      </c>
      <c r="R11" s="73">
        <f t="shared" si="2"/>
        <v>1906.8874457626976</v>
      </c>
      <c r="S11" s="73">
        <f t="shared" si="2"/>
        <v>1561.8680580314178</v>
      </c>
      <c r="T11" s="73">
        <f t="shared" si="2"/>
        <v>1275.3649271383476</v>
      </c>
      <c r="U11" s="73">
        <f t="shared" si="2"/>
        <v>1427.4429920198836</v>
      </c>
      <c r="V11" s="73">
        <f t="shared" si="2"/>
        <v>1324.8426762725608</v>
      </c>
      <c r="W11" s="73">
        <f t="shared" si="2"/>
        <v>1456.06595329073</v>
      </c>
      <c r="X11" s="73">
        <f t="shared" si="2"/>
        <v>1298.7633279145018</v>
      </c>
      <c r="Y11" s="73">
        <f t="shared" si="2"/>
        <v>1377.625793813218</v>
      </c>
      <c r="Z11" s="73">
        <f t="shared" si="2"/>
        <v>1249.7074659407217</v>
      </c>
      <c r="AA11" s="73">
        <f t="shared" si="2"/>
        <v>1250.6493763069705</v>
      </c>
      <c r="AB11" s="73">
        <f>+AB7/AB10</f>
        <v>1245.5093239823298</v>
      </c>
      <c r="AC11" s="73">
        <f>+AC7/AC10</f>
        <v>1353.1157961328599</v>
      </c>
      <c r="AD11" s="73">
        <f>+AD7/AD10</f>
        <v>1198.165322817955</v>
      </c>
    </row>
    <row r="12" spans="1:30" ht="52.5" customHeight="1" x14ac:dyDescent="0.3">
      <c r="A12" s="69" t="s">
        <v>115</v>
      </c>
      <c r="B12" s="72">
        <v>314.46720625</v>
      </c>
      <c r="C12" s="72">
        <v>478.86095885000003</v>
      </c>
      <c r="D12" s="72">
        <v>474.58328738</v>
      </c>
      <c r="E12" s="72">
        <v>778.12609504</v>
      </c>
      <c r="F12" s="72">
        <v>718.73022808000007</v>
      </c>
      <c r="G12" s="72">
        <v>1298.8367923699998</v>
      </c>
      <c r="H12" s="72">
        <v>1625.11270541</v>
      </c>
      <c r="I12" s="72">
        <v>1674.58950392</v>
      </c>
      <c r="J12" s="72">
        <v>618.91159517999995</v>
      </c>
      <c r="K12" s="82">
        <v>722.13102017999995</v>
      </c>
      <c r="L12" s="72">
        <v>633.77258883000002</v>
      </c>
      <c r="M12" s="82">
        <v>935.87173382000003</v>
      </c>
      <c r="N12" s="72">
        <v>698.34998707</v>
      </c>
      <c r="O12" s="82">
        <v>879.25538699000003</v>
      </c>
      <c r="P12" s="72">
        <v>836.87532364999993</v>
      </c>
      <c r="Q12" s="82">
        <v>898.69213680999997</v>
      </c>
      <c r="R12" s="82">
        <v>1153.66550927</v>
      </c>
      <c r="S12" s="82">
        <v>1117.7619162000001</v>
      </c>
      <c r="T12" s="82">
        <v>973.22907361</v>
      </c>
      <c r="U12" s="82">
        <v>2081.8590620999998</v>
      </c>
      <c r="V12" s="82">
        <v>1166.28844142</v>
      </c>
      <c r="W12" s="72">
        <v>1994.24181458</v>
      </c>
      <c r="X12" s="72">
        <v>1582.17197738</v>
      </c>
      <c r="Y12" s="72">
        <v>3973.4916769800002</v>
      </c>
      <c r="Z12" s="72">
        <v>1829.54825347</v>
      </c>
      <c r="AA12" s="72">
        <v>1967.2654723000001</v>
      </c>
      <c r="AB12" s="72">
        <v>2306.01199004</v>
      </c>
      <c r="AC12" s="72">
        <v>4480.3689031499998</v>
      </c>
      <c r="AD12" s="72">
        <v>1986.7844765499999</v>
      </c>
    </row>
    <row r="13" spans="1:30" ht="52.5" customHeight="1" x14ac:dyDescent="0.3">
      <c r="A13" s="69" t="s">
        <v>192</v>
      </c>
      <c r="B13" s="106">
        <f>+(B7+B12)*B8</f>
        <v>91753.034236078674</v>
      </c>
      <c r="C13" s="106">
        <f t="shared" ref="C13:AA13" si="3">+(C7+C12)*C8</f>
        <v>90774.490965056888</v>
      </c>
      <c r="D13" s="106">
        <f t="shared" si="3"/>
        <v>86743.588751576055</v>
      </c>
      <c r="E13" s="106">
        <f t="shared" si="3"/>
        <v>93243.361011715169</v>
      </c>
      <c r="F13" s="106">
        <f t="shared" si="3"/>
        <v>79939.40417001766</v>
      </c>
      <c r="G13" s="106">
        <f t="shared" si="3"/>
        <v>89801.367788271062</v>
      </c>
      <c r="H13" s="106">
        <f t="shared" si="3"/>
        <v>90571.730121582048</v>
      </c>
      <c r="I13" s="106">
        <f t="shared" si="3"/>
        <v>126276.58177636238</v>
      </c>
      <c r="J13" s="106">
        <f t="shared" si="3"/>
        <v>97259.859758227452</v>
      </c>
      <c r="K13" s="106">
        <f t="shared" si="3"/>
        <v>124585.73348932998</v>
      </c>
      <c r="L13" s="106">
        <f t="shared" si="3"/>
        <v>132458.5295554953</v>
      </c>
      <c r="M13" s="106">
        <f t="shared" si="3"/>
        <v>133649.446537182</v>
      </c>
      <c r="N13" s="106">
        <f t="shared" si="3"/>
        <v>120147.90960260984</v>
      </c>
      <c r="O13" s="106">
        <f t="shared" si="3"/>
        <v>142005.40316197168</v>
      </c>
      <c r="P13" s="106">
        <f t="shared" si="3"/>
        <v>135966.45957553224</v>
      </c>
      <c r="Q13" s="106">
        <f t="shared" si="3"/>
        <v>133245.07200961839</v>
      </c>
      <c r="R13" s="106">
        <f t="shared" si="3"/>
        <v>130870.9502486531</v>
      </c>
      <c r="S13" s="106">
        <f t="shared" si="3"/>
        <v>138538.02064028033</v>
      </c>
      <c r="T13" s="106">
        <f t="shared" si="3"/>
        <v>139419.32665061246</v>
      </c>
      <c r="U13" s="106">
        <f t="shared" si="3"/>
        <v>131256.36825438199</v>
      </c>
      <c r="V13" s="106">
        <f t="shared" si="3"/>
        <v>123607.34682972574</v>
      </c>
      <c r="W13" s="106">
        <f t="shared" si="3"/>
        <v>122713.15780987167</v>
      </c>
      <c r="X13" s="106">
        <f t="shared" si="3"/>
        <v>130317.47687300701</v>
      </c>
      <c r="Y13" s="106">
        <f t="shared" si="3"/>
        <v>131687.33621930974</v>
      </c>
      <c r="Z13" s="106">
        <f t="shared" si="3"/>
        <v>115873.81307625645</v>
      </c>
      <c r="AA13" s="106">
        <f t="shared" si="3"/>
        <v>121280.52433521618</v>
      </c>
      <c r="AB13" s="106">
        <f t="shared" ref="AB13:AC13" si="4">+(AB7+AB12)*AB8</f>
        <v>121591.85487942299</v>
      </c>
      <c r="AC13" s="106">
        <f t="shared" si="4"/>
        <v>132465.94469461299</v>
      </c>
      <c r="AD13" s="106">
        <f t="shared" ref="AD13" si="5">+(AD7+AD12)*AD8</f>
        <v>112200.0216959596</v>
      </c>
    </row>
    <row r="14" spans="1:30" ht="52.5" customHeight="1" x14ac:dyDescent="0.3">
      <c r="A14" s="69" t="s">
        <v>116</v>
      </c>
      <c r="B14" s="75">
        <v>7.2591190403288736E-2</v>
      </c>
      <c r="C14" s="75">
        <v>7.6060903278814096E-2</v>
      </c>
      <c r="D14" s="75">
        <v>7.7749565866389994E-2</v>
      </c>
      <c r="E14" s="75">
        <v>8.5571183709206716E-2</v>
      </c>
      <c r="F14" s="75">
        <v>6.1635656176719449E-2</v>
      </c>
      <c r="G14" s="75">
        <v>7.0222008200981109E-2</v>
      </c>
      <c r="H14" s="75">
        <v>7.3496506323127722E-2</v>
      </c>
      <c r="I14" s="75">
        <v>0.11637733438701836</v>
      </c>
      <c r="J14" s="75">
        <v>7.7755267567067438E-2</v>
      </c>
      <c r="K14" s="75">
        <v>0.11308978698358528</v>
      </c>
      <c r="L14" s="75">
        <v>0.12122752293775013</v>
      </c>
      <c r="M14" s="75">
        <v>0.12968642586162818</v>
      </c>
      <c r="N14" s="75">
        <v>9.8960236946928334E-2</v>
      </c>
      <c r="O14" s="75">
        <v>0.12354210456136036</v>
      </c>
      <c r="P14" s="75">
        <v>0.12504403423242744</v>
      </c>
      <c r="Q14" s="75">
        <v>0.12851007586106886</v>
      </c>
      <c r="R14" s="75">
        <v>9.8082755534520435E-2</v>
      </c>
      <c r="S14" s="75">
        <v>0.11510739602383153</v>
      </c>
      <c r="T14" s="75">
        <v>0.13318634883457836</v>
      </c>
      <c r="U14" s="75">
        <v>0.13781068808379218</v>
      </c>
      <c r="V14" s="75">
        <v>0.10167224208084931</v>
      </c>
      <c r="W14" s="75">
        <v>0.1094100658505409</v>
      </c>
      <c r="X14" s="75">
        <v>0.13232865739531025</v>
      </c>
      <c r="Y14" s="75">
        <v>0.14606217564092991</v>
      </c>
      <c r="Z14" s="75">
        <v>0.10888293191158835</v>
      </c>
      <c r="AA14" s="75">
        <v>0.11908119469992599</v>
      </c>
      <c r="AB14" s="75">
        <v>0.12821984246586438</v>
      </c>
      <c r="AC14" s="75">
        <v>0.1538718133043176</v>
      </c>
      <c r="AD14" s="75">
        <v>9.4514360083681484E-2</v>
      </c>
    </row>
    <row r="15" spans="1:30" ht="21.75" customHeight="1" x14ac:dyDescent="0.3">
      <c r="B15" s="77"/>
      <c r="C15" s="77"/>
      <c r="D15" s="77"/>
      <c r="E15" s="77"/>
      <c r="F15" s="77"/>
      <c r="G15" s="77"/>
      <c r="H15" s="77"/>
      <c r="I15" s="77"/>
      <c r="J15" s="77"/>
      <c r="K15" s="77"/>
      <c r="L15" s="77"/>
      <c r="M15" s="77"/>
      <c r="N15" s="77"/>
      <c r="O15" s="77"/>
      <c r="P15" s="77"/>
      <c r="Q15" s="77"/>
      <c r="R15" s="77"/>
      <c r="S15" s="77"/>
      <c r="T15" s="77"/>
      <c r="U15" s="77"/>
      <c r="V15" s="77"/>
      <c r="W15" s="77"/>
      <c r="X15" s="77"/>
      <c r="Y15" s="77"/>
    </row>
    <row r="16" spans="1:30" x14ac:dyDescent="0.3">
      <c r="A16" s="78"/>
      <c r="B16" s="77"/>
      <c r="C16" s="77"/>
      <c r="D16" s="77"/>
      <c r="E16" s="77"/>
      <c r="F16" s="77"/>
      <c r="G16" s="77"/>
      <c r="H16" s="77"/>
      <c r="I16" s="77"/>
      <c r="J16" s="77"/>
      <c r="K16" s="77"/>
      <c r="L16" s="77"/>
      <c r="M16" s="77"/>
      <c r="N16" s="77"/>
      <c r="O16" s="77"/>
      <c r="P16" s="77"/>
      <c r="Q16" s="77"/>
      <c r="R16" s="77"/>
      <c r="S16" s="77"/>
      <c r="T16" s="77"/>
      <c r="U16" s="77"/>
      <c r="V16" s="77"/>
      <c r="W16" s="77"/>
      <c r="X16" s="77"/>
      <c r="Y16" s="77"/>
    </row>
    <row r="17" spans="1:25" x14ac:dyDescent="0.3">
      <c r="A17" s="79"/>
      <c r="B17" s="77"/>
      <c r="C17" s="77"/>
      <c r="D17" s="77"/>
      <c r="E17" s="77"/>
      <c r="F17" s="77"/>
      <c r="G17" s="77"/>
      <c r="H17" s="77"/>
      <c r="I17" s="77"/>
      <c r="J17" s="77"/>
      <c r="K17" s="77"/>
      <c r="L17" s="77"/>
      <c r="M17" s="77"/>
      <c r="N17" s="77"/>
      <c r="O17" s="77"/>
      <c r="P17" s="77"/>
      <c r="Q17" s="77"/>
      <c r="R17" s="77"/>
      <c r="S17" s="77"/>
      <c r="T17" s="77"/>
      <c r="U17" s="77"/>
      <c r="V17" s="77"/>
      <c r="W17" s="77"/>
      <c r="X17" s="77"/>
      <c r="Y17" s="77"/>
    </row>
    <row r="18" spans="1:25" x14ac:dyDescent="0.3">
      <c r="B18" s="77"/>
      <c r="C18" s="77"/>
      <c r="D18" s="77"/>
      <c r="E18" s="77"/>
      <c r="F18" s="77"/>
      <c r="G18" s="77"/>
      <c r="H18" s="77"/>
      <c r="I18" s="77"/>
      <c r="J18" s="77"/>
      <c r="K18" s="77"/>
      <c r="L18" s="77"/>
      <c r="M18" s="77"/>
      <c r="N18" s="77"/>
      <c r="O18" s="77"/>
      <c r="P18" s="77"/>
      <c r="Q18" s="77"/>
      <c r="R18" s="77"/>
      <c r="S18" s="77"/>
      <c r="T18" s="77"/>
      <c r="U18" s="77"/>
      <c r="V18" s="77"/>
      <c r="W18" s="77"/>
      <c r="X18" s="77"/>
      <c r="Y18" s="77"/>
    </row>
    <row r="19" spans="1:25" x14ac:dyDescent="0.3">
      <c r="A19" s="79"/>
      <c r="B19" s="77"/>
      <c r="C19" s="77"/>
      <c r="D19" s="77"/>
      <c r="E19" s="77"/>
      <c r="F19" s="77"/>
      <c r="G19" s="77"/>
      <c r="H19" s="77"/>
      <c r="I19" s="77"/>
      <c r="J19" s="77"/>
      <c r="K19" s="77"/>
      <c r="L19" s="77"/>
      <c r="M19" s="77"/>
      <c r="N19" s="77"/>
      <c r="O19" s="77"/>
      <c r="P19" s="77"/>
      <c r="Q19" s="77"/>
      <c r="R19" s="77"/>
      <c r="S19" s="77"/>
      <c r="T19" s="77"/>
      <c r="U19" s="77"/>
      <c r="V19" s="77"/>
      <c r="W19" s="77"/>
      <c r="X19" s="77"/>
      <c r="Y19" s="77"/>
    </row>
    <row r="20" spans="1:25" x14ac:dyDescent="0.3">
      <c r="B20" s="77"/>
      <c r="C20" s="77"/>
      <c r="D20" s="77"/>
      <c r="E20" s="77"/>
      <c r="F20" s="77"/>
      <c r="G20" s="77"/>
      <c r="H20" s="77"/>
      <c r="I20" s="77"/>
      <c r="J20" s="77"/>
      <c r="K20" s="77"/>
      <c r="L20" s="77"/>
      <c r="M20" s="77"/>
      <c r="N20" s="77"/>
      <c r="O20" s="77"/>
      <c r="P20" s="77"/>
      <c r="Q20" s="77"/>
      <c r="R20" s="77"/>
      <c r="S20" s="77"/>
      <c r="T20" s="77"/>
      <c r="U20" s="77"/>
      <c r="V20" s="77"/>
      <c r="W20" s="77"/>
      <c r="X20" s="77"/>
      <c r="Y20" s="77"/>
    </row>
    <row r="21" spans="1:25" x14ac:dyDescent="0.3">
      <c r="B21" s="77"/>
      <c r="C21" s="77"/>
      <c r="D21" s="77"/>
      <c r="E21" s="77"/>
      <c r="F21" s="77"/>
      <c r="G21" s="77"/>
      <c r="H21" s="77"/>
      <c r="I21" s="77"/>
      <c r="J21" s="77"/>
      <c r="K21" s="77"/>
      <c r="L21" s="77"/>
      <c r="M21" s="77"/>
      <c r="N21" s="77"/>
      <c r="O21" s="77"/>
      <c r="P21" s="77"/>
      <c r="Q21" s="77"/>
      <c r="R21" s="77"/>
      <c r="S21" s="77"/>
      <c r="T21" s="77"/>
      <c r="U21" s="77"/>
      <c r="V21" s="77"/>
      <c r="W21" s="77"/>
      <c r="X21" s="77"/>
      <c r="Y21" s="77"/>
    </row>
    <row r="22" spans="1:25" x14ac:dyDescent="0.3">
      <c r="B22" s="77"/>
      <c r="C22" s="77"/>
      <c r="D22" s="77"/>
      <c r="E22" s="77"/>
      <c r="F22" s="77"/>
      <c r="G22" s="77"/>
      <c r="H22" s="77"/>
      <c r="I22" s="77"/>
      <c r="J22" s="77"/>
      <c r="K22" s="77"/>
      <c r="L22" s="77"/>
      <c r="M22" s="77"/>
      <c r="N22" s="77"/>
      <c r="O22" s="77"/>
      <c r="P22" s="77"/>
      <c r="Q22" s="77"/>
      <c r="R22" s="77"/>
      <c r="S22" s="77"/>
      <c r="T22" s="77"/>
      <c r="U22" s="77"/>
      <c r="V22" s="77"/>
      <c r="W22" s="77"/>
      <c r="X22" s="77"/>
      <c r="Y22" s="77"/>
    </row>
    <row r="23" spans="1:25" x14ac:dyDescent="0.3">
      <c r="B23" s="77"/>
      <c r="C23" s="77"/>
      <c r="D23" s="77"/>
      <c r="E23" s="77"/>
      <c r="F23" s="77"/>
      <c r="G23" s="77"/>
      <c r="H23" s="77"/>
      <c r="I23" s="77"/>
      <c r="J23" s="77"/>
      <c r="K23" s="77"/>
      <c r="L23" s="77"/>
      <c r="M23" s="77"/>
      <c r="N23" s="77"/>
      <c r="O23" s="77"/>
      <c r="P23" s="77"/>
      <c r="Q23" s="77"/>
      <c r="R23" s="77"/>
      <c r="S23" s="77"/>
      <c r="T23" s="77"/>
      <c r="U23" s="77"/>
      <c r="V23" s="77"/>
      <c r="W23" s="77"/>
      <c r="X23" s="77"/>
      <c r="Y23" s="77"/>
    </row>
    <row r="24" spans="1:25" x14ac:dyDescent="0.3">
      <c r="B24" s="77"/>
      <c r="C24" s="77"/>
      <c r="D24" s="77"/>
      <c r="E24" s="77"/>
      <c r="F24" s="77"/>
      <c r="G24" s="77"/>
      <c r="H24" s="77"/>
      <c r="I24" s="77"/>
      <c r="J24" s="77"/>
      <c r="K24" s="77"/>
      <c r="L24" s="77"/>
      <c r="M24" s="77"/>
      <c r="N24" s="77"/>
      <c r="O24" s="77"/>
      <c r="P24" s="77"/>
      <c r="Q24" s="77"/>
      <c r="R24" s="77"/>
      <c r="S24" s="77"/>
      <c r="T24" s="77"/>
      <c r="U24" s="77"/>
      <c r="V24" s="77"/>
      <c r="W24" s="77"/>
      <c r="X24" s="77"/>
      <c r="Y24" s="77"/>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86965-F01D-459F-B191-0A045485928E}">
  <dimension ref="A1:AD6"/>
  <sheetViews>
    <sheetView workbookViewId="0">
      <selection activeCell="J18" sqref="J18"/>
    </sheetView>
  </sheetViews>
  <sheetFormatPr baseColWidth="10" defaultRowHeight="15" x14ac:dyDescent="0.25"/>
  <sheetData>
    <row r="1" spans="1:30" x14ac:dyDescent="0.25">
      <c r="A1" t="s">
        <v>215</v>
      </c>
    </row>
    <row r="2" spans="1:30" x14ac:dyDescent="0.25">
      <c r="B2" s="71">
        <v>41729</v>
      </c>
      <c r="C2" s="71">
        <v>41820</v>
      </c>
      <c r="D2" s="71">
        <v>41912</v>
      </c>
      <c r="E2" s="71">
        <v>42004</v>
      </c>
      <c r="F2" s="71">
        <v>42094</v>
      </c>
      <c r="G2" s="71">
        <v>42185</v>
      </c>
      <c r="H2" s="71">
        <v>42277</v>
      </c>
      <c r="I2" s="71">
        <v>42369</v>
      </c>
      <c r="J2" s="71">
        <v>42460</v>
      </c>
      <c r="K2" s="71">
        <v>42551</v>
      </c>
      <c r="L2" s="71">
        <v>42643</v>
      </c>
      <c r="M2" s="71">
        <v>42735</v>
      </c>
      <c r="N2" s="71">
        <v>42825</v>
      </c>
      <c r="O2" s="71">
        <v>42916</v>
      </c>
      <c r="P2" s="71">
        <v>43008</v>
      </c>
      <c r="Q2" s="71">
        <v>43100</v>
      </c>
      <c r="R2" s="71">
        <v>43190</v>
      </c>
      <c r="S2" s="71">
        <v>43281</v>
      </c>
      <c r="T2" s="71">
        <v>43373</v>
      </c>
      <c r="U2" s="71">
        <v>43465</v>
      </c>
      <c r="V2" s="71">
        <v>43555</v>
      </c>
      <c r="W2" s="71">
        <v>43646</v>
      </c>
      <c r="X2" s="71">
        <v>43738</v>
      </c>
      <c r="Y2" s="71">
        <v>43830</v>
      </c>
      <c r="Z2" s="71">
        <v>43921</v>
      </c>
      <c r="AA2" s="71">
        <v>44012</v>
      </c>
      <c r="AB2" s="71">
        <v>44104</v>
      </c>
      <c r="AC2" s="71">
        <v>44196</v>
      </c>
      <c r="AD2" s="71">
        <v>44286</v>
      </c>
    </row>
    <row r="3" spans="1:30" x14ac:dyDescent="0.25">
      <c r="A3" t="s">
        <v>216</v>
      </c>
      <c r="B3" s="88">
        <f>+'Evolución Deuda Total'!B7</f>
        <v>9595.7892442100001</v>
      </c>
      <c r="C3" s="88">
        <f>+'Evolución Deuda Total'!C7</f>
        <v>10054.44866702</v>
      </c>
      <c r="D3" s="88">
        <f>+'Evolución Deuda Total'!D7</f>
        <v>10277.67203896</v>
      </c>
      <c r="E3" s="88">
        <f>+'Evolución Deuda Total'!E7</f>
        <v>11311.607368460001</v>
      </c>
      <c r="F3" s="88">
        <f>+'Evolución Deuda Total'!F7</f>
        <v>10243.55921521</v>
      </c>
      <c r="G3" s="88">
        <f>+'Evolución Deuda Total'!G7</f>
        <v>11670.570962289999</v>
      </c>
      <c r="H3" s="88">
        <f>+'Evolución Deuda Total'!H7</f>
        <v>12214.777311260001</v>
      </c>
      <c r="I3" s="88">
        <f>+'Evolución Deuda Total'!I7</f>
        <v>19341.371375745901</v>
      </c>
      <c r="J3" s="88">
        <f>+'Evolución Deuda Total'!J7</f>
        <v>17301.287027842955</v>
      </c>
      <c r="K3" s="88">
        <f>+'Evolución Deuda Total'!K7</f>
        <v>25163.553875407499</v>
      </c>
      <c r="L3" s="88">
        <f>+'Evolución Deuda Total'!L7</f>
        <v>26974.277571758528</v>
      </c>
      <c r="M3" s="88">
        <f>+'Evolución Deuda Total'!M7</f>
        <v>28856.463975405597</v>
      </c>
      <c r="N3" s="88">
        <f>+'Evolución Deuda Total'!N7</f>
        <v>27813.044351214266</v>
      </c>
      <c r="O3" s="88">
        <f>+'Evolución Deuda Total'!O7</f>
        <v>34721.845252353349</v>
      </c>
      <c r="P3" s="88">
        <f>+'Evolución Deuda Total'!P7</f>
        <v>35143.966680540674</v>
      </c>
      <c r="Q3" s="88">
        <f>+'Evolución Deuda Total'!Q7</f>
        <v>36118.107128408214</v>
      </c>
      <c r="R3" s="88">
        <f>+'Evolución Deuda Total'!R7</f>
        <v>38411.005886231746</v>
      </c>
      <c r="S3" s="88">
        <f>+'Evolución Deuda Total'!S7</f>
        <v>45078.167330485368</v>
      </c>
      <c r="T3" s="88">
        <f>+'Evolución Deuda Total'!T7</f>
        <v>52158.216815698863</v>
      </c>
      <c r="U3" s="88">
        <f>+'Evolución Deuda Total'!U7</f>
        <v>53969.19287518537</v>
      </c>
      <c r="V3" s="88">
        <f>+'Evolución Deuda Total'!V7</f>
        <v>57436.301997247203</v>
      </c>
      <c r="W3" s="88">
        <f>+'Evolución Deuda Total'!W7</f>
        <v>61807.524405070901</v>
      </c>
      <c r="X3" s="88">
        <f>+'Evolución Deuda Total'!X7</f>
        <v>74754.60925710127</v>
      </c>
      <c r="Y3" s="88">
        <f>+'Evolución Deuda Total'!Y7</f>
        <v>82512.896920442698</v>
      </c>
      <c r="Z3" s="88">
        <f>+'Evolución Deuda Total'!Z7</f>
        <v>80568.265416958544</v>
      </c>
      <c r="AA3" s="88">
        <f>+'Evolución Deuda Total'!AA7</f>
        <v>88114.501807707595</v>
      </c>
      <c r="AB3" s="88">
        <f>+'Evolución Deuda Total'!AB7</f>
        <v>94876.672754353975</v>
      </c>
      <c r="AC3" s="88">
        <f>+'Evolución Deuda Total'!AC7</f>
        <v>113857.92866559949</v>
      </c>
      <c r="AD3" s="88">
        <f>+'Evolución Deuda Total'!AD7</f>
        <v>110213.2372194096</v>
      </c>
    </row>
    <row r="4" spans="1:30" x14ac:dyDescent="0.25">
      <c r="A4" t="s">
        <v>217</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739953.12215122033</v>
      </c>
      <c r="AD4">
        <v>1166100.4435921544</v>
      </c>
    </row>
    <row r="6" spans="1:30" x14ac:dyDescent="0.25">
      <c r="A6" t="s">
        <v>218</v>
      </c>
      <c r="B6" s="134">
        <f>+B3/B4</f>
        <v>7.2591190403288736E-2</v>
      </c>
      <c r="C6" s="134">
        <f t="shared" ref="C6:AD6" si="0">+C3/C4</f>
        <v>7.6060903278814096E-2</v>
      </c>
      <c r="D6" s="134">
        <f t="shared" si="0"/>
        <v>7.7749565866389994E-2</v>
      </c>
      <c r="E6" s="134">
        <f t="shared" si="0"/>
        <v>8.5571183709206716E-2</v>
      </c>
      <c r="F6" s="134">
        <f t="shared" si="0"/>
        <v>6.1635656176719449E-2</v>
      </c>
      <c r="G6" s="134">
        <f t="shared" si="0"/>
        <v>7.0222008200981109E-2</v>
      </c>
      <c r="H6" s="134">
        <f t="shared" si="0"/>
        <v>7.3496506323127722E-2</v>
      </c>
      <c r="I6" s="134">
        <f t="shared" si="0"/>
        <v>0.11637733438701836</v>
      </c>
      <c r="J6" s="134">
        <f t="shared" si="0"/>
        <v>7.7755267567067438E-2</v>
      </c>
      <c r="K6" s="134">
        <f t="shared" si="0"/>
        <v>0.11308978698358528</v>
      </c>
      <c r="L6" s="134">
        <f t="shared" si="0"/>
        <v>0.12122752293775013</v>
      </c>
      <c r="M6" s="134">
        <f t="shared" si="0"/>
        <v>0.12968642586162818</v>
      </c>
      <c r="N6" s="134">
        <f t="shared" si="0"/>
        <v>9.8960236946928334E-2</v>
      </c>
      <c r="O6" s="134">
        <f t="shared" si="0"/>
        <v>0.12354210456136036</v>
      </c>
      <c r="P6" s="134">
        <f t="shared" si="0"/>
        <v>0.12504403423242744</v>
      </c>
      <c r="Q6" s="134">
        <f t="shared" si="0"/>
        <v>0.12851007586106886</v>
      </c>
      <c r="R6" s="134">
        <f t="shared" si="0"/>
        <v>9.8082755534520435E-2</v>
      </c>
      <c r="S6" s="134">
        <f t="shared" si="0"/>
        <v>0.11510739602383153</v>
      </c>
      <c r="T6" s="134">
        <f t="shared" si="0"/>
        <v>0.13318634883457836</v>
      </c>
      <c r="U6" s="134">
        <f t="shared" si="0"/>
        <v>0.13781068808379218</v>
      </c>
      <c r="V6" s="134">
        <f t="shared" si="0"/>
        <v>0.10167224208084931</v>
      </c>
      <c r="W6" s="134">
        <f t="shared" si="0"/>
        <v>0.1094100658505409</v>
      </c>
      <c r="X6" s="134">
        <f t="shared" si="0"/>
        <v>0.13232865739531025</v>
      </c>
      <c r="Y6" s="134">
        <f t="shared" si="0"/>
        <v>0.14606217564092991</v>
      </c>
      <c r="Z6" s="134">
        <f t="shared" si="0"/>
        <v>0.10888293191158835</v>
      </c>
      <c r="AA6" s="134">
        <f t="shared" si="0"/>
        <v>0.11908119469992599</v>
      </c>
      <c r="AB6" s="134">
        <f t="shared" si="0"/>
        <v>0.12821984246586438</v>
      </c>
      <c r="AC6" s="134">
        <f t="shared" si="0"/>
        <v>0.1538718133043176</v>
      </c>
      <c r="AD6" s="134">
        <f t="shared" si="0"/>
        <v>9.4514360083681484E-2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Servicios Deuda Anual</vt:lpstr>
      <vt:lpstr>Perfil Amort Mensual</vt:lpstr>
      <vt:lpstr>Perfil Int Mensual</vt:lpstr>
      <vt:lpstr>Gráficos</vt:lpstr>
      <vt:lpstr>Base Graf</vt:lpstr>
      <vt:lpstr>Ratios 2021</vt:lpstr>
      <vt:lpstr>Avales</vt:lpstr>
      <vt:lpstr>Evolución Deuda Total</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2023-11-06T12:58:31Z</dcterms:modified>
</cp:coreProperties>
</file>