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2E57B140-6AD8-4243-9A6B-0F75949A987D}" xr6:coauthVersionLast="47" xr6:coauthVersionMax="47" xr10:uidLastSave="{00000000-0000-0000-0000-000000000000}"/>
  <bookViews>
    <workbookView xWindow="-120" yWindow="-120" windowWidth="20640" windowHeight="11160" tabRatio="845"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1"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E6" i="10" s="1"/>
  <c r="F3" i="10"/>
  <c r="F6" i="10" s="1"/>
  <c r="G3" i="10"/>
  <c r="H3" i="10"/>
  <c r="I3" i="10"/>
  <c r="I6" i="10" s="1"/>
  <c r="J3" i="10"/>
  <c r="J6" i="10" s="1"/>
  <c r="K3" i="10"/>
  <c r="L3" i="10"/>
  <c r="M3" i="10"/>
  <c r="M6" i="10" s="1"/>
  <c r="N3" i="10"/>
  <c r="N6" i="10" s="1"/>
  <c r="O3" i="10"/>
  <c r="P3" i="10"/>
  <c r="Q3" i="10"/>
  <c r="Q6" i="10" s="1"/>
  <c r="R3" i="10"/>
  <c r="S3" i="10"/>
  <c r="T3" i="10"/>
  <c r="U3" i="10"/>
  <c r="V3" i="10"/>
  <c r="V6" i="10" s="1"/>
  <c r="W3" i="10"/>
  <c r="X3" i="10"/>
  <c r="X6" i="10" s="1"/>
  <c r="Y3" i="10"/>
  <c r="Z3" i="10"/>
  <c r="Z6" i="10" s="1"/>
  <c r="AA3" i="10"/>
  <c r="AB3" i="10"/>
  <c r="AB6" i="10" s="1"/>
  <c r="AC3" i="10"/>
  <c r="AD3" i="10"/>
  <c r="AD6" i="10" s="1"/>
  <c r="AE3" i="10"/>
  <c r="B3" i="10"/>
  <c r="B6" i="10" s="1"/>
  <c r="R6" i="10"/>
  <c r="AE6" i="10"/>
  <c r="AC6" i="10"/>
  <c r="AA6" i="10"/>
  <c r="Y6" i="10"/>
  <c r="W6" i="10"/>
  <c r="U6" i="10"/>
  <c r="T6" i="10"/>
  <c r="S6" i="10"/>
  <c r="P6" i="10"/>
  <c r="O6" i="10"/>
  <c r="L6" i="10"/>
  <c r="K6" i="10"/>
  <c r="H6" i="10"/>
  <c r="G6" i="10"/>
  <c r="D6" i="10"/>
  <c r="C6" i="10"/>
  <c r="S55" i="4"/>
  <c r="S54" i="4"/>
  <c r="S53" i="4"/>
  <c r="P55" i="4"/>
  <c r="P54" i="4"/>
  <c r="P53" i="4"/>
  <c r="F55" i="4"/>
  <c r="F54" i="4"/>
  <c r="F53" i="4"/>
  <c r="D156" i="4" l="1"/>
  <c r="F37" i="4" l="1"/>
  <c r="D101" i="4"/>
  <c r="AD7" i="6" l="1"/>
  <c r="AD13" i="6" s="1"/>
  <c r="AD9" i="6" l="1"/>
  <c r="AD11" i="6"/>
  <c r="D145" i="4" l="1"/>
  <c r="D130" i="4"/>
  <c r="D90" i="4"/>
  <c r="D75" i="4"/>
  <c r="Q61" i="3"/>
  <c r="P61" i="3"/>
  <c r="O61" i="3"/>
  <c r="N61" i="3"/>
  <c r="M61" i="3"/>
  <c r="L61" i="3"/>
  <c r="K61" i="3"/>
  <c r="J61" i="3"/>
  <c r="I61" i="3"/>
  <c r="H61" i="3"/>
  <c r="G61" i="3"/>
  <c r="F61" i="3"/>
  <c r="F8" i="4"/>
  <c r="F46" i="4" l="1"/>
  <c r="D165" i="4"/>
  <c r="D110" i="4"/>
  <c r="F64" i="2"/>
  <c r="Z7" i="6" l="1"/>
  <c r="Y7" i="6"/>
  <c r="X7" i="6"/>
  <c r="W7" i="6"/>
  <c r="V7" i="6"/>
  <c r="U7" i="6"/>
  <c r="T7" i="6"/>
  <c r="S7" i="6"/>
  <c r="R7" i="6"/>
  <c r="Q7" i="6"/>
  <c r="P7" i="6"/>
  <c r="O7" i="6"/>
  <c r="N7" i="6"/>
  <c r="M7" i="6"/>
  <c r="L7" i="6"/>
  <c r="K7" i="6"/>
  <c r="J7" i="6"/>
  <c r="I7" i="6"/>
  <c r="H7" i="6"/>
  <c r="G7" i="6"/>
  <c r="F7" i="6"/>
  <c r="E7" i="6"/>
  <c r="D7" i="6"/>
  <c r="C7" i="6"/>
  <c r="B7" i="6"/>
  <c r="C11" i="6" l="1"/>
  <c r="C13" i="6"/>
  <c r="C9" i="6"/>
  <c r="G11" i="6"/>
  <c r="G13" i="6"/>
  <c r="G9" i="6"/>
  <c r="K11" i="6"/>
  <c r="K13" i="6"/>
  <c r="K9" i="6"/>
  <c r="O11" i="6"/>
  <c r="O13" i="6"/>
  <c r="O9" i="6"/>
  <c r="S11" i="6"/>
  <c r="S13" i="6"/>
  <c r="S9" i="6"/>
  <c r="W11" i="6"/>
  <c r="W13" i="6"/>
  <c r="W9" i="6"/>
  <c r="D13" i="6"/>
  <c r="D9" i="6"/>
  <c r="D11" i="6"/>
  <c r="H13" i="6"/>
  <c r="H9" i="6"/>
  <c r="H11" i="6"/>
  <c r="L13" i="6"/>
  <c r="L9" i="6"/>
  <c r="L11" i="6"/>
  <c r="P13" i="6"/>
  <c r="P9" i="6"/>
  <c r="P11" i="6"/>
  <c r="T13" i="6"/>
  <c r="T9" i="6"/>
  <c r="T11" i="6"/>
  <c r="X13" i="6"/>
  <c r="X9" i="6"/>
  <c r="X11" i="6"/>
  <c r="E13" i="6"/>
  <c r="E9" i="6"/>
  <c r="E11" i="6"/>
  <c r="I13" i="6"/>
  <c r="I9" i="6"/>
  <c r="I11" i="6"/>
  <c r="M13" i="6"/>
  <c r="M9" i="6"/>
  <c r="M11" i="6"/>
  <c r="Q13" i="6"/>
  <c r="Q9" i="6"/>
  <c r="Q11" i="6"/>
  <c r="U13" i="6"/>
  <c r="U9" i="6"/>
  <c r="U11" i="6"/>
  <c r="Y13" i="6"/>
  <c r="Y9" i="6"/>
  <c r="Y11" i="6"/>
  <c r="B11" i="6"/>
  <c r="B13" i="6"/>
  <c r="B9" i="6"/>
  <c r="F13" i="6"/>
  <c r="F9" i="6"/>
  <c r="F11" i="6"/>
  <c r="J13" i="6"/>
  <c r="J9" i="6"/>
  <c r="J11" i="6"/>
  <c r="N13" i="6"/>
  <c r="N9" i="6"/>
  <c r="N11" i="6"/>
  <c r="R13" i="6"/>
  <c r="R9" i="6"/>
  <c r="R11" i="6"/>
  <c r="V13" i="6"/>
  <c r="V9" i="6"/>
  <c r="V11" i="6"/>
  <c r="Z9" i="6"/>
  <c r="Z13" i="6"/>
  <c r="Z11" i="6"/>
  <c r="D131" i="4"/>
  <c r="D76" i="4"/>
  <c r="F28" i="4" l="1"/>
  <c r="D78" i="4"/>
  <c r="F27" i="4" l="1"/>
  <c r="K164" i="4"/>
  <c r="Q146" i="4"/>
  <c r="W149" i="4"/>
  <c r="W146" i="4"/>
  <c r="T144" i="4"/>
  <c r="T146" i="4"/>
  <c r="K146" i="4"/>
  <c r="N146" i="4"/>
  <c r="H144" i="4"/>
  <c r="H146" i="4"/>
  <c r="W144" i="4"/>
  <c r="N144" i="4"/>
  <c r="Q144" i="4"/>
  <c r="T128" i="4"/>
  <c r="D82" i="4"/>
  <c r="D81" i="4"/>
  <c r="D141" i="4"/>
  <c r="D140" i="4"/>
  <c r="D142" i="4"/>
  <c r="D137" i="4"/>
  <c r="D136" i="4"/>
  <c r="H149" i="4" l="1"/>
  <c r="Q149" i="4"/>
  <c r="K144" i="4"/>
  <c r="T149" i="4"/>
  <c r="H161" i="4"/>
  <c r="T161" i="4"/>
  <c r="N128" i="4"/>
  <c r="Q128" i="4"/>
  <c r="N161" i="4"/>
  <c r="K161" i="4"/>
  <c r="Z144" i="4"/>
  <c r="Q164" i="4"/>
  <c r="W161" i="4"/>
  <c r="W148" i="4" s="1"/>
  <c r="Q161" i="4"/>
  <c r="W164" i="4"/>
  <c r="T164" i="4"/>
  <c r="N164" i="4"/>
  <c r="H164" i="4"/>
  <c r="K149" i="4"/>
  <c r="N149" i="4"/>
  <c r="W128" i="4"/>
  <c r="H128" i="4"/>
  <c r="K128" i="4"/>
  <c r="AB5" i="7"/>
  <c r="AB6" i="7" s="1"/>
  <c r="AB7" i="7" s="1"/>
  <c r="AB8" i="7" s="1"/>
  <c r="AB9" i="7" s="1"/>
  <c r="AB10" i="7" s="1"/>
  <c r="G5" i="7"/>
  <c r="G6" i="7" s="1"/>
  <c r="G7" i="7" s="1"/>
  <c r="G8" i="7" s="1"/>
  <c r="G9" i="7" s="1"/>
  <c r="G10" i="7" s="1"/>
  <c r="A5" i="7"/>
  <c r="N148" i="4" l="1"/>
  <c r="N169" i="4" s="1"/>
  <c r="K148" i="4"/>
  <c r="H148" i="4"/>
  <c r="H169" i="4" s="1"/>
  <c r="Q148" i="4"/>
  <c r="Q169" i="4" s="1"/>
  <c r="T148" i="4"/>
  <c r="T169" i="4" s="1"/>
  <c r="K169" i="4"/>
  <c r="W169" i="4"/>
  <c r="A6" i="7"/>
  <c r="A7" i="7" l="1"/>
  <c r="A8" i="7" l="1"/>
  <c r="A9" i="7" l="1"/>
  <c r="A10" i="7" l="1"/>
  <c r="D86" i="4" l="1"/>
  <c r="D85" i="4"/>
  <c r="D87" i="4"/>
  <c r="D95" i="4" l="1"/>
  <c r="D150" i="4"/>
  <c r="D100" i="4"/>
  <c r="D155" i="4"/>
  <c r="D105" i="4"/>
  <c r="D160" i="4"/>
  <c r="D79" i="4"/>
  <c r="D134" i="4"/>
  <c r="D88" i="4"/>
  <c r="D143" i="4"/>
  <c r="D97" i="4"/>
  <c r="D152" i="4"/>
  <c r="D99" i="4"/>
  <c r="D154" i="4"/>
  <c r="D104" i="4"/>
  <c r="D159" i="4"/>
  <c r="D111" i="4"/>
  <c r="D166" i="4"/>
  <c r="D83" i="4"/>
  <c r="D138" i="4"/>
  <c r="D80" i="4"/>
  <c r="D135" i="4"/>
  <c r="D133" i="4"/>
  <c r="D129" i="4"/>
  <c r="D74" i="4"/>
  <c r="D98" i="4"/>
  <c r="D153" i="4"/>
  <c r="D102" i="4"/>
  <c r="D157" i="4"/>
  <c r="D107" i="4"/>
  <c r="D162" i="4"/>
  <c r="D77" i="4"/>
  <c r="D132" i="4"/>
  <c r="D84" i="4"/>
  <c r="D139" i="4"/>
  <c r="D92" i="4"/>
  <c r="D147" i="4"/>
  <c r="D96" i="4"/>
  <c r="D151" i="4"/>
  <c r="D103" i="4"/>
  <c r="D158" i="4"/>
  <c r="D108" i="4"/>
  <c r="D163" i="4"/>
  <c r="D112" i="4"/>
  <c r="D167" i="4"/>
  <c r="Z146" i="4" l="1"/>
  <c r="Z161" i="4" l="1"/>
  <c r="Z128" i="4"/>
  <c r="Z164" i="4"/>
  <c r="Z149" i="4"/>
  <c r="F34" i="4"/>
  <c r="F38" i="4"/>
  <c r="F43" i="4"/>
  <c r="F35" i="4"/>
  <c r="F32" i="4"/>
  <c r="F33" i="4"/>
  <c r="F31" i="4"/>
  <c r="F36" i="4"/>
  <c r="F41" i="4"/>
  <c r="Z148" i="4" l="1"/>
  <c r="Z169" i="4" s="1"/>
  <c r="G58" i="3" l="1"/>
  <c r="G36" i="3"/>
  <c r="H36" i="3" s="1"/>
  <c r="G6" i="3"/>
  <c r="H6" i="3" s="1"/>
  <c r="G61" i="2"/>
  <c r="G64" i="2" s="1"/>
  <c r="I6" i="3" l="1"/>
  <c r="J6" i="3" s="1"/>
  <c r="H58" i="3"/>
  <c r="I58" i="3" s="1"/>
  <c r="I36" i="3"/>
  <c r="H61" i="2"/>
  <c r="H64" i="2" s="1"/>
  <c r="G39" i="2"/>
  <c r="G6" i="2"/>
  <c r="J58" i="3" l="1"/>
  <c r="J36" i="3"/>
  <c r="K6" i="3"/>
  <c r="I61" i="2"/>
  <c r="I64" i="2" s="1"/>
  <c r="H6" i="2"/>
  <c r="H39" i="2"/>
  <c r="K58" i="3" l="1"/>
  <c r="L6" i="3"/>
  <c r="K36" i="3"/>
  <c r="J61" i="2"/>
  <c r="J64" i="2" s="1"/>
  <c r="I39" i="2"/>
  <c r="I6" i="2"/>
  <c r="L36" i="3" l="1"/>
  <c r="L58" i="3"/>
  <c r="M6" i="3"/>
  <c r="K61" i="2"/>
  <c r="K64" i="2" s="1"/>
  <c r="J6" i="2"/>
  <c r="J39" i="2"/>
  <c r="M58" i="3" l="1"/>
  <c r="M36" i="3"/>
  <c r="N6" i="3"/>
  <c r="L61" i="2"/>
  <c r="L64" i="2" s="1"/>
  <c r="K39" i="2"/>
  <c r="K6" i="2"/>
  <c r="O6" i="3" l="1"/>
  <c r="N58" i="3"/>
  <c r="N36" i="3"/>
  <c r="M61" i="2"/>
  <c r="M64" i="2" s="1"/>
  <c r="L6" i="2"/>
  <c r="L39" i="2"/>
  <c r="O58" i="3" l="1"/>
  <c r="P6" i="3"/>
  <c r="O36" i="3"/>
  <c r="N61" i="2"/>
  <c r="N64" i="2" s="1"/>
  <c r="M39" i="2"/>
  <c r="M6" i="2"/>
  <c r="P36" i="3" l="1"/>
  <c r="Q6" i="3"/>
  <c r="P58" i="3"/>
  <c r="O61" i="2"/>
  <c r="O64" i="2" s="1"/>
  <c r="N39" i="2"/>
  <c r="N6" i="2"/>
  <c r="Q58" i="3" l="1"/>
  <c r="Q36" i="3"/>
  <c r="P61" i="2"/>
  <c r="P64" i="2" s="1"/>
  <c r="O6" i="2"/>
  <c r="O39" i="2"/>
  <c r="Q61" i="2" l="1"/>
  <c r="Q64" i="2" s="1"/>
  <c r="P6" i="2"/>
  <c r="P39" i="2"/>
  <c r="Q6" i="2" l="1"/>
  <c r="Q39" i="2"/>
  <c r="H91" i="4" l="1"/>
  <c r="N91" i="4"/>
  <c r="W91" i="4"/>
  <c r="Q89" i="4"/>
  <c r="H89" i="4"/>
  <c r="N106" i="4"/>
  <c r="W89" i="4"/>
  <c r="T91" i="4"/>
  <c r="W94" i="4"/>
  <c r="T89" i="4"/>
  <c r="K89" i="4"/>
  <c r="T94" i="4"/>
  <c r="Q91" i="4"/>
  <c r="K91" i="4"/>
  <c r="W106" i="4" l="1"/>
  <c r="W93" i="4" s="1"/>
  <c r="H73" i="4"/>
  <c r="N109" i="4"/>
  <c r="T109" i="4"/>
  <c r="K106" i="4"/>
  <c r="H106" i="4"/>
  <c r="N89" i="4"/>
  <c r="Q109" i="4"/>
  <c r="T106" i="4"/>
  <c r="T93" i="4" s="1"/>
  <c r="Q106" i="4"/>
  <c r="K109" i="4"/>
  <c r="Q94" i="4"/>
  <c r="W73" i="4"/>
  <c r="K94" i="4"/>
  <c r="T73" i="4"/>
  <c r="Q73" i="4"/>
  <c r="H109" i="4"/>
  <c r="N73" i="4"/>
  <c r="N94" i="4"/>
  <c r="N93" i="4" s="1"/>
  <c r="H94" i="4"/>
  <c r="W109" i="4"/>
  <c r="K73" i="4"/>
  <c r="Z91" i="4"/>
  <c r="H93" i="4" l="1"/>
  <c r="H114" i="4" s="1"/>
  <c r="K93" i="4"/>
  <c r="K114" i="4" s="1"/>
  <c r="Z73" i="4"/>
  <c r="Q93" i="4"/>
  <c r="Q114" i="4" s="1"/>
  <c r="Z89" i="4"/>
  <c r="Z94" i="4"/>
  <c r="T114" i="4"/>
  <c r="W114" i="4"/>
  <c r="N114" i="4"/>
  <c r="Z109" i="4" l="1"/>
  <c r="Z106" i="4"/>
  <c r="Z93" i="4" s="1"/>
  <c r="Z114" i="4" l="1"/>
  <c r="AA7" i="6" l="1"/>
  <c r="AA13" i="6" l="1"/>
  <c r="AA9" i="6"/>
  <c r="AA11" i="6"/>
  <c r="Q25" i="3" l="1"/>
  <c r="N25" i="3"/>
  <c r="I25" i="3"/>
  <c r="K25" i="3"/>
  <c r="P25" i="3"/>
  <c r="H25" i="3"/>
  <c r="L25" i="3"/>
  <c r="O25" i="3"/>
  <c r="M25" i="3"/>
  <c r="F25" i="3"/>
  <c r="G25" i="3"/>
  <c r="J25" i="3"/>
  <c r="F146" i="4" l="1"/>
  <c r="I161" i="4"/>
  <c r="U146" i="4"/>
  <c r="L164" i="4"/>
  <c r="U161" i="4"/>
  <c r="L161" i="4"/>
  <c r="I146" i="4"/>
  <c r="L146" i="4"/>
  <c r="F149" i="4"/>
  <c r="O146" i="4"/>
  <c r="I149" i="4"/>
  <c r="R146" i="4"/>
  <c r="I128" i="4"/>
  <c r="F128" i="4"/>
  <c r="I148" i="4" l="1"/>
  <c r="F144" i="4"/>
  <c r="O161" i="4"/>
  <c r="R144" i="4"/>
  <c r="L144" i="4"/>
  <c r="I144" i="4"/>
  <c r="F161" i="4"/>
  <c r="F148" i="4" s="1"/>
  <c r="U144" i="4"/>
  <c r="O144" i="4"/>
  <c r="R161" i="4"/>
  <c r="F164" i="4"/>
  <c r="U164" i="4"/>
  <c r="R164" i="4"/>
  <c r="O164" i="4"/>
  <c r="I164" i="4"/>
  <c r="R149" i="4"/>
  <c r="L149" i="4"/>
  <c r="L148" i="4" s="1"/>
  <c r="U149" i="4"/>
  <c r="U148" i="4" s="1"/>
  <c r="O149" i="4"/>
  <c r="O128" i="4"/>
  <c r="R128" i="4"/>
  <c r="U128" i="4"/>
  <c r="L128" i="4"/>
  <c r="K25" i="2"/>
  <c r="N25" i="2"/>
  <c r="H25" i="2"/>
  <c r="M25" i="2"/>
  <c r="L25" i="2"/>
  <c r="G25" i="2"/>
  <c r="J25" i="2"/>
  <c r="I25" i="2"/>
  <c r="F25" i="2"/>
  <c r="P25" i="2"/>
  <c r="Q25" i="2"/>
  <c r="O25" i="2"/>
  <c r="X146" i="4"/>
  <c r="R148" i="4" l="1"/>
  <c r="R169" i="4" s="1"/>
  <c r="O148" i="4"/>
  <c r="O169" i="4" s="1"/>
  <c r="X144" i="4"/>
  <c r="X161" i="4"/>
  <c r="X164" i="4"/>
  <c r="X149" i="4"/>
  <c r="X128" i="4"/>
  <c r="L169" i="4"/>
  <c r="F169" i="4"/>
  <c r="I169" i="4"/>
  <c r="U169" i="4"/>
  <c r="F91" i="4"/>
  <c r="L91" i="4"/>
  <c r="U91" i="4"/>
  <c r="I91" i="4"/>
  <c r="I109" i="4"/>
  <c r="L109" i="4"/>
  <c r="I94" i="4"/>
  <c r="O91" i="4"/>
  <c r="R91" i="4"/>
  <c r="F89" i="4"/>
  <c r="X148" i="4" l="1"/>
  <c r="X91" i="4"/>
  <c r="F73" i="4"/>
  <c r="I73" i="4"/>
  <c r="L94" i="4"/>
  <c r="U94" i="4"/>
  <c r="R109" i="4"/>
  <c r="U73" i="4"/>
  <c r="O94" i="4"/>
  <c r="F106" i="4"/>
  <c r="U106" i="4"/>
  <c r="F109" i="4"/>
  <c r="U109" i="4"/>
  <c r="I106" i="4"/>
  <c r="I93" i="4" s="1"/>
  <c r="O89" i="4"/>
  <c r="L89" i="4"/>
  <c r="I89" i="4"/>
  <c r="U89" i="4"/>
  <c r="L106" i="4"/>
  <c r="L73" i="4"/>
  <c r="R94" i="4"/>
  <c r="O73" i="4"/>
  <c r="R73" i="4"/>
  <c r="R89" i="4"/>
  <c r="O109" i="4"/>
  <c r="F94" i="4"/>
  <c r="O106" i="4"/>
  <c r="R106" i="4"/>
  <c r="X169" i="4"/>
  <c r="U93" i="4" l="1"/>
  <c r="U114" i="4" s="1"/>
  <c r="L93" i="4"/>
  <c r="L114" i="4" s="1"/>
  <c r="F93" i="4"/>
  <c r="X106" i="4"/>
  <c r="X109" i="4"/>
  <c r="R93" i="4"/>
  <c r="R114" i="4" s="1"/>
  <c r="O93" i="4"/>
  <c r="O114" i="4" s="1"/>
  <c r="X94" i="4"/>
  <c r="X89" i="4"/>
  <c r="X73" i="4"/>
  <c r="F114" i="4"/>
  <c r="I114" i="4"/>
  <c r="X93" i="4" l="1"/>
  <c r="X114" i="4" s="1"/>
  <c r="F40" i="4" l="1"/>
  <c r="F39" i="4" l="1"/>
  <c r="F30" i="4" l="1"/>
  <c r="F44" i="4" l="1"/>
  <c r="F42" i="4" l="1"/>
  <c r="F29" i="4" s="1"/>
  <c r="G56" i="2" l="1"/>
  <c r="Q56" i="2"/>
  <c r="F56" i="2"/>
  <c r="P56" i="2"/>
  <c r="Q53" i="3"/>
  <c r="O56" i="2"/>
  <c r="L53" i="3"/>
  <c r="F53" i="3"/>
  <c r="N53" i="3"/>
  <c r="I56" i="2"/>
  <c r="J53" i="3"/>
  <c r="K53" i="3"/>
  <c r="I53" i="3"/>
  <c r="N56" i="2"/>
  <c r="J56" i="2"/>
  <c r="M56" i="2"/>
  <c r="O53" i="3"/>
  <c r="H53" i="3"/>
  <c r="AB7" i="6"/>
  <c r="H56" i="2"/>
  <c r="P53" i="3"/>
  <c r="L56" i="2"/>
  <c r="M53" i="3"/>
  <c r="G53" i="3"/>
  <c r="K56" i="2"/>
  <c r="AB9" i="6" l="1"/>
  <c r="AB13" i="6"/>
  <c r="AB11" i="6"/>
  <c r="S146" i="4"/>
  <c r="P146" i="4"/>
  <c r="V144" i="4"/>
  <c r="J146" i="4"/>
  <c r="M146" i="4"/>
  <c r="V146" i="4"/>
  <c r="S164" i="4"/>
  <c r="P144" i="4"/>
  <c r="G146" i="4"/>
  <c r="M144" i="4"/>
  <c r="S91" i="4"/>
  <c r="M91" i="4"/>
  <c r="M89" i="4"/>
  <c r="J91" i="4"/>
  <c r="G89" i="4"/>
  <c r="V91" i="4"/>
  <c r="V89" i="4"/>
  <c r="P91" i="4"/>
  <c r="P109" i="4"/>
  <c r="P94" i="4"/>
  <c r="S89" i="4"/>
  <c r="G91" i="4"/>
  <c r="J161" i="4" l="1"/>
  <c r="V73" i="4"/>
  <c r="S109" i="4"/>
  <c r="J94" i="4"/>
  <c r="P73" i="4"/>
  <c r="P89" i="4"/>
  <c r="J73" i="4"/>
  <c r="J109" i="4"/>
  <c r="M94" i="4"/>
  <c r="S73" i="4"/>
  <c r="G161" i="4"/>
  <c r="S161" i="4"/>
  <c r="M161" i="4"/>
  <c r="J89" i="4"/>
  <c r="S144" i="4"/>
  <c r="J144" i="4"/>
  <c r="V161" i="4"/>
  <c r="G144" i="4"/>
  <c r="M106" i="4"/>
  <c r="V106" i="4"/>
  <c r="V109" i="4"/>
  <c r="S94" i="4"/>
  <c r="M109" i="4"/>
  <c r="J106" i="4"/>
  <c r="G73" i="4"/>
  <c r="P106" i="4"/>
  <c r="P93" i="4" s="1"/>
  <c r="P161" i="4"/>
  <c r="G106" i="4"/>
  <c r="V94" i="4"/>
  <c r="S106" i="4"/>
  <c r="G109" i="4"/>
  <c r="G94" i="4"/>
  <c r="G93" i="4" s="1"/>
  <c r="M73" i="4"/>
  <c r="V164" i="4"/>
  <c r="G164" i="4"/>
  <c r="M164" i="4"/>
  <c r="J164" i="4"/>
  <c r="P164" i="4"/>
  <c r="V149" i="4"/>
  <c r="G149" i="4"/>
  <c r="S149" i="4"/>
  <c r="M149" i="4"/>
  <c r="P149" i="4"/>
  <c r="P148" i="4" s="1"/>
  <c r="J149" i="4"/>
  <c r="P128" i="4"/>
  <c r="J128" i="4"/>
  <c r="G128" i="4"/>
  <c r="S128" i="4"/>
  <c r="V128" i="4"/>
  <c r="M128" i="4"/>
  <c r="Y146" i="4"/>
  <c r="Y91" i="4"/>
  <c r="Y94" i="4"/>
  <c r="G148" i="4" l="1"/>
  <c r="V93" i="4"/>
  <c r="V114" i="4" s="1"/>
  <c r="S93" i="4"/>
  <c r="S114" i="4" s="1"/>
  <c r="J148" i="4"/>
  <c r="J169" i="4" s="1"/>
  <c r="S148" i="4"/>
  <c r="S169" i="4" s="1"/>
  <c r="M148" i="4"/>
  <c r="M169" i="4" s="1"/>
  <c r="Y144" i="4"/>
  <c r="Y106" i="4"/>
  <c r="Y93" i="4" s="1"/>
  <c r="Y73" i="4"/>
  <c r="J93" i="4"/>
  <c r="J114" i="4" s="1"/>
  <c r="Y89" i="4"/>
  <c r="V148" i="4"/>
  <c r="V169" i="4" s="1"/>
  <c r="Y161" i="4"/>
  <c r="Y109" i="4"/>
  <c r="M93" i="4"/>
  <c r="Y164" i="4"/>
  <c r="Y149" i="4"/>
  <c r="Y128" i="4"/>
  <c r="G114" i="4"/>
  <c r="P114" i="4"/>
  <c r="G169" i="4"/>
  <c r="P169" i="4"/>
  <c r="M114" i="4" l="1"/>
  <c r="Y148" i="4"/>
  <c r="Y169" i="4" s="1"/>
  <c r="AE27" i="4"/>
  <c r="AF27" i="4"/>
  <c r="P27" i="4"/>
  <c r="AA27" i="4"/>
  <c r="W27" i="4"/>
  <c r="AC27" i="4"/>
  <c r="Z27" i="4"/>
  <c r="AB27" i="4"/>
  <c r="X25" i="4"/>
  <c r="AD27" i="4"/>
  <c r="S27" i="4"/>
  <c r="P25" i="4"/>
  <c r="AD25" i="4"/>
  <c r="AG27" i="4"/>
  <c r="AC25" i="4"/>
  <c r="R27" i="4"/>
  <c r="X27" i="4"/>
  <c r="U27" i="4"/>
  <c r="AB45" i="4"/>
  <c r="AG25" i="4"/>
  <c r="T27" i="4"/>
  <c r="Q45" i="4"/>
  <c r="Q25" i="4"/>
  <c r="Y27" i="4"/>
  <c r="P9" i="4"/>
  <c r="V27" i="4"/>
  <c r="S25" i="4"/>
  <c r="Y114" i="4"/>
  <c r="W30" i="4"/>
  <c r="Q27" i="4"/>
  <c r="AF9" i="4"/>
  <c r="Q42" i="4"/>
  <c r="AE9" i="4" l="1"/>
  <c r="T9" i="4"/>
  <c r="X45" i="4"/>
  <c r="V25" i="4"/>
  <c r="AG42" i="4"/>
  <c r="W25" i="4"/>
  <c r="AA42" i="4"/>
  <c r="R9" i="4"/>
  <c r="U30" i="4"/>
  <c r="AD9" i="4"/>
  <c r="U45" i="4"/>
  <c r="S42" i="4"/>
  <c r="AG9" i="4"/>
  <c r="Z30" i="4"/>
  <c r="X9" i="4"/>
  <c r="S30" i="4"/>
  <c r="AA9" i="4"/>
  <c r="Y42" i="4"/>
  <c r="AI27" i="4"/>
  <c r="AB42" i="4"/>
  <c r="Z9" i="4"/>
  <c r="AH27" i="4"/>
  <c r="W45" i="4"/>
  <c r="AF30" i="4"/>
  <c r="R25" i="4"/>
  <c r="U42" i="4"/>
  <c r="R42" i="4"/>
  <c r="U25" i="4"/>
  <c r="V42" i="4"/>
  <c r="Y9" i="4"/>
  <c r="X42" i="4"/>
  <c r="T30" i="4"/>
  <c r="AC30" i="4"/>
  <c r="AE42" i="4"/>
  <c r="AD30" i="4"/>
  <c r="AF45" i="4"/>
  <c r="V9" i="4"/>
  <c r="Z42" i="4"/>
  <c r="V45" i="4"/>
  <c r="AC45" i="4"/>
  <c r="AE30" i="4"/>
  <c r="Y25" i="4"/>
  <c r="AG45" i="4"/>
  <c r="T45" i="4"/>
  <c r="AG30" i="4"/>
  <c r="AG29" i="4" s="1"/>
  <c r="AF42" i="4"/>
  <c r="V30" i="4"/>
  <c r="Z25" i="4"/>
  <c r="AB30" i="4"/>
  <c r="AF25" i="4"/>
  <c r="AE45" i="4"/>
  <c r="AC42" i="4"/>
  <c r="R30" i="4"/>
  <c r="Z45" i="4"/>
  <c r="P42" i="4"/>
  <c r="W9" i="4"/>
  <c r="AC9" i="4"/>
  <c r="X30" i="4"/>
  <c r="AA25" i="4"/>
  <c r="T42" i="4"/>
  <c r="Y30" i="4"/>
  <c r="AD45" i="4"/>
  <c r="P30" i="4"/>
  <c r="P29" i="4" s="1"/>
  <c r="AJ27" i="4"/>
  <c r="S9" i="4"/>
  <c r="R45" i="4"/>
  <c r="AE25" i="4"/>
  <c r="Q30" i="4"/>
  <c r="Q29" i="4" s="1"/>
  <c r="AA45" i="4"/>
  <c r="AB9" i="4"/>
  <c r="W42" i="4"/>
  <c r="W29" i="4" s="1"/>
  <c r="Y45" i="4"/>
  <c r="U9" i="4"/>
  <c r="P45" i="4"/>
  <c r="T25" i="4"/>
  <c r="AA30" i="4"/>
  <c r="Q9" i="4"/>
  <c r="S45" i="4"/>
  <c r="AB25" i="4"/>
  <c r="AD42" i="4"/>
  <c r="X29" i="4" l="1"/>
  <c r="X50" i="4" s="1"/>
  <c r="X57" i="4" s="1"/>
  <c r="Y29" i="4"/>
  <c r="AI45" i="4"/>
  <c r="AB29" i="4"/>
  <c r="AB50" i="4" s="1"/>
  <c r="AB57" i="4" s="1"/>
  <c r="AE29" i="4"/>
  <c r="AE50" i="4" s="1"/>
  <c r="AE57" i="4" s="1"/>
  <c r="AH42" i="4"/>
  <c r="AA29" i="4"/>
  <c r="AA50" i="4" s="1"/>
  <c r="AA57" i="4" s="1"/>
  <c r="AI25" i="4"/>
  <c r="S29" i="4"/>
  <c r="S50" i="4" s="1"/>
  <c r="S57" i="4" s="1"/>
  <c r="R29" i="4"/>
  <c r="AJ9" i="4"/>
  <c r="AI42" i="4"/>
  <c r="U29" i="4"/>
  <c r="U50" i="4" s="1"/>
  <c r="U57" i="4" s="1"/>
  <c r="AJ25" i="4"/>
  <c r="AH45" i="4"/>
  <c r="AI9" i="4"/>
  <c r="AF29" i="4"/>
  <c r="AF50" i="4" s="1"/>
  <c r="AF57" i="4" s="1"/>
  <c r="AJ45" i="4"/>
  <c r="Z29" i="4"/>
  <c r="Z50" i="4" s="1"/>
  <c r="Z57" i="4" s="1"/>
  <c r="AH9" i="4"/>
  <c r="AC29" i="4"/>
  <c r="AC50" i="4" s="1"/>
  <c r="AC57" i="4" s="1"/>
  <c r="T29" i="4"/>
  <c r="T50" i="4" s="1"/>
  <c r="T57" i="4" s="1"/>
  <c r="AH25" i="4"/>
  <c r="AH30" i="4"/>
  <c r="AJ42" i="4"/>
  <c r="AD29" i="4"/>
  <c r="AD50" i="4" s="1"/>
  <c r="AD57" i="4" s="1"/>
  <c r="V29" i="4"/>
  <c r="V50" i="4" s="1"/>
  <c r="V57" i="4" s="1"/>
  <c r="AI30" i="4"/>
  <c r="AJ30" i="4"/>
  <c r="AJ29" i="4" s="1"/>
  <c r="Y50" i="4"/>
  <c r="Y57" i="4" s="1"/>
  <c r="P50" i="4"/>
  <c r="P57" i="4" s="1"/>
  <c r="W50" i="4"/>
  <c r="W57" i="4" s="1"/>
  <c r="AG50" i="4"/>
  <c r="AG57" i="4" s="1"/>
  <c r="Q50" i="4"/>
  <c r="Q57" i="4" s="1"/>
  <c r="R50" i="4"/>
  <c r="R57" i="4" s="1"/>
  <c r="AI29" i="4" l="1"/>
  <c r="AI50" i="4" s="1"/>
  <c r="AI57" i="4" s="1"/>
  <c r="AH29" i="4"/>
  <c r="AH50" i="4" s="1"/>
  <c r="AH57" i="4" s="1"/>
  <c r="AJ50" i="4"/>
  <c r="AJ57" i="4" s="1"/>
  <c r="D14" i="5" l="1"/>
  <c r="AE10" i="6" l="1"/>
  <c r="F11" i="4" l="1"/>
  <c r="F10" i="4"/>
  <c r="F47" i="4"/>
  <c r="F26" i="4"/>
  <c r="F24" i="4"/>
  <c r="F15" i="4"/>
  <c r="F16" i="4"/>
  <c r="F17" i="4"/>
  <c r="F13" i="4"/>
  <c r="F14" i="4"/>
  <c r="F48" i="4"/>
  <c r="F20" i="4"/>
  <c r="F19" i="4"/>
  <c r="F22" i="4"/>
  <c r="F23" i="4"/>
  <c r="F21" i="4"/>
  <c r="F18" i="4"/>
  <c r="F12" i="4"/>
  <c r="F45" i="4" l="1"/>
  <c r="F25" i="4"/>
  <c r="F9" i="4"/>
  <c r="F50" i="4" l="1"/>
  <c r="AE5" i="6" l="1"/>
  <c r="AE7" i="6" s="1"/>
  <c r="AE11" i="6" s="1"/>
  <c r="G27" i="4"/>
  <c r="G9" i="4"/>
  <c r="G25" i="4"/>
  <c r="AC7" i="6"/>
  <c r="G29" i="4"/>
  <c r="G45" i="4"/>
  <c r="AE13" i="6" l="1"/>
  <c r="AE9" i="6"/>
  <c r="AC9" i="6"/>
  <c r="AC13" i="6"/>
  <c r="AC11" i="6"/>
  <c r="D5" i="5" l="1"/>
  <c r="D11" i="5"/>
  <c r="D8" i="5"/>
  <c r="D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<sst xmlns="http://schemas.openxmlformats.org/spreadsheetml/2006/main" count="1083" uniqueCount="240">
  <si>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</si>
  <si>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</si>
  <si>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</si>
  <si>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</si>
  <si>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</si>
  <si>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</si>
  <si>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</si>
  <si>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</si>
  <si>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</si>
  <si>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</si>
  <si>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</si>
  <si>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</si>
  <si>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</si>
  <si>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</si>
  <si>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</si>
  <si>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</si>
  <si>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</si>
  <si>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</si>
  <si>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</si>
  <si>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</si>
  <si>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</si>
  <si>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t>
  </si>
  <si>
    <t>FFFIRF21</t>
  </si>
  <si>
    <t>FFFIR Ley 8066 Ampliación</t>
  </si>
  <si>
    <t>FFFIRE26</t>
  </si>
  <si>
    <t>FFFIR Ley 8067</t>
  </si>
  <si>
    <t>FFFIRY22</t>
  </si>
  <si>
    <t>Fideicomiso PROFEDESS</t>
  </si>
  <si>
    <t>PROFA21</t>
  </si>
  <si>
    <t>BICE Compra de Helicopteros</t>
  </si>
  <si>
    <t>BBIJ21</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</si>
  <si>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</si>
  <si>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</si>
  <si>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</si>
  <si>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</si>
  <si>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</si>
  <si>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</si>
  <si>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</si>
  <si>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</si>
  <si>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</si>
  <si>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</si>
  <si>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</si>
  <si>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</si>
  <si>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</si>
  <si>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</si>
  <si>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</si>
  <si>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</si>
  <si>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</si>
  <si>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</si>
  <si>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</si>
  <si>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</si>
  <si>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</si>
  <si>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</si>
  <si>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</si>
  <si>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</si>
  <si>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</si>
  <si>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</si>
  <si>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</si>
  <si>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PESOS 2021 - Clase 1</t>
  </si>
  <si>
    <t>PMJ21</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</si>
  <si>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</si>
  <si>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</si>
  <si>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</si>
  <si>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</si>
  <si>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</si>
  <si>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</si>
  <si>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</si>
  <si>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</si>
  <si>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</si>
  <si>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</si>
  <si>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</si>
  <si>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</si>
  <si>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</si>
  <si>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</si>
  <si>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</si>
  <si>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</si>
  <si>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</si>
  <si>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</si>
  <si>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</si>
  <si>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</si>
  <si>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</si>
  <si>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</si>
  <si>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</si>
  <si>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</si>
  <si>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</si>
  <si>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</si>
  <si>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</si>
  <si>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</si>
  <si>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</si>
  <si>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</si>
  <si>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</si>
  <si>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</si>
  <si>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</si>
  <si>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</si>
  <si>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</si>
  <si>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</si>
  <si>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</si>
  <si>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</si>
  <si>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</si>
  <si>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</si>
  <si>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</si>
  <si>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</si>
  <si>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</si>
  <si>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</si>
  <si>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</si>
  <si>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</si>
  <si>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</si>
  <si>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</si>
  <si>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</si>
  <si>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</si>
  <si>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</si>
  <si>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</si>
  <si>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</si>
  <si>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</si>
  <si>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</si>
  <si>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</si>
  <si>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</si>
  <si>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</si>
  <si>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</si>
  <si>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</si>
  <si>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</si>
  <si>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</si>
  <si>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</si>
  <si>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Bancos Internacionales y Otros Nacionales</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</si>
  <si>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</si>
  <si>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</si>
  <si>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</si>
  <si>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</si>
  <si>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</si>
  <si>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</si>
  <si>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</si>
  <si>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</si>
  <si>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</si>
  <si>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</si>
  <si>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</si>
  <si>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</si>
  <si>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</si>
  <si>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</si>
  <si>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</si>
  <si>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</si>
  <si>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</si>
  <si>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</si>
  <si>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</si>
  <si>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</si>
  <si>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</si>
  <si>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</si>
  <si>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</si>
  <si>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</si>
  <si>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</si>
  <si>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</si>
  <si>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</si>
  <si>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</si>
  <si>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</si>
  <si>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</si>
  <si>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</si>
  <si>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</si>
  <si>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</si>
  <si>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</si>
  <si>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</si>
  <si>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Vencimientos_en_USD_por_servicio</t>
  </si>
  <si>
    <t>Programa para la Emergencia Financiera Provincial II</t>
  </si>
  <si>
    <t>GOBD23 II</t>
  </si>
  <si>
    <t>Reestructuración BONO MENDOZA'24</t>
  </si>
  <si>
    <t>PMM29</t>
  </si>
  <si>
    <t>Banco Nación-Refinanciación 2020</t>
  </si>
  <si>
    <t>BNAS25</t>
  </si>
  <si>
    <t>BONO MENDOZA 2029</t>
  </si>
  <si>
    <t>4779 BID - RP82</t>
  </si>
  <si>
    <t>BIDN44</t>
  </si>
  <si>
    <t xml:space="preserve"> (A) (IPC Junio 2021) /(IPC Periodo) </t>
  </si>
  <si>
    <t>(3) x (A) = Deuda TOTAL ADMINISTRACIÓN CENTRAL medida en PESOS de Junio de 2021</t>
  </si>
  <si>
    <t>(3+4) x (A)= Deuda TOTAL medida en PESOS de Junio de 2021</t>
  </si>
  <si>
    <t>Promedio        2027-2044</t>
  </si>
  <si>
    <t>Prom Resto 2027-2044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</si>
  <si>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</si>
  <si>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r>
      <t xml:space="preserve">Pertenece al prospecto del Bono Mendoza 2021 (PMJ21)  "Compromisos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</si>
  <si>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Coparticipación Federal de Impuestos</t>
  </si>
  <si>
    <t>Mensual</t>
  </si>
  <si>
    <t>Automático</t>
  </si>
  <si>
    <t>CER + 0,1%</t>
  </si>
  <si>
    <t>Semestral</t>
  </si>
  <si>
    <t>10-y Bond/LIBOR 12M (mayor) + 3,70%</t>
  </si>
  <si>
    <t>Otras Transferencias Nacionales</t>
  </si>
  <si>
    <t>Badlar Públicos + 2%</t>
  </si>
  <si>
    <t>Trimestral</t>
  </si>
  <si>
    <t>UVA + 5%</t>
  </si>
  <si>
    <t>Libor 6M + 3,5%</t>
  </si>
  <si>
    <t>TGP</t>
  </si>
  <si>
    <t xml:space="preserve">Tasa Base Libor 3 M + Margen BID </t>
  </si>
  <si>
    <t>Sin garantía</t>
  </si>
  <si>
    <t>BADLAR Bancos Privados</t>
  </si>
  <si>
    <t>Badlar Bancos Privados+ 4,375%</t>
  </si>
  <si>
    <t>-</t>
  </si>
  <si>
    <t>(1) El endeudamiento en pesos incluye endeudamiento con el Fondo Fiduciario Federal de Infraestructura Regional (FFFIR) ajustable por el Costo de la Construcción (ICC) con un tope máximo de 17% para 2020 y 2021</t>
  </si>
  <si>
    <r>
      <t xml:space="preserve">BONO PESOS 2021 - Clase 1 </t>
    </r>
    <r>
      <rPr>
        <vertAlign val="superscript"/>
        <sz val="11"/>
        <rFont val="Arial Narrow"/>
        <family val="2"/>
      </rPr>
      <t>(2)</t>
    </r>
  </si>
  <si>
    <r>
      <t xml:space="preserve">Moneda / Currency </t>
    </r>
    <r>
      <rPr>
        <b/>
        <vertAlign val="superscript"/>
        <sz val="11"/>
        <color theme="0"/>
        <rFont val="Arial Narrow"/>
        <family val="2"/>
      </rPr>
      <t>(1)</t>
    </r>
  </si>
  <si>
    <t>Operaciones financieras no consolidadas</t>
  </si>
  <si>
    <t>Letras de Tesorería Serie I 2020</t>
  </si>
  <si>
    <t>LTM21</t>
  </si>
  <si>
    <t>Letras de Tesorería Serie II 2020</t>
  </si>
  <si>
    <t>LTJ21</t>
  </si>
  <si>
    <t>Letras de Tesorería Serie I 2021</t>
  </si>
  <si>
    <t>LTS21</t>
  </si>
  <si>
    <t>Tenedores de Letras</t>
  </si>
  <si>
    <t>Días</t>
  </si>
  <si>
    <t>Tesorería</t>
  </si>
  <si>
    <r>
      <t xml:space="preserve">Letras de Tesorería Serie II 2020 </t>
    </r>
    <r>
      <rPr>
        <vertAlign val="superscript"/>
        <sz val="11"/>
        <rFont val="Arial Narrow"/>
        <family val="2"/>
      </rPr>
      <t>(3)</t>
    </r>
  </si>
  <si>
    <t>(2) En el marco del Programa de Letras de Tesorería 2021, que se licitaron el día 01 de junio de 2021, se suscribieron $2.901,947 millones con bono PMJ21. El saldo remanente del "BONO PESOS 2021 - Clase 1" se canceló en su fecha de vencimiento.</t>
  </si>
  <si>
    <t>(3) En el marco del Programa de Letras de Tesorería 2021, que se licitaron el día 01 de junio de 2021, se suscribieron $484,099 millones con "Letras de Tesorería Serie II 2020". El saldo remanente del "Letras de Tesorería Serie II 2020" se canceló en su respectiva fecha de vencimiento.</t>
  </si>
  <si>
    <t>TOTAL DEUDA CONSOLIDADA + OPERACIONES NO CONSOLIDADAS</t>
  </si>
  <si>
    <r>
      <t xml:space="preserve">DEUDA PÚBLICA EN PESOS </t>
    </r>
    <r>
      <rPr>
        <b/>
        <vertAlign val="superscript"/>
        <sz val="12"/>
        <color theme="0"/>
        <rFont val="Arial Narrow"/>
        <family val="2"/>
      </rPr>
      <t>(1)</t>
    </r>
  </si>
  <si>
    <r>
      <t xml:space="preserve">Letras de Tesorería Serie II 2020 </t>
    </r>
    <r>
      <rPr>
        <vertAlign val="superscript"/>
        <sz val="11"/>
        <rFont val="Arial Narrow"/>
        <family val="2"/>
      </rPr>
      <t>(2)</t>
    </r>
  </si>
  <si>
    <t>(1) Se incluye Endeudamiento con el Fondo Fiduciario Federal de Infraestructura Regional (FFFIR) ajustable por el Costo de la Construcción (ICC) con un tope máximo de 17% para 2020 y 2021</t>
  </si>
  <si>
    <t>BADLAR Bcos Privados + 
Int Compensatorios</t>
  </si>
  <si>
    <t>(BADLAR Bcos Privados + 3,25% )+ Int Compensatorios</t>
  </si>
  <si>
    <t>(BADLAR Bcos Privados + 3,5%) + Int Compensatorios</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</si>
  <si>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</si>
  <si>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2021 (PMJ21) Y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</si>
  <si>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2021 (PMJ21) y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</si>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</sst>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_ * #,##0.0_ ;_ * \-#,##0.0_ ;_ * &quot;-&quot;??_ ;_ @_ "/>
    <numFmt numFmtId="180" formatCode="_-* #,##0.0_-;\-* #,##0.0_-;_-* &quot;-&quot;?_-;_-@_-"/>
    <numFmt numFmtId="181" formatCode="#,##0.00_ ;[Red]\-#,##0.00\ "/>
    <numFmt numFmtId="182" formatCode="mmmm\-yy"/>
  </numFmts>
  <fonts count="39"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1"/>
      <color theme="0"/>
      <name val="Arial Narrow"/>
      <family val="2"/>
    </font>
    <font>
      <b/>
      <vertAlign val="superscript"/>
      <sz val="12"/>
      <color theme="0"/>
      <name val="Arial Narrow"/>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17">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164" fontId="12" fillId="0" borderId="4" xfId="0" applyNumberFormat="1" applyFont="1" applyBorder="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70" fontId="1" fillId="0" borderId="0" xfId="0" applyNumberFormat="1" applyFont="1"/>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168" fontId="0" fillId="0" borderId="2" xfId="2" applyNumberFormat="1" applyFont="1" applyBorder="1" applyAlignment="1">
      <alignment horizontal="center" vertical="center"/>
    </xf>
    <xf numFmtId="0" fontId="23" fillId="0" borderId="0" xfId="0" applyFont="1"/>
    <xf numFmtId="173" fontId="0" fillId="0" borderId="2" xfId="0" applyNumberFormat="1" applyBorder="1" applyAlignment="1">
      <alignment horizontal="center"/>
    </xf>
    <xf numFmtId="173" fontId="0" fillId="0" borderId="2" xfId="0" applyNumberFormat="1" applyBorder="1" applyAlignment="1">
      <alignment horizontal="center" vertical="center"/>
    </xf>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8" fontId="0" fillId="0" borderId="2" xfId="2" applyNumberFormat="1" applyFont="1" applyBorder="1" applyAlignment="1">
      <alignment horizontal="center"/>
    </xf>
    <xf numFmtId="175" fontId="0" fillId="0" borderId="2" xfId="1" applyNumberFormat="1" applyFont="1" applyBorder="1" applyAlignment="1">
      <alignment horizontal="center"/>
    </xf>
    <xf numFmtId="176" fontId="0" fillId="0" borderId="2" xfId="0" applyNumberFormat="1" applyBorder="1" applyAlignment="1">
      <alignment horizontal="center"/>
    </xf>
    <xf numFmtId="176" fontId="0" fillId="0" borderId="2" xfId="1" applyNumberFormat="1" applyFont="1" applyBorder="1" applyAlignment="1">
      <alignment horizontal="center"/>
    </xf>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9" fillId="0" borderId="0" xfId="1" applyFont="1" applyFill="1" applyBorder="1" applyAlignment="1">
      <alignment horizontal="left" vertical="center" wrapText="1"/>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166" fontId="17" fillId="0" borderId="0" xfId="1" applyFont="1" applyBorder="1" applyAlignment="1"/>
    <xf numFmtId="4" fontId="1" fillId="0" borderId="0" xfId="0" applyNumberFormat="1" applyFont="1"/>
    <xf numFmtId="168" fontId="1" fillId="0" borderId="0" xfId="2" applyNumberFormat="1" applyFont="1"/>
    <xf numFmtId="10" fontId="1" fillId="0" borderId="0" xfId="0" applyNumberFormat="1" applyFont="1"/>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173" fontId="1" fillId="0" borderId="0" xfId="1" applyNumberFormat="1" applyFont="1" applyFill="1" applyBorder="1" applyAlignment="1">
      <alignment horizontal="center"/>
    </xf>
    <xf numFmtId="4" fontId="0" fillId="0" borderId="2" xfId="0" applyNumberFormat="1" applyBorder="1" applyAlignment="1">
      <alignment horizont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173" fontId="0" fillId="0" borderId="0" xfId="0" applyNumberFormat="1" applyAlignment="1">
      <alignment horizontal="center" vertical="center"/>
    </xf>
    <xf numFmtId="166" fontId="0" fillId="0" borderId="0" xfId="1" applyFont="1" applyBorder="1"/>
    <xf numFmtId="168" fontId="0" fillId="0" borderId="0" xfId="2" applyNumberFormat="1" applyFont="1" applyBorder="1" applyAlignment="1">
      <alignment horizontal="center" vertical="center"/>
    </xf>
    <xf numFmtId="173" fontId="0" fillId="0" borderId="0" xfId="0" applyNumberFormat="1" applyAlignment="1">
      <alignment horizontal="center"/>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166" fontId="0" fillId="0" borderId="0" xfId="1" applyFont="1" applyFill="1" applyBorder="1"/>
    <xf numFmtId="173" fontId="13" fillId="0" borderId="0" xfId="1" applyNumberFormat="1" applyFont="1" applyFill="1" applyBorder="1" applyAlignment="1">
      <alignment horizontal="center" vertical="center"/>
    </xf>
    <xf numFmtId="173" fontId="16" fillId="0" borderId="0" xfId="0" applyNumberFormat="1" applyFont="1" applyAlignment="1">
      <alignment horizontal="center" vertical="center"/>
    </xf>
    <xf numFmtId="0" fontId="17" fillId="0" borderId="0" xfId="0" applyFont="1" applyAlignment="1">
      <alignment horizontal="left" vertical="center" wrapText="1"/>
    </xf>
    <xf numFmtId="179" fontId="17" fillId="0" borderId="0" xfId="1" applyNumberFormat="1" applyFont="1" applyBorder="1" applyAlignment="1">
      <alignment horizontal="center"/>
    </xf>
    <xf numFmtId="180" fontId="17" fillId="0" borderId="0" xfId="0" applyNumberFormat="1" applyFont="1" applyAlignment="1">
      <alignment horizontal="left"/>
    </xf>
    <xf numFmtId="179" fontId="0" fillId="0" borderId="0" xfId="1" applyNumberFormat="1" applyFont="1"/>
    <xf numFmtId="179" fontId="0" fillId="0" borderId="0" xfId="1" applyNumberFormat="1" applyFont="1" applyFill="1" applyBorder="1"/>
    <xf numFmtId="171" fontId="0" fillId="0" borderId="0" xfId="1" applyNumberFormat="1" applyFont="1"/>
    <xf numFmtId="173" fontId="12" fillId="0" borderId="3" xfId="0" applyNumberFormat="1" applyFont="1" applyBorder="1" applyAlignment="1">
      <alignment horizontal="center" vertical="center"/>
    </xf>
    <xf numFmtId="173" fontId="12" fillId="0" borderId="2" xfId="0" applyNumberFormat="1" applyFont="1" applyBorder="1" applyAlignment="1">
      <alignment horizontal="left" vertical="center" wrapText="1"/>
    </xf>
    <xf numFmtId="165" fontId="12" fillId="0" borderId="0" xfId="0" applyNumberFormat="1" applyFont="1" applyAlignment="1">
      <alignment horizontal="center" vertical="center"/>
    </xf>
    <xf numFmtId="164" fontId="18" fillId="0" borderId="0" xfId="0" applyNumberFormat="1" applyFont="1" applyAlignment="1">
      <alignment horizontal="center" vertical="center" wrapText="1"/>
    </xf>
    <xf numFmtId="167" fontId="12" fillId="3" borderId="0" xfId="0" applyNumberFormat="1" applyFont="1" applyFill="1" applyAlignment="1">
      <alignment horizontal="center" vertical="center"/>
    </xf>
    <xf numFmtId="173" fontId="12" fillId="0" borderId="0" xfId="0" applyNumberFormat="1" applyFont="1" applyAlignment="1">
      <alignment horizontal="left" vertical="center" wrapText="1"/>
    </xf>
    <xf numFmtId="3" fontId="12" fillId="0" borderId="0" xfId="0" applyNumberFormat="1" applyFont="1" applyAlignment="1">
      <alignment horizontal="center" vertical="center"/>
    </xf>
    <xf numFmtId="171" fontId="4" fillId="0" borderId="0" xfId="1" applyNumberFormat="1" applyFont="1"/>
    <xf numFmtId="168" fontId="0" fillId="0" borderId="0" xfId="2"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7" fillId="0" borderId="0" xfId="0" applyFont="1" applyAlignment="1">
      <alignment horizontal="left"/>
    </xf>
    <xf numFmtId="0" fontId="17" fillId="0" borderId="7" xfId="0" applyFont="1" applyBorder="1" applyAlignment="1">
      <alignment horizontal="left"/>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6" xfId="0" applyNumberFormat="1" applyFont="1" applyFill="1" applyBorder="1" applyAlignment="1">
      <alignment horizontal="center" vertical="center"/>
    </xf>
    <xf numFmtId="0" fontId="17" fillId="0" borderId="7" xfId="0" applyFont="1" applyBorder="1" applyAlignment="1">
      <alignment horizontal="left" vertical="center" wrapText="1"/>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31" fillId="0" borderId="0" xfId="0" applyNumberFormat="1" applyFont="1" applyAlignment="1">
      <alignment horizontal="left" vertical="center"/>
    </xf>
    <xf numFmtId="164" fontId="32" fillId="0" borderId="0" xfId="0" applyNumberFormat="1" applyFont="1" applyAlignment="1">
      <alignment vertical="center"/>
    </xf>
    <xf numFmtId="0" fontId="33" fillId="0" borderId="0" xfId="0" applyFont="1"/>
    <xf numFmtId="0" fontId="34" fillId="7" borderId="13" xfId="0" applyFont="1" applyFill="1" applyBorder="1" applyAlignment="1">
      <alignment horizontal="center" vertical="center"/>
    </xf>
    <xf numFmtId="0" fontId="35" fillId="7" borderId="14" xfId="0" applyFont="1" applyFill="1" applyBorder="1" applyAlignment="1">
      <alignment horizontal="center" vertical="center" wrapText="1"/>
    </xf>
    <xf numFmtId="0" fontId="35" fillId="7" borderId="15" xfId="0" applyFont="1" applyFill="1" applyBorder="1" applyAlignment="1">
      <alignment horizontal="center" vertical="center" wrapText="1"/>
    </xf>
    <xf numFmtId="0" fontId="36" fillId="7" borderId="15" xfId="0" applyFont="1" applyFill="1" applyBorder="1" applyAlignment="1">
      <alignment horizontal="center" vertical="center" wrapText="1"/>
    </xf>
    <xf numFmtId="0" fontId="36" fillId="7" borderId="16" xfId="0" applyFont="1" applyFill="1" applyBorder="1" applyAlignment="1">
      <alignment horizontal="center" vertical="center" wrapText="1"/>
    </xf>
    <xf numFmtId="0" fontId="34" fillId="7" borderId="17" xfId="0" applyFont="1" applyFill="1" applyBorder="1" applyAlignment="1">
      <alignment horizontal="center" vertical="center"/>
    </xf>
    <xf numFmtId="0" fontId="35" fillId="7" borderId="2"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5" fillId="7" borderId="5"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7" fillId="0" borderId="17" xfId="0" applyFont="1" applyBorder="1"/>
    <xf numFmtId="181" fontId="37" fillId="0" borderId="2" xfId="0" applyNumberFormat="1" applyFont="1" applyBorder="1" applyAlignment="1">
      <alignment horizontal="right"/>
    </xf>
    <xf numFmtId="181" fontId="37" fillId="0" borderId="2" xfId="0" applyNumberFormat="1" applyFont="1" applyBorder="1"/>
    <xf numFmtId="0" fontId="38" fillId="0" borderId="2" xfId="0" applyFont="1" applyBorder="1" applyAlignment="1">
      <alignment horizontal="center"/>
    </xf>
    <xf numFmtId="182" fontId="38" fillId="0" borderId="2" xfId="0" applyNumberFormat="1" applyFont="1" applyBorder="1" applyAlignment="1">
      <alignment horizontal="center"/>
    </xf>
    <xf numFmtId="0" fontId="38" fillId="0" borderId="20" xfId="0" applyFont="1" applyBorder="1" applyAlignment="1">
      <alignment horizontal="center"/>
    </xf>
    <xf numFmtId="0" fontId="38" fillId="0" borderId="21" xfId="0" applyFont="1" applyBorder="1"/>
    <xf numFmtId="181" fontId="38" fillId="0" borderId="22" xfId="0" applyNumberFormat="1" applyFont="1" applyBorder="1"/>
    <xf numFmtId="4" fontId="38" fillId="0" borderId="22" xfId="0" applyNumberFormat="1" applyFont="1" applyBorder="1"/>
    <xf numFmtId="0" fontId="38" fillId="0" borderId="22" xfId="0" applyFont="1" applyBorder="1" applyAlignment="1">
      <alignment horizontal="center"/>
    </xf>
    <xf numFmtId="182" fontId="38" fillId="0" borderId="22" xfId="0" applyNumberFormat="1" applyFont="1" applyBorder="1" applyAlignment="1">
      <alignment horizontal="center"/>
    </xf>
    <xf numFmtId="1" fontId="38" fillId="0" borderId="22" xfId="0" applyNumberFormat="1" applyFont="1" applyBorder="1" applyAlignment="1">
      <alignment horizontal="center"/>
    </xf>
    <xf numFmtId="0" fontId="38"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BC2400"/>
      <color rgb="FF000099"/>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6.0050341603739665E-4"/>
                  <c:y val="-1.298769889022596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C2400"/>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0.19260383287633662</c:v>
                </c:pt>
                <c:pt idx="1">
                  <c:v>0.13796812403647807</c:v>
                </c:pt>
                <c:pt idx="2">
                  <c:v>0.48636260813479726</c:v>
                </c:pt>
                <c:pt idx="3">
                  <c:v>1.3734194605227522E-3</c:v>
                </c:pt>
                <c:pt idx="4">
                  <c:v>0.1718025089079265</c:v>
                </c:pt>
                <c:pt idx="5">
                  <c:v>9.8895065839388566E-3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Graf'!$AB$5:$AB$9</c:f>
              <c:numCache>
                <c:formatCode>General</c:formatCode>
                <c:ptCount val="5"/>
                <c:pt idx="0">
                  <c:v>2021</c:v>
                </c:pt>
                <c:pt idx="1">
                  <c:v>2022</c:v>
                </c:pt>
                <c:pt idx="2">
                  <c:v>2023</c:v>
                </c:pt>
                <c:pt idx="3">
                  <c:v>2024</c:v>
                </c:pt>
                <c:pt idx="4">
                  <c:v>2025</c:v>
                </c:pt>
              </c:numCache>
            </c:numRef>
          </c:cat>
          <c:val>
            <c:numRef>
              <c:f>'Base Graf'!$AH$5:$AH$9</c:f>
              <c:numCache>
                <c:formatCode>#,##0.0</c:formatCode>
                <c:ptCount val="5"/>
                <c:pt idx="0">
                  <c:v>40.171198581538093</c:v>
                </c:pt>
                <c:pt idx="1">
                  <c:v>48.604420206829857</c:v>
                </c:pt>
                <c:pt idx="2">
                  <c:v>46.517555194469523</c:v>
                </c:pt>
                <c:pt idx="3">
                  <c:v>44.440219246092575</c:v>
                </c:pt>
                <c:pt idx="4">
                  <c:v>31.952857349071571</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Graf'!$AB$5:$AB$9</c:f>
              <c:numCache>
                <c:formatCode>General</c:formatCode>
                <c:ptCount val="5"/>
                <c:pt idx="0">
                  <c:v>2021</c:v>
                </c:pt>
                <c:pt idx="1">
                  <c:v>2022</c:v>
                </c:pt>
                <c:pt idx="2">
                  <c:v>2023</c:v>
                </c:pt>
                <c:pt idx="3">
                  <c:v>2024</c:v>
                </c:pt>
                <c:pt idx="4">
                  <c:v>2025</c:v>
                </c:pt>
              </c:numCache>
            </c:numRef>
          </c:cat>
          <c:val>
            <c:numRef>
              <c:f>'Base Graf'!$Z$5:$Z$9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285422080"/>
        <c:axId val="287059328"/>
      </c:barChart>
      <c:catAx>
        <c:axId val="285422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7059328"/>
        <c:crosses val="autoZero"/>
        <c:auto val="1"/>
        <c:lblAlgn val="ctr"/>
        <c:lblOffset val="100"/>
        <c:noMultiLvlLbl val="0"/>
      </c:catAx>
      <c:valAx>
        <c:axId val="287059328"/>
        <c:scaling>
          <c:orientation val="minMax"/>
          <c:max val="8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85422080"/>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Graf'!$AB$5:$AB$11</c:f>
              <c:strCache>
                <c:ptCount val="7"/>
                <c:pt idx="0">
                  <c:v>2021</c:v>
                </c:pt>
                <c:pt idx="1">
                  <c:v>2022</c:v>
                </c:pt>
                <c:pt idx="2">
                  <c:v>2023</c:v>
                </c:pt>
                <c:pt idx="3">
                  <c:v>2024</c:v>
                </c:pt>
                <c:pt idx="4">
                  <c:v>2025</c:v>
                </c:pt>
                <c:pt idx="5">
                  <c:v>2026</c:v>
                </c:pt>
                <c:pt idx="6">
                  <c:v>Prom Resto 2027-2044</c:v>
                </c:pt>
              </c:strCache>
            </c:strRef>
          </c:cat>
          <c:val>
            <c:numRef>
              <c:f>'Base Graf'!$AP$5:$AP$11</c:f>
              <c:numCache>
                <c:formatCode>#,##0.0</c:formatCode>
                <c:ptCount val="7"/>
                <c:pt idx="0">
                  <c:v>19.431866666666668</c:v>
                </c:pt>
                <c:pt idx="1">
                  <c:v>22.523299999999999</c:v>
                </c:pt>
                <c:pt idx="2">
                  <c:v>106.85828076923077</c:v>
                </c:pt>
                <c:pt idx="3">
                  <c:v>106.14487307692309</c:v>
                </c:pt>
                <c:pt idx="4">
                  <c:v>101.45676538461539</c:v>
                </c:pt>
                <c:pt idx="5">
                  <c:v>96.768657692307713</c:v>
                </c:pt>
                <c:pt idx="6">
                  <c:v>12.300620726495728</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Graf'!$AB$5:$AB$11</c:f>
              <c:strCache>
                <c:ptCount val="7"/>
                <c:pt idx="0">
                  <c:v>2021</c:v>
                </c:pt>
                <c:pt idx="1">
                  <c:v>2022</c:v>
                </c:pt>
                <c:pt idx="2">
                  <c:v>2023</c:v>
                </c:pt>
                <c:pt idx="3">
                  <c:v>2024</c:v>
                </c:pt>
                <c:pt idx="4">
                  <c:v>2025</c:v>
                </c:pt>
                <c:pt idx="5">
                  <c:v>2026</c:v>
                </c:pt>
                <c:pt idx="6">
                  <c:v>Prom Resto 2027-2044</c:v>
                </c:pt>
              </c:strCache>
            </c:strRef>
          </c:cat>
          <c:val>
            <c:numRef>
              <c:f>'Base Graf'!$AM$5:$AM$11</c:f>
              <c:numCache>
                <c:formatCode>#,##0.0</c:formatCode>
                <c:ptCount val="7"/>
                <c:pt idx="0">
                  <c:v>18.869233234926782</c:v>
                </c:pt>
                <c:pt idx="1">
                  <c:v>18.553362794525299</c:v>
                </c:pt>
                <c:pt idx="2">
                  <c:v>18.901475850852673</c:v>
                </c:pt>
                <c:pt idx="3">
                  <c:v>19.387473800728703</c:v>
                </c:pt>
                <c:pt idx="4">
                  <c:v>20.429550082451168</c:v>
                </c:pt>
                <c:pt idx="5">
                  <c:v>15.135326521159488</c:v>
                </c:pt>
                <c:pt idx="6">
                  <c:v>7.2553959174456599</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Graf'!$AB$5:$AB$11</c:f>
              <c:strCache>
                <c:ptCount val="7"/>
                <c:pt idx="0">
                  <c:v>2021</c:v>
                </c:pt>
                <c:pt idx="1">
                  <c:v>2022</c:v>
                </c:pt>
                <c:pt idx="2">
                  <c:v>2023</c:v>
                </c:pt>
                <c:pt idx="3">
                  <c:v>2024</c:v>
                </c:pt>
                <c:pt idx="4">
                  <c:v>2025</c:v>
                </c:pt>
                <c:pt idx="5">
                  <c:v>2026</c:v>
                </c:pt>
                <c:pt idx="6">
                  <c:v>Prom Resto 2027-2044</c:v>
                </c:pt>
              </c:strCache>
            </c:strRef>
          </c:cat>
          <c:val>
            <c:numRef>
              <c:f>'Base Graf'!$AJ$5:$AJ$11</c:f>
              <c:numCache>
                <c:formatCode>#,##0.0</c:formatCode>
                <c:ptCount val="7"/>
                <c:pt idx="0">
                  <c:v>0.79255361999999996</c:v>
                </c:pt>
                <c:pt idx="1">
                  <c:v>0</c:v>
                </c:pt>
                <c:pt idx="2">
                  <c:v>0</c:v>
                </c:pt>
                <c:pt idx="3">
                  <c:v>0</c:v>
                </c:pt>
                <c:pt idx="4">
                  <c:v>0</c:v>
                </c:pt>
                <c:pt idx="5">
                  <c:v>0</c:v>
                </c:pt>
                <c:pt idx="6">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Graf'!$AB$5:$AB$11</c:f>
              <c:strCache>
                <c:ptCount val="7"/>
                <c:pt idx="0">
                  <c:v>2021</c:v>
                </c:pt>
                <c:pt idx="1">
                  <c:v>2022</c:v>
                </c:pt>
                <c:pt idx="2">
                  <c:v>2023</c:v>
                </c:pt>
                <c:pt idx="3">
                  <c:v>2024</c:v>
                </c:pt>
                <c:pt idx="4">
                  <c:v>2025</c:v>
                </c:pt>
                <c:pt idx="5">
                  <c:v>2026</c:v>
                </c:pt>
                <c:pt idx="6">
                  <c:v>Prom Resto 2027-2044</c:v>
                </c:pt>
              </c:strCache>
            </c:strRef>
          </c:cat>
          <c:val>
            <c:numRef>
              <c:f>'Base Graf'!$Z$5:$Z$11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285422592"/>
        <c:axId val="287061632"/>
      </c:barChart>
      <c:catAx>
        <c:axId val="2854225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7061632"/>
        <c:crosses val="autoZero"/>
        <c:auto val="1"/>
        <c:lblAlgn val="ctr"/>
        <c:lblOffset val="100"/>
        <c:noMultiLvlLbl val="0"/>
      </c:catAx>
      <c:valAx>
        <c:axId val="287061632"/>
        <c:scaling>
          <c:orientation val="minMax"/>
          <c:max val="2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85422592"/>
        <c:crosses val="autoZero"/>
        <c:crossBetween val="between"/>
        <c:majorUnit val="5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Jun-21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medida en $ Jun-21</c:v>
          </c:tx>
          <c:spPr>
            <a:ln w="19050" cap="rnd">
              <a:solidFill>
                <a:srgbClr val="000099"/>
              </a:solidFill>
              <a:round/>
            </a:ln>
            <a:effectLst/>
          </c:spPr>
          <c:marker>
            <c:symbol val="none"/>
          </c:marker>
          <c:cat>
            <c:numRef>
              <c:f>'Evolución Deuda Total'!$B$4:$AE$4</c:f>
              <c:numCache>
                <c:formatCode>mmm\-yy</c:formatCode>
                <c:ptCount val="30"/>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numCache>
            </c:numRef>
          </c:cat>
          <c:val>
            <c:numRef>
              <c:f>'Evolución Deuda Total'!$B$9:$AE$9</c:f>
              <c:numCache>
                <c:formatCode>#,##0.00</c:formatCode>
                <c:ptCount val="30"/>
                <c:pt idx="0">
                  <c:v>100153.03881681629</c:v>
                </c:pt>
                <c:pt idx="1">
                  <c:v>97679.880823946718</c:v>
                </c:pt>
                <c:pt idx="2">
                  <c:v>93471.768656327782</c:v>
                </c:pt>
                <c:pt idx="3">
                  <c:v>98349.782429919112</c:v>
                </c:pt>
                <c:pt idx="4">
                  <c:v>84208.981097560652</c:v>
                </c:pt>
                <c:pt idx="5">
                  <c:v>91096.732293889727</c:v>
                </c:pt>
                <c:pt idx="6">
                  <c:v>90114.248810768375</c:v>
                </c:pt>
                <c:pt idx="7">
                  <c:v>131011.2885205101</c:v>
                </c:pt>
                <c:pt idx="8">
                  <c:v>105856.39976166515</c:v>
                </c:pt>
                <c:pt idx="9">
                  <c:v>136530.1345691701</c:v>
                </c:pt>
                <c:pt idx="10">
                  <c:v>145895.50262153841</c:v>
                </c:pt>
                <c:pt idx="11">
                  <c:v>145933.03407401836</c:v>
                </c:pt>
                <c:pt idx="12">
                  <c:v>132127.7923761105</c:v>
                </c:pt>
                <c:pt idx="13">
                  <c:v>156132.07434390771</c:v>
                </c:pt>
                <c:pt idx="14">
                  <c:v>149712.86918176329</c:v>
                </c:pt>
                <c:pt idx="15">
                  <c:v>146563.27536128077</c:v>
                </c:pt>
                <c:pt idx="16">
                  <c:v>143231.73784022787</c:v>
                </c:pt>
                <c:pt idx="17">
                  <c:v>152398.05009256856</c:v>
                </c:pt>
                <c:pt idx="18">
                  <c:v>154291.48878447863</c:v>
                </c:pt>
                <c:pt idx="19">
                  <c:v>142472.29730403732</c:v>
                </c:pt>
                <c:pt idx="20">
                  <c:v>136572.05028780922</c:v>
                </c:pt>
                <c:pt idx="21">
                  <c:v>134013.22785608235</c:v>
                </c:pt>
                <c:pt idx="22">
                  <c:v>143864.84525384873</c:v>
                </c:pt>
                <c:pt idx="23">
                  <c:v>141633.49534170766</c:v>
                </c:pt>
                <c:pt idx="24">
                  <c:v>127726.64715545013</c:v>
                </c:pt>
                <c:pt idx="25">
                  <c:v>133736.34391058155</c:v>
                </c:pt>
                <c:pt idx="26">
                  <c:v>133820.58532314497</c:v>
                </c:pt>
                <c:pt idx="27">
                  <c:v>143677.9393835839</c:v>
                </c:pt>
                <c:pt idx="28">
                  <c:v>124245.78002094819</c:v>
                </c:pt>
                <c:pt idx="29">
                  <c:v>112324.6814903288</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283760128"/>
        <c:axId val="235372544"/>
      </c:lineChart>
      <c:lineChart>
        <c:grouping val="standard"/>
        <c:varyColors val="0"/>
        <c:ser>
          <c:idx val="1"/>
          <c:order val="1"/>
          <c:tx>
            <c:v>Deuda Total Adm Central medida en USD (Eje Der)</c:v>
          </c:tx>
          <c:spPr>
            <a:ln w="19050" cap="rnd">
              <a:solidFill>
                <a:srgbClr val="00B050"/>
              </a:solidFill>
              <a:round/>
            </a:ln>
            <a:effectLst/>
          </c:spPr>
          <c:marker>
            <c:symbol val="none"/>
          </c:marker>
          <c:cat>
            <c:numRef>
              <c:f>'Evolución Deuda Total'!$B$4:$AE$4</c:f>
              <c:numCache>
                <c:formatCode>mmm\-yy</c:formatCode>
                <c:ptCount val="30"/>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numCache>
            </c:numRef>
          </c:cat>
          <c:val>
            <c:numRef>
              <c:f>'Evolución Deuda Total'!$B$11:$AE$11</c:f>
              <c:numCache>
                <c:formatCode>#,##0.00</c:formatCode>
                <c:ptCount val="30"/>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283761664"/>
        <c:axId val="235373120"/>
      </c:lineChart>
      <c:dateAx>
        <c:axId val="283760128"/>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35372544"/>
        <c:crosses val="autoZero"/>
        <c:auto val="1"/>
        <c:lblOffset val="100"/>
        <c:baseTimeUnit val="months"/>
        <c:majorUnit val="3"/>
        <c:majorTimeUnit val="months"/>
      </c:dateAx>
      <c:valAx>
        <c:axId val="2353725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Jun-21</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3760128"/>
        <c:crosses val="autoZero"/>
        <c:crossBetween val="between"/>
      </c:valAx>
      <c:valAx>
        <c:axId val="23537312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3761664"/>
        <c:crosses val="max"/>
        <c:crossBetween val="between"/>
      </c:valAx>
      <c:dateAx>
        <c:axId val="283761664"/>
        <c:scaling>
          <c:orientation val="minMax"/>
        </c:scaling>
        <c:delete val="1"/>
        <c:axPos val="b"/>
        <c:numFmt formatCode="mmm\-yy" sourceLinked="1"/>
        <c:majorTickMark val="out"/>
        <c:minorTickMark val="none"/>
        <c:tickLblPos val="nextTo"/>
        <c:crossAx val="235373120"/>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0.20386675892079822</c:v>
                </c:pt>
                <c:pt idx="1">
                  <c:v>0.65816511704272374</c:v>
                </c:pt>
                <c:pt idx="2">
                  <c:v>0.13796812403647807</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Graf'!$A$5:$A$10</c:f>
              <c:numCache>
                <c:formatCode>General</c:formatCode>
                <c:ptCount val="6"/>
                <c:pt idx="0">
                  <c:v>2021</c:v>
                </c:pt>
                <c:pt idx="1">
                  <c:v>2022</c:v>
                </c:pt>
                <c:pt idx="2">
                  <c:v>2023</c:v>
                </c:pt>
                <c:pt idx="3">
                  <c:v>2024</c:v>
                </c:pt>
                <c:pt idx="4">
                  <c:v>2025</c:v>
                </c:pt>
                <c:pt idx="5">
                  <c:v>2026</c:v>
                </c:pt>
              </c:numCache>
            </c:numRef>
          </c:cat>
          <c:val>
            <c:numRef>
              <c:f>'Base Graf'!$B$5:$B$10</c:f>
              <c:numCache>
                <c:formatCode>#,##0.0</c:formatCode>
                <c:ptCount val="6"/>
                <c:pt idx="0">
                  <c:v>10147.351244895268</c:v>
                </c:pt>
                <c:pt idx="1">
                  <c:v>10139.041232668227</c:v>
                </c:pt>
                <c:pt idx="2">
                  <c:v>10450.278115796753</c:v>
                </c:pt>
                <c:pt idx="3">
                  <c:v>304.40501852614079</c:v>
                </c:pt>
                <c:pt idx="4">
                  <c:v>142.72631514669058</c:v>
                </c:pt>
                <c:pt idx="5">
                  <c:v>37.209827571541538</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283777536"/>
        <c:axId val="284267584"/>
      </c:barChart>
      <c:catAx>
        <c:axId val="283777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4267584"/>
        <c:crosses val="autoZero"/>
        <c:auto val="1"/>
        <c:lblAlgn val="ctr"/>
        <c:lblOffset val="100"/>
        <c:noMultiLvlLbl val="0"/>
      </c:catAx>
      <c:valAx>
        <c:axId val="284267584"/>
        <c:scaling>
          <c:orientation val="minMax"/>
        </c:scaling>
        <c:delete val="1"/>
        <c:axPos val="l"/>
        <c:numFmt formatCode="#,##0.0" sourceLinked="1"/>
        <c:majorTickMark val="none"/>
        <c:minorTickMark val="none"/>
        <c:tickLblPos val="nextTo"/>
        <c:crossAx val="283777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Graf'!$A$5:$A$11</c:f>
              <c:strCache>
                <c:ptCount val="7"/>
                <c:pt idx="0">
                  <c:v>2021</c:v>
                </c:pt>
                <c:pt idx="1">
                  <c:v>2022</c:v>
                </c:pt>
                <c:pt idx="2">
                  <c:v>2023</c:v>
                </c:pt>
                <c:pt idx="3">
                  <c:v>2024</c:v>
                </c:pt>
                <c:pt idx="4">
                  <c:v>2025</c:v>
                </c:pt>
                <c:pt idx="5">
                  <c:v>2026</c:v>
                </c:pt>
                <c:pt idx="6">
                  <c:v>Prom Resto 2027-2044</c:v>
                </c:pt>
              </c:strCache>
            </c:strRef>
          </c:cat>
          <c:val>
            <c:numRef>
              <c:f>'Base Graf'!$C$5:$C$11</c:f>
              <c:numCache>
                <c:formatCode>#,##0.0</c:formatCode>
                <c:ptCount val="7"/>
                <c:pt idx="0">
                  <c:v>39.093653521593453</c:v>
                </c:pt>
                <c:pt idx="1">
                  <c:v>41.076662794525298</c:v>
                </c:pt>
                <c:pt idx="2">
                  <c:v>125.75975662008344</c:v>
                </c:pt>
                <c:pt idx="3">
                  <c:v>125.53234687765179</c:v>
                </c:pt>
                <c:pt idx="4">
                  <c:v>121.88631546706657</c:v>
                </c:pt>
                <c:pt idx="5">
                  <c:v>111.90398421346718</c:v>
                </c:pt>
                <c:pt idx="6">
                  <c:v>19.55601664394139</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283866624"/>
        <c:axId val="284269312"/>
      </c:barChart>
      <c:catAx>
        <c:axId val="2838666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4269312"/>
        <c:crosses val="autoZero"/>
        <c:auto val="1"/>
        <c:lblAlgn val="ctr"/>
        <c:lblOffset val="100"/>
        <c:noMultiLvlLbl val="0"/>
      </c:catAx>
      <c:valAx>
        <c:axId val="284269312"/>
        <c:scaling>
          <c:orientation val="minMax"/>
        </c:scaling>
        <c:delete val="1"/>
        <c:axPos val="l"/>
        <c:numFmt formatCode="#,##0.0" sourceLinked="1"/>
        <c:majorTickMark val="none"/>
        <c:minorTickMark val="none"/>
        <c:tickLblPos val="nextTo"/>
        <c:crossAx val="283866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Graf'!$A$5:$A$9</c:f>
              <c:numCache>
                <c:formatCode>General</c:formatCode>
                <c:ptCount val="5"/>
                <c:pt idx="0">
                  <c:v>2021</c:v>
                </c:pt>
                <c:pt idx="1">
                  <c:v>2022</c:v>
                </c:pt>
                <c:pt idx="2">
                  <c:v>2023</c:v>
                </c:pt>
                <c:pt idx="3">
                  <c:v>2024</c:v>
                </c:pt>
                <c:pt idx="4">
                  <c:v>2025</c:v>
                </c:pt>
              </c:numCache>
            </c:numRef>
          </c:cat>
          <c:val>
            <c:numRef>
              <c:f>'Base Graf'!$D$5:$D$9</c:f>
              <c:numCache>
                <c:formatCode>#,##0.0</c:formatCode>
                <c:ptCount val="5"/>
                <c:pt idx="0">
                  <c:v>40.171198581538093</c:v>
                </c:pt>
                <c:pt idx="1">
                  <c:v>48.604420206829857</c:v>
                </c:pt>
                <c:pt idx="2">
                  <c:v>46.517555194469523</c:v>
                </c:pt>
                <c:pt idx="3">
                  <c:v>44.440219246092575</c:v>
                </c:pt>
                <c:pt idx="4">
                  <c:v>31.952857349071571</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283867136"/>
        <c:axId val="284156480"/>
      </c:barChart>
      <c:catAx>
        <c:axId val="283867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4156480"/>
        <c:crosses val="autoZero"/>
        <c:auto val="1"/>
        <c:lblAlgn val="ctr"/>
        <c:lblOffset val="100"/>
        <c:noMultiLvlLbl val="0"/>
      </c:catAx>
      <c:valAx>
        <c:axId val="284156480"/>
        <c:scaling>
          <c:orientation val="minMax"/>
        </c:scaling>
        <c:delete val="1"/>
        <c:axPos val="l"/>
        <c:numFmt formatCode="#,##0.0" sourceLinked="1"/>
        <c:majorTickMark val="none"/>
        <c:minorTickMark val="none"/>
        <c:tickLblPos val="nextTo"/>
        <c:crossAx val="28386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Graf'!$G$5:$G$10</c:f>
              <c:numCache>
                <c:formatCode>General</c:formatCode>
                <c:ptCount val="6"/>
                <c:pt idx="0">
                  <c:v>2021</c:v>
                </c:pt>
                <c:pt idx="1">
                  <c:v>2022</c:v>
                </c:pt>
                <c:pt idx="2">
                  <c:v>2023</c:v>
                </c:pt>
                <c:pt idx="3">
                  <c:v>2024</c:v>
                </c:pt>
                <c:pt idx="4">
                  <c:v>2025</c:v>
                </c:pt>
                <c:pt idx="5">
                  <c:v>2026</c:v>
                </c:pt>
              </c:numCache>
            </c:numRef>
          </c:cat>
          <c:val>
            <c:numRef>
              <c:f>'Base Graf'!$H$5:$H$10</c:f>
              <c:numCache>
                <c:formatCode>#,##0.0</c:formatCode>
                <c:ptCount val="6"/>
                <c:pt idx="0">
                  <c:v>6946.7608735288104</c:v>
                </c:pt>
                <c:pt idx="1">
                  <c:v>7718.773758244999</c:v>
                </c:pt>
                <c:pt idx="2">
                  <c:v>9680.3436662979839</c:v>
                </c:pt>
                <c:pt idx="3">
                  <c:v>270.92993642710923</c:v>
                </c:pt>
                <c:pt idx="4">
                  <c:v>128.26108510137342</c:v>
                </c:pt>
                <c:pt idx="5">
                  <c:v>34.775130686708437</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Graf'!$G$5:$G$10</c:f>
              <c:numCache>
                <c:formatCode>General</c:formatCode>
                <c:ptCount val="6"/>
                <c:pt idx="0">
                  <c:v>2021</c:v>
                </c:pt>
                <c:pt idx="1">
                  <c:v>2022</c:v>
                </c:pt>
                <c:pt idx="2">
                  <c:v>2023</c:v>
                </c:pt>
                <c:pt idx="3">
                  <c:v>2024</c:v>
                </c:pt>
                <c:pt idx="4">
                  <c:v>2025</c:v>
                </c:pt>
                <c:pt idx="5">
                  <c:v>2026</c:v>
                </c:pt>
              </c:numCache>
            </c:numRef>
          </c:cat>
          <c:val>
            <c:numRef>
              <c:f>'Base Graf'!$K$5:$K$10</c:f>
              <c:numCache>
                <c:formatCode>#,##0.0</c:formatCode>
                <c:ptCount val="6"/>
                <c:pt idx="0">
                  <c:v>3200.5903713664584</c:v>
                </c:pt>
                <c:pt idx="1">
                  <c:v>2420.2674744232281</c:v>
                </c:pt>
                <c:pt idx="2">
                  <c:v>769.93444949876869</c:v>
                </c:pt>
                <c:pt idx="3">
                  <c:v>33.475082099031553</c:v>
                </c:pt>
                <c:pt idx="4">
                  <c:v>14.465230045317153</c:v>
                </c:pt>
                <c:pt idx="5">
                  <c:v>2.4346968848331052</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Graf'!$G$5:$G$10</c:f>
              <c:numCache>
                <c:formatCode>General</c:formatCode>
                <c:ptCount val="6"/>
                <c:pt idx="0">
                  <c:v>2021</c:v>
                </c:pt>
                <c:pt idx="1">
                  <c:v>2022</c:v>
                </c:pt>
                <c:pt idx="2">
                  <c:v>2023</c:v>
                </c:pt>
                <c:pt idx="3">
                  <c:v>2024</c:v>
                </c:pt>
                <c:pt idx="4">
                  <c:v>2025</c:v>
                </c:pt>
                <c:pt idx="5">
                  <c:v>2026</c:v>
                </c:pt>
              </c:numCache>
            </c:numRef>
          </c:cat>
          <c:val>
            <c:numRef>
              <c:f>'Base Graf'!$Z$5:$Z$10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283867648"/>
        <c:axId val="284158208"/>
      </c:barChart>
      <c:catAx>
        <c:axId val="283867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4158208"/>
        <c:crosses val="autoZero"/>
        <c:auto val="1"/>
        <c:lblAlgn val="ctr"/>
        <c:lblOffset val="100"/>
        <c:noMultiLvlLbl val="0"/>
      </c:catAx>
      <c:valAx>
        <c:axId val="284158208"/>
        <c:scaling>
          <c:orientation val="minMax"/>
        </c:scaling>
        <c:delete val="1"/>
        <c:axPos val="l"/>
        <c:numFmt formatCode="#,##0.0" sourceLinked="1"/>
        <c:majorTickMark val="none"/>
        <c:minorTickMark val="none"/>
        <c:tickLblPos val="nextTo"/>
        <c:crossAx val="28386764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Graf'!$G$5:$G$11</c:f>
              <c:strCache>
                <c:ptCount val="7"/>
                <c:pt idx="0">
                  <c:v>2021</c:v>
                </c:pt>
                <c:pt idx="1">
                  <c:v>2022</c:v>
                </c:pt>
                <c:pt idx="2">
                  <c:v>2023</c:v>
                </c:pt>
                <c:pt idx="3">
                  <c:v>2024</c:v>
                </c:pt>
                <c:pt idx="4">
                  <c:v>2025</c:v>
                </c:pt>
                <c:pt idx="5">
                  <c:v>2026</c:v>
                </c:pt>
                <c:pt idx="6">
                  <c:v>Prom Resto 2027-2044</c:v>
                </c:pt>
              </c:strCache>
            </c:strRef>
          </c:cat>
          <c:val>
            <c:numRef>
              <c:f>'Base Graf'!$I$5:$I$11</c:f>
              <c:numCache>
                <c:formatCode>#,##0.0</c:formatCode>
                <c:ptCount val="7"/>
                <c:pt idx="0">
                  <c:v>16.389025340834021</c:v>
                </c:pt>
                <c:pt idx="1">
                  <c:v>15.783125932399424</c:v>
                </c:pt>
                <c:pt idx="2">
                  <c:v>97.210029925549151</c:v>
                </c:pt>
                <c:pt idx="3">
                  <c:v>97.096221348882494</c:v>
                </c:pt>
                <c:pt idx="4">
                  <c:v>96.918051638882503</c:v>
                </c:pt>
                <c:pt idx="5">
                  <c:v>92.047241787453913</c:v>
                </c:pt>
                <c:pt idx="6">
                  <c:v>17.2323813572402</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Graf'!$G$5:$G$11</c:f>
              <c:strCache>
                <c:ptCount val="7"/>
                <c:pt idx="0">
                  <c:v>2021</c:v>
                </c:pt>
                <c:pt idx="1">
                  <c:v>2022</c:v>
                </c:pt>
                <c:pt idx="2">
                  <c:v>2023</c:v>
                </c:pt>
                <c:pt idx="3">
                  <c:v>2024</c:v>
                </c:pt>
                <c:pt idx="4">
                  <c:v>2025</c:v>
                </c:pt>
                <c:pt idx="5">
                  <c:v>2026</c:v>
                </c:pt>
                <c:pt idx="6">
                  <c:v>Prom Resto 2027-2044</c:v>
                </c:pt>
              </c:strCache>
            </c:strRef>
          </c:cat>
          <c:val>
            <c:numRef>
              <c:f>'Base Graf'!$L$5:$L$11</c:f>
              <c:numCache>
                <c:formatCode>#,##0.0</c:formatCode>
                <c:ptCount val="7"/>
                <c:pt idx="0">
                  <c:v>22.704628180759428</c:v>
                </c:pt>
                <c:pt idx="1">
                  <c:v>25.293536862125876</c:v>
                </c:pt>
                <c:pt idx="2">
                  <c:v>28.549726694534293</c:v>
                </c:pt>
                <c:pt idx="3">
                  <c:v>28.436125528769296</c:v>
                </c:pt>
                <c:pt idx="4">
                  <c:v>24.968263828184071</c:v>
                </c:pt>
                <c:pt idx="5">
                  <c:v>19.856742426013273</c:v>
                </c:pt>
                <c:pt idx="6">
                  <c:v>2.3236352867011854</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Graf'!$G$5:$G$11</c:f>
              <c:strCache>
                <c:ptCount val="7"/>
                <c:pt idx="0">
                  <c:v>2021</c:v>
                </c:pt>
                <c:pt idx="1">
                  <c:v>2022</c:v>
                </c:pt>
                <c:pt idx="2">
                  <c:v>2023</c:v>
                </c:pt>
                <c:pt idx="3">
                  <c:v>2024</c:v>
                </c:pt>
                <c:pt idx="4">
                  <c:v>2025</c:v>
                </c:pt>
                <c:pt idx="5">
                  <c:v>2026</c:v>
                </c:pt>
                <c:pt idx="6">
                  <c:v>Prom Resto 2027-2044</c:v>
                </c:pt>
              </c:strCache>
            </c:strRef>
          </c:cat>
          <c:val>
            <c:numRef>
              <c:f>'Base Graf'!$Z$5:$Z$11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283868160"/>
        <c:axId val="284160512"/>
      </c:barChart>
      <c:catAx>
        <c:axId val="2838681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4160512"/>
        <c:crosses val="autoZero"/>
        <c:auto val="1"/>
        <c:lblAlgn val="ctr"/>
        <c:lblOffset val="100"/>
        <c:noMultiLvlLbl val="0"/>
      </c:catAx>
      <c:valAx>
        <c:axId val="284160512"/>
        <c:scaling>
          <c:orientation val="minMax"/>
        </c:scaling>
        <c:delete val="1"/>
        <c:axPos val="l"/>
        <c:numFmt formatCode="#,##0.0" sourceLinked="1"/>
        <c:majorTickMark val="none"/>
        <c:minorTickMark val="none"/>
        <c:tickLblPos val="nextTo"/>
        <c:crossAx val="28386816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Graf'!$G$5:$G$9</c:f>
              <c:numCache>
                <c:formatCode>General</c:formatCode>
                <c:ptCount val="5"/>
                <c:pt idx="0">
                  <c:v>2021</c:v>
                </c:pt>
                <c:pt idx="1">
                  <c:v>2022</c:v>
                </c:pt>
                <c:pt idx="2">
                  <c:v>2023</c:v>
                </c:pt>
                <c:pt idx="3">
                  <c:v>2024</c:v>
                </c:pt>
                <c:pt idx="4">
                  <c:v>2025</c:v>
                </c:pt>
              </c:numCache>
            </c:numRef>
          </c:cat>
          <c:val>
            <c:numRef>
              <c:f>'Base Graf'!$J$5:$J$9</c:f>
              <c:numCache>
                <c:formatCode>#,##0.0</c:formatCode>
                <c:ptCount val="5"/>
                <c:pt idx="0">
                  <c:v>31.30297518540501</c:v>
                </c:pt>
                <c:pt idx="1">
                  <c:v>41.737300247206683</c:v>
                </c:pt>
                <c:pt idx="2">
                  <c:v>41.737300247206683</c:v>
                </c:pt>
                <c:pt idx="3">
                  <c:v>41.737300247206683</c:v>
                </c:pt>
                <c:pt idx="4">
                  <c:v>31.30297518540501</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Graf'!$G$5:$G$9</c:f>
              <c:numCache>
                <c:formatCode>General</c:formatCode>
                <c:ptCount val="5"/>
                <c:pt idx="0">
                  <c:v>2021</c:v>
                </c:pt>
                <c:pt idx="1">
                  <c:v>2022</c:v>
                </c:pt>
                <c:pt idx="2">
                  <c:v>2023</c:v>
                </c:pt>
                <c:pt idx="3">
                  <c:v>2024</c:v>
                </c:pt>
                <c:pt idx="4">
                  <c:v>2025</c:v>
                </c:pt>
              </c:numCache>
            </c:numRef>
          </c:cat>
          <c:val>
            <c:numRef>
              <c:f>'Base Graf'!$M$5:$M$9</c:f>
              <c:numCache>
                <c:formatCode>#,##0.0</c:formatCode>
                <c:ptCount val="5"/>
                <c:pt idx="0">
                  <c:v>8.8682233961330805</c:v>
                </c:pt>
                <c:pt idx="1">
                  <c:v>6.8671199596231727</c:v>
                </c:pt>
                <c:pt idx="2">
                  <c:v>4.7802549472628435</c:v>
                </c:pt>
                <c:pt idx="3">
                  <c:v>2.7029189988858944</c:v>
                </c:pt>
                <c:pt idx="4">
                  <c:v>0.64988216366655971</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Graf'!$G$5:$G$9</c:f>
              <c:numCache>
                <c:formatCode>General</c:formatCode>
                <c:ptCount val="5"/>
                <c:pt idx="0">
                  <c:v>2021</c:v>
                </c:pt>
                <c:pt idx="1">
                  <c:v>2022</c:v>
                </c:pt>
                <c:pt idx="2">
                  <c:v>2023</c:v>
                </c:pt>
                <c:pt idx="3">
                  <c:v>2024</c:v>
                </c:pt>
                <c:pt idx="4">
                  <c:v>2025</c:v>
                </c:pt>
              </c:numCache>
            </c:numRef>
          </c:cat>
          <c:val>
            <c:numRef>
              <c:f>'Base Graf'!$Z$5:$Z$9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283868672"/>
        <c:axId val="284162816"/>
      </c:barChart>
      <c:catAx>
        <c:axId val="2838686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4162816"/>
        <c:crosses val="autoZero"/>
        <c:auto val="1"/>
        <c:lblAlgn val="ctr"/>
        <c:lblOffset val="100"/>
        <c:noMultiLvlLbl val="0"/>
      </c:catAx>
      <c:valAx>
        <c:axId val="284162816"/>
        <c:scaling>
          <c:orientation val="minMax"/>
        </c:scaling>
        <c:delete val="1"/>
        <c:axPos val="l"/>
        <c:numFmt formatCode="#,##0.0" sourceLinked="1"/>
        <c:majorTickMark val="none"/>
        <c:minorTickMark val="none"/>
        <c:tickLblPos val="nextTo"/>
        <c:crossAx val="28386867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Graf'!$AB$5:$AB$10</c:f>
              <c:numCache>
                <c:formatCode>General</c:formatCode>
                <c:ptCount val="6"/>
                <c:pt idx="0">
                  <c:v>2021</c:v>
                </c:pt>
                <c:pt idx="1">
                  <c:v>2022</c:v>
                </c:pt>
                <c:pt idx="2">
                  <c:v>2023</c:v>
                </c:pt>
                <c:pt idx="3">
                  <c:v>2024</c:v>
                </c:pt>
                <c:pt idx="4">
                  <c:v>2025</c:v>
                </c:pt>
                <c:pt idx="5">
                  <c:v>2026</c:v>
                </c:pt>
              </c:numCache>
            </c:numRef>
          </c:cat>
          <c:val>
            <c:numRef>
              <c:f>'Base Graf'!$AC$5:$AC$10</c:f>
              <c:numCache>
                <c:formatCode>#,##0.0</c:formatCode>
                <c:ptCount val="6"/>
                <c:pt idx="0">
                  <c:v>7082.8449615622712</c:v>
                </c:pt>
                <c:pt idx="1">
                  <c:v>10122.886295331755</c:v>
                </c:pt>
                <c:pt idx="2">
                  <c:v>10436.665724642411</c:v>
                </c:pt>
                <c:pt idx="3">
                  <c:v>293.76288440285879</c:v>
                </c:pt>
                <c:pt idx="4">
                  <c:v>134.36615098309795</c:v>
                </c:pt>
                <c:pt idx="5">
                  <c:v>37.209827571541538</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Graf'!$AB$5:$AB$10</c:f>
              <c:numCache>
                <c:formatCode>General</c:formatCode>
                <c:ptCount val="6"/>
                <c:pt idx="0">
                  <c:v>2021</c:v>
                </c:pt>
                <c:pt idx="1">
                  <c:v>2022</c:v>
                </c:pt>
                <c:pt idx="2">
                  <c:v>2023</c:v>
                </c:pt>
                <c:pt idx="3">
                  <c:v>2024</c:v>
                </c:pt>
                <c:pt idx="4">
                  <c:v>2025</c:v>
                </c:pt>
                <c:pt idx="5">
                  <c:v>2026</c:v>
                </c:pt>
              </c:numCache>
            </c:numRef>
          </c:cat>
          <c:val>
            <c:numRef>
              <c:f>'Base Graf'!$AO$5:$AO$10</c:f>
              <c:numCache>
                <c:formatCode>#,##0.0</c:formatCode>
                <c:ptCount val="6"/>
                <c:pt idx="0">
                  <c:v>3064.5062833329944</c:v>
                </c:pt>
                <c:pt idx="1">
                  <c:v>16.154937336473772</c:v>
                </c:pt>
                <c:pt idx="2">
                  <c:v>13.612391154352162</c:v>
                </c:pt>
                <c:pt idx="3">
                  <c:v>10.642134123281977</c:v>
                </c:pt>
                <c:pt idx="4">
                  <c:v>8.3601641635926285</c:v>
                </c:pt>
                <c:pt idx="5">
                  <c:v>0</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Graf'!$AB$5:$AB$10</c:f>
              <c:numCache>
                <c:formatCode>General</c:formatCode>
                <c:ptCount val="6"/>
                <c:pt idx="0">
                  <c:v>2021</c:v>
                </c:pt>
                <c:pt idx="1">
                  <c:v>2022</c:v>
                </c:pt>
                <c:pt idx="2">
                  <c:v>2023</c:v>
                </c:pt>
                <c:pt idx="3">
                  <c:v>2024</c:v>
                </c:pt>
                <c:pt idx="4">
                  <c:v>2025</c:v>
                </c:pt>
                <c:pt idx="5">
                  <c:v>2026</c:v>
                </c:pt>
              </c:numCache>
            </c:numRef>
          </c:cat>
          <c:val>
            <c:numRef>
              <c:f>'Base Graf'!$Z$5:$Z$9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285421568"/>
        <c:axId val="287057024"/>
      </c:barChart>
      <c:catAx>
        <c:axId val="2854215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87057024"/>
        <c:crosses val="autoZero"/>
        <c:auto val="1"/>
        <c:lblAlgn val="ctr"/>
        <c:lblOffset val="100"/>
        <c:noMultiLvlLbl val="0"/>
      </c:catAx>
      <c:valAx>
        <c:axId val="287057024"/>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85421568"/>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0063"/>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0064"/>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0065"/>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0066"/>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1476384</xdr:colOff>
      <xdr:row>97</xdr:row>
      <xdr:rowOff>19059</xdr:rowOff>
    </xdr:from>
    <xdr:to>
      <xdr:col>65</xdr:col>
      <xdr:colOff>2133590</xdr:colOff>
      <xdr:row>98</xdr:row>
      <xdr:rowOff>104773</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2122059" y="1891665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10.139,0</a:t>
          </a:r>
        </a:p>
      </xdr:txBody>
    </xdr:sp>
    <xdr:clientData/>
  </xdr:twoCellAnchor>
  <xdr:twoCellAnchor>
    <xdr:from>
      <xdr:col>65</xdr:col>
      <xdr:colOff>590550</xdr:colOff>
      <xdr:row>97</xdr:row>
      <xdr:rowOff>28575</xdr:rowOff>
    </xdr:from>
    <xdr:to>
      <xdr:col>65</xdr:col>
      <xdr:colOff>1247812</xdr:colOff>
      <xdr:row>98</xdr:row>
      <xdr:rowOff>114289</xdr:rowOff>
    </xdr:to>
    <xdr:sp macro="" textlink="">
      <xdr:nvSpPr>
        <xdr:cNvPr id="17" name="CuadroTexto 80">
          <a:extLst>
            <a:ext uri="{FF2B5EF4-FFF2-40B4-BE49-F238E27FC236}">
              <a16:creationId xmlns:a16="http://schemas.microsoft.com/office/drawing/2014/main" id="{00000000-0008-0000-0400-000011000000}"/>
            </a:ext>
          </a:extLst>
        </xdr:cNvPr>
        <xdr:cNvSpPr txBox="1"/>
      </xdr:nvSpPr>
      <xdr:spPr>
        <a:xfrm>
          <a:off x="61236225" y="1892617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10.147,4</a:t>
          </a:r>
        </a:p>
      </xdr:txBody>
    </xdr:sp>
    <xdr:clientData/>
  </xdr:twoCellAnchor>
  <xdr:twoCellAnchor>
    <xdr:from>
      <xdr:col>65</xdr:col>
      <xdr:colOff>2314592</xdr:colOff>
      <xdr:row>96</xdr:row>
      <xdr:rowOff>190489</xdr:rowOff>
    </xdr:from>
    <xdr:to>
      <xdr:col>65</xdr:col>
      <xdr:colOff>2971798</xdr:colOff>
      <xdr:row>98</xdr:row>
      <xdr:rowOff>85734</xdr:rowOff>
    </xdr:to>
    <xdr:sp macro="" textlink="">
      <xdr:nvSpPr>
        <xdr:cNvPr id="18" name="CuadroTexto 81">
          <a:extLst>
            <a:ext uri="{FF2B5EF4-FFF2-40B4-BE49-F238E27FC236}">
              <a16:creationId xmlns:a16="http://schemas.microsoft.com/office/drawing/2014/main" id="{00000000-0008-0000-0400-000012000000}"/>
            </a:ext>
          </a:extLst>
        </xdr:cNvPr>
        <xdr:cNvSpPr txBox="1"/>
      </xdr:nvSpPr>
      <xdr:spPr>
        <a:xfrm>
          <a:off x="62960267" y="1889758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10.450,3</a:t>
          </a:r>
        </a:p>
      </xdr:txBody>
    </xdr:sp>
    <xdr:clientData/>
  </xdr:twoCellAnchor>
  <xdr:twoCellAnchor>
    <xdr:from>
      <xdr:col>65</xdr:col>
      <xdr:colOff>3238525</xdr:colOff>
      <xdr:row>102</xdr:row>
      <xdr:rowOff>28579</xdr:rowOff>
    </xdr:from>
    <xdr:to>
      <xdr:col>65</xdr:col>
      <xdr:colOff>3686167</xdr:colOff>
      <xdr:row>103</xdr:row>
      <xdr:rowOff>114294</xdr:rowOff>
    </xdr:to>
    <xdr:sp macro="" textlink="">
      <xdr:nvSpPr>
        <xdr:cNvPr id="19" name="CuadroTexto 82">
          <a:extLst>
            <a:ext uri="{FF2B5EF4-FFF2-40B4-BE49-F238E27FC236}">
              <a16:creationId xmlns:a16="http://schemas.microsoft.com/office/drawing/2014/main" id="{00000000-0008-0000-0400-000013000000}"/>
            </a:ext>
          </a:extLst>
        </xdr:cNvPr>
        <xdr:cNvSpPr txBox="1"/>
      </xdr:nvSpPr>
      <xdr:spPr>
        <a:xfrm>
          <a:off x="63884200" y="19878679"/>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304,4</a:t>
          </a:r>
        </a:p>
      </xdr:txBody>
    </xdr:sp>
    <xdr:clientData/>
  </xdr:twoCellAnchor>
  <xdr:twoCellAnchor>
    <xdr:from>
      <xdr:col>65</xdr:col>
      <xdr:colOff>4133843</xdr:colOff>
      <xdr:row>102</xdr:row>
      <xdr:rowOff>28568</xdr:rowOff>
    </xdr:from>
    <xdr:to>
      <xdr:col>65</xdr:col>
      <xdr:colOff>4610093</xdr:colOff>
      <xdr:row>103</xdr:row>
      <xdr:rowOff>114282</xdr:rowOff>
    </xdr:to>
    <xdr:sp macro="" textlink="">
      <xdr:nvSpPr>
        <xdr:cNvPr id="20" name="CuadroTexto 83">
          <a:extLst>
            <a:ext uri="{FF2B5EF4-FFF2-40B4-BE49-F238E27FC236}">
              <a16:creationId xmlns:a16="http://schemas.microsoft.com/office/drawing/2014/main" id="{00000000-0008-0000-0400-000014000000}"/>
            </a:ext>
          </a:extLst>
        </xdr:cNvPr>
        <xdr:cNvSpPr txBox="1"/>
      </xdr:nvSpPr>
      <xdr:spPr>
        <a:xfrm>
          <a:off x="64779518" y="19878668"/>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142,7</a:t>
          </a:r>
        </a:p>
      </xdr:txBody>
    </xdr:sp>
    <xdr:clientData/>
  </xdr:twoCellAnchor>
  <xdr:twoCellAnchor>
    <xdr:from>
      <xdr:col>65</xdr:col>
      <xdr:colOff>5000638</xdr:colOff>
      <xdr:row>102</xdr:row>
      <xdr:rowOff>28563</xdr:rowOff>
    </xdr:from>
    <xdr:to>
      <xdr:col>65</xdr:col>
      <xdr:colOff>5457835</xdr:colOff>
      <xdr:row>103</xdr:row>
      <xdr:rowOff>123820</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5646313" y="19878663"/>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37,2</a:t>
          </a:r>
        </a:p>
      </xdr:txBody>
    </xdr:sp>
    <xdr:clientData/>
  </xdr:twoCellAnchor>
  <xdr:twoCellAnchor>
    <xdr:from>
      <xdr:col>65</xdr:col>
      <xdr:colOff>1666884</xdr:colOff>
      <xdr:row>152</xdr:row>
      <xdr:rowOff>142895</xdr:rowOff>
    </xdr:from>
    <xdr:to>
      <xdr:col>65</xdr:col>
      <xdr:colOff>2324090</xdr:colOff>
      <xdr:row>154</xdr:row>
      <xdr:rowOff>38109</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2312559" y="2951799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10.139,0</a:t>
          </a:r>
        </a:p>
      </xdr:txBody>
    </xdr:sp>
    <xdr:clientData/>
  </xdr:twoCellAnchor>
  <xdr:twoCellAnchor>
    <xdr:from>
      <xdr:col>65</xdr:col>
      <xdr:colOff>847725</xdr:colOff>
      <xdr:row>152</xdr:row>
      <xdr:rowOff>152411</xdr:rowOff>
    </xdr:from>
    <xdr:to>
      <xdr:col>65</xdr:col>
      <xdr:colOff>1504987</xdr:colOff>
      <xdr:row>154</xdr:row>
      <xdr:rowOff>47625</xdr:rowOff>
    </xdr:to>
    <xdr:sp macro="" textlink="">
      <xdr:nvSpPr>
        <xdr:cNvPr id="23" name="CuadroTexto 80">
          <a:extLst>
            <a:ext uri="{FF2B5EF4-FFF2-40B4-BE49-F238E27FC236}">
              <a16:creationId xmlns:a16="http://schemas.microsoft.com/office/drawing/2014/main" id="{00000000-0008-0000-0400-000017000000}"/>
            </a:ext>
          </a:extLst>
        </xdr:cNvPr>
        <xdr:cNvSpPr txBox="1"/>
      </xdr:nvSpPr>
      <xdr:spPr>
        <a:xfrm>
          <a:off x="61493400" y="29527511"/>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10.147,4</a:t>
          </a:r>
        </a:p>
      </xdr:txBody>
    </xdr:sp>
    <xdr:clientData/>
  </xdr:twoCellAnchor>
  <xdr:twoCellAnchor>
    <xdr:from>
      <xdr:col>65</xdr:col>
      <xdr:colOff>2466992</xdr:colOff>
      <xdr:row>152</xdr:row>
      <xdr:rowOff>123825</xdr:rowOff>
    </xdr:from>
    <xdr:to>
      <xdr:col>65</xdr:col>
      <xdr:colOff>3124198</xdr:colOff>
      <xdr:row>154</xdr:row>
      <xdr:rowOff>19070</xdr:rowOff>
    </xdr:to>
    <xdr:sp macro="" textlink="">
      <xdr:nvSpPr>
        <xdr:cNvPr id="24" name="CuadroTexto 81">
          <a:extLst>
            <a:ext uri="{FF2B5EF4-FFF2-40B4-BE49-F238E27FC236}">
              <a16:creationId xmlns:a16="http://schemas.microsoft.com/office/drawing/2014/main" id="{00000000-0008-0000-0400-000018000000}"/>
            </a:ext>
          </a:extLst>
        </xdr:cNvPr>
        <xdr:cNvSpPr txBox="1"/>
      </xdr:nvSpPr>
      <xdr:spPr>
        <a:xfrm>
          <a:off x="63112667" y="294989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10.450,3</a:t>
          </a:r>
        </a:p>
      </xdr:txBody>
    </xdr:sp>
    <xdr:clientData/>
  </xdr:twoCellAnchor>
  <xdr:twoCellAnchor>
    <xdr:from>
      <xdr:col>65</xdr:col>
      <xdr:colOff>3390925</xdr:colOff>
      <xdr:row>159</xdr:row>
      <xdr:rowOff>9540</xdr:rowOff>
    </xdr:from>
    <xdr:to>
      <xdr:col>65</xdr:col>
      <xdr:colOff>3838567</xdr:colOff>
      <xdr:row>160</xdr:row>
      <xdr:rowOff>95255</xdr:rowOff>
    </xdr:to>
    <xdr:sp macro="" textlink="">
      <xdr:nvSpPr>
        <xdr:cNvPr id="25" name="CuadroTexto 82">
          <a:extLst>
            <a:ext uri="{FF2B5EF4-FFF2-40B4-BE49-F238E27FC236}">
              <a16:creationId xmlns:a16="http://schemas.microsoft.com/office/drawing/2014/main" id="{00000000-0008-0000-0400-000019000000}"/>
            </a:ext>
          </a:extLst>
        </xdr:cNvPr>
        <xdr:cNvSpPr txBox="1"/>
      </xdr:nvSpPr>
      <xdr:spPr>
        <a:xfrm>
          <a:off x="64036600" y="30718140"/>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304,4</a:t>
          </a:r>
        </a:p>
      </xdr:txBody>
    </xdr:sp>
    <xdr:clientData/>
  </xdr:twoCellAnchor>
  <xdr:twoCellAnchor>
    <xdr:from>
      <xdr:col>65</xdr:col>
      <xdr:colOff>4200518</xdr:colOff>
      <xdr:row>159</xdr:row>
      <xdr:rowOff>19054</xdr:rowOff>
    </xdr:from>
    <xdr:to>
      <xdr:col>65</xdr:col>
      <xdr:colOff>4676768</xdr:colOff>
      <xdr:row>160</xdr:row>
      <xdr:rowOff>104768</xdr:rowOff>
    </xdr:to>
    <xdr:sp macro="" textlink="">
      <xdr:nvSpPr>
        <xdr:cNvPr id="26" name="CuadroTexto 83">
          <a:extLst>
            <a:ext uri="{FF2B5EF4-FFF2-40B4-BE49-F238E27FC236}">
              <a16:creationId xmlns:a16="http://schemas.microsoft.com/office/drawing/2014/main" id="{00000000-0008-0000-0400-00001A000000}"/>
            </a:ext>
          </a:extLst>
        </xdr:cNvPr>
        <xdr:cNvSpPr txBox="1"/>
      </xdr:nvSpPr>
      <xdr:spPr>
        <a:xfrm>
          <a:off x="64846193" y="307276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142,7</a:t>
          </a:r>
        </a:p>
      </xdr:txBody>
    </xdr:sp>
    <xdr:clientData/>
  </xdr:twoCellAnchor>
  <xdr:twoCellAnchor>
    <xdr:from>
      <xdr:col>65</xdr:col>
      <xdr:colOff>5029213</xdr:colOff>
      <xdr:row>159</xdr:row>
      <xdr:rowOff>38099</xdr:rowOff>
    </xdr:from>
    <xdr:to>
      <xdr:col>65</xdr:col>
      <xdr:colOff>5486410</xdr:colOff>
      <xdr:row>160</xdr:row>
      <xdr:rowOff>133356</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5674888" y="3074669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37,2</a:t>
          </a:r>
        </a:p>
      </xdr:txBody>
    </xdr:sp>
    <xdr:clientData/>
  </xdr:twoCellAnchor>
  <xdr:twoCellAnchor>
    <xdr:from>
      <xdr:col>65</xdr:col>
      <xdr:colOff>4133828</xdr:colOff>
      <xdr:row>103</xdr:row>
      <xdr:rowOff>9525</xdr:rowOff>
    </xdr:from>
    <xdr:to>
      <xdr:col>65</xdr:col>
      <xdr:colOff>4695802</xdr:colOff>
      <xdr:row>104</xdr:row>
      <xdr:rowOff>85725</xdr:rowOff>
    </xdr:to>
    <xdr:sp macro="" textlink="">
      <xdr:nvSpPr>
        <xdr:cNvPr id="28" name="CuadroTexto 27">
          <a:extLst>
            <a:ext uri="{FF2B5EF4-FFF2-40B4-BE49-F238E27FC236}">
              <a16:creationId xmlns:a16="http://schemas.microsoft.com/office/drawing/2014/main" id="{00000000-0008-0000-0400-00001C000000}"/>
            </a:ext>
          </a:extLst>
        </xdr:cNvPr>
        <xdr:cNvSpPr txBox="1"/>
      </xdr:nvSpPr>
      <xdr:spPr>
        <a:xfrm>
          <a:off x="64779503" y="200501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10,1%</a:t>
          </a:r>
        </a:p>
      </xdr:txBody>
    </xdr:sp>
    <xdr:clientData/>
  </xdr:twoCellAnchor>
  <xdr:twoCellAnchor>
    <xdr:from>
      <xdr:col>65</xdr:col>
      <xdr:colOff>5019653</xdr:colOff>
      <xdr:row>103</xdr:row>
      <xdr:rowOff>19050</xdr:rowOff>
    </xdr:from>
    <xdr:to>
      <xdr:col>65</xdr:col>
      <xdr:colOff>5581627</xdr:colOff>
      <xdr:row>104</xdr:row>
      <xdr:rowOff>95250</xdr:rowOff>
    </xdr:to>
    <xdr:sp macro="" textlink="">
      <xdr:nvSpPr>
        <xdr:cNvPr id="29" name="CuadroTexto 28">
          <a:extLst>
            <a:ext uri="{FF2B5EF4-FFF2-40B4-BE49-F238E27FC236}">
              <a16:creationId xmlns:a16="http://schemas.microsoft.com/office/drawing/2014/main" id="{00000000-0008-0000-0400-00001D000000}"/>
            </a:ext>
          </a:extLst>
        </xdr:cNvPr>
        <xdr:cNvSpPr txBox="1"/>
      </xdr:nvSpPr>
      <xdr:spPr>
        <a:xfrm>
          <a:off x="65665328" y="200596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6,5%</a:t>
          </a:r>
        </a:p>
      </xdr:txBody>
    </xdr:sp>
    <xdr:clientData/>
  </xdr:twoCellAnchor>
  <xdr:twoCellAnchor>
    <xdr:from>
      <xdr:col>65</xdr:col>
      <xdr:colOff>647678</xdr:colOff>
      <xdr:row>98</xdr:row>
      <xdr:rowOff>171450</xdr:rowOff>
    </xdr:from>
    <xdr:to>
      <xdr:col>65</xdr:col>
      <xdr:colOff>1209652</xdr:colOff>
      <xdr:row>100</xdr:row>
      <xdr:rowOff>57150</xdr:rowOff>
    </xdr:to>
    <xdr:sp macro="" textlink="">
      <xdr:nvSpPr>
        <xdr:cNvPr id="30" name="CuadroTexto 29">
          <a:extLst>
            <a:ext uri="{FF2B5EF4-FFF2-40B4-BE49-F238E27FC236}">
              <a16:creationId xmlns:a16="http://schemas.microsoft.com/office/drawing/2014/main" id="{00000000-0008-0000-0400-00001E000000}"/>
            </a:ext>
          </a:extLst>
        </xdr:cNvPr>
        <xdr:cNvSpPr txBox="1"/>
      </xdr:nvSpPr>
      <xdr:spPr>
        <a:xfrm>
          <a:off x="61293353" y="192595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31,5%</a:t>
          </a:r>
        </a:p>
      </xdr:txBody>
    </xdr:sp>
    <xdr:clientData/>
  </xdr:twoCellAnchor>
  <xdr:twoCellAnchor>
    <xdr:from>
      <xdr:col>65</xdr:col>
      <xdr:colOff>1523978</xdr:colOff>
      <xdr:row>98</xdr:row>
      <xdr:rowOff>104775</xdr:rowOff>
    </xdr:from>
    <xdr:to>
      <xdr:col>65</xdr:col>
      <xdr:colOff>2085952</xdr:colOff>
      <xdr:row>99</xdr:row>
      <xdr:rowOff>180975</xdr:rowOff>
    </xdr:to>
    <xdr:sp macro="" textlink="">
      <xdr:nvSpPr>
        <xdr:cNvPr id="31" name="CuadroTexto 30">
          <a:extLst>
            <a:ext uri="{FF2B5EF4-FFF2-40B4-BE49-F238E27FC236}">
              <a16:creationId xmlns:a16="http://schemas.microsoft.com/office/drawing/2014/main" id="{00000000-0008-0000-0400-00001F000000}"/>
            </a:ext>
          </a:extLst>
        </xdr:cNvPr>
        <xdr:cNvSpPr txBox="1"/>
      </xdr:nvSpPr>
      <xdr:spPr>
        <a:xfrm>
          <a:off x="62169653" y="191928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23,9%</a:t>
          </a:r>
        </a:p>
      </xdr:txBody>
    </xdr:sp>
    <xdr:clientData/>
  </xdr:twoCellAnchor>
  <xdr:twoCellAnchor>
    <xdr:from>
      <xdr:col>65</xdr:col>
      <xdr:colOff>2400278</xdr:colOff>
      <xdr:row>97</xdr:row>
      <xdr:rowOff>171450</xdr:rowOff>
    </xdr:from>
    <xdr:to>
      <xdr:col>65</xdr:col>
      <xdr:colOff>2962252</xdr:colOff>
      <xdr:row>99</xdr:row>
      <xdr:rowOff>57150</xdr:rowOff>
    </xdr:to>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63045953" y="190690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7,4%</a:t>
          </a:r>
        </a:p>
      </xdr:txBody>
    </xdr:sp>
    <xdr:clientData/>
  </xdr:twoCellAnchor>
  <xdr:twoCellAnchor>
    <xdr:from>
      <xdr:col>65</xdr:col>
      <xdr:colOff>3257528</xdr:colOff>
      <xdr:row>103</xdr:row>
      <xdr:rowOff>9525</xdr:rowOff>
    </xdr:from>
    <xdr:to>
      <xdr:col>65</xdr:col>
      <xdr:colOff>3752828</xdr:colOff>
      <xdr:row>104</xdr:row>
      <xdr:rowOff>85725</xdr:rowOff>
    </xdr:to>
    <xdr:sp macro="" textlink="">
      <xdr:nvSpPr>
        <xdr:cNvPr id="33" name="CuadroTexto 32">
          <a:extLst>
            <a:ext uri="{FF2B5EF4-FFF2-40B4-BE49-F238E27FC236}">
              <a16:creationId xmlns:a16="http://schemas.microsoft.com/office/drawing/2014/main" id="{00000000-0008-0000-0400-000021000000}"/>
            </a:ext>
          </a:extLst>
        </xdr:cNvPr>
        <xdr:cNvSpPr txBox="1"/>
      </xdr:nvSpPr>
      <xdr:spPr>
        <a:xfrm>
          <a:off x="63903203" y="20050125"/>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11,0%</a:t>
          </a:r>
        </a:p>
      </xdr:txBody>
    </xdr:sp>
    <xdr:clientData/>
  </xdr:twoCellAnchor>
  <xdr:twoCellAnchor>
    <xdr:from>
      <xdr:col>65</xdr:col>
      <xdr:colOff>647700</xdr:colOff>
      <xdr:row>101</xdr:row>
      <xdr:rowOff>152400</xdr:rowOff>
    </xdr:from>
    <xdr:to>
      <xdr:col>65</xdr:col>
      <xdr:colOff>1390617</xdr:colOff>
      <xdr:row>103</xdr:row>
      <xdr:rowOff>28588</xdr:rowOff>
    </xdr:to>
    <xdr:sp macro="" textlink="">
      <xdr:nvSpPr>
        <xdr:cNvPr id="34" name="CuadroTexto 27">
          <a:extLst>
            <a:ext uri="{FF2B5EF4-FFF2-40B4-BE49-F238E27FC236}">
              <a16:creationId xmlns:a16="http://schemas.microsoft.com/office/drawing/2014/main" id="{00000000-0008-0000-0400-000022000000}"/>
            </a:ext>
          </a:extLst>
        </xdr:cNvPr>
        <xdr:cNvSpPr txBox="1"/>
      </xdr:nvSpPr>
      <xdr:spPr>
        <a:xfrm>
          <a:off x="61293375" y="19812000"/>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68,5%</a:t>
          </a:r>
        </a:p>
      </xdr:txBody>
    </xdr:sp>
    <xdr:clientData/>
  </xdr:twoCellAnchor>
  <xdr:twoCellAnchor>
    <xdr:from>
      <xdr:col>65</xdr:col>
      <xdr:colOff>1523953</xdr:colOff>
      <xdr:row>101</xdr:row>
      <xdr:rowOff>152401</xdr:rowOff>
    </xdr:from>
    <xdr:to>
      <xdr:col>65</xdr:col>
      <xdr:colOff>2266925</xdr:colOff>
      <xdr:row>103</xdr:row>
      <xdr:rowOff>28589</xdr:rowOff>
    </xdr:to>
    <xdr:sp macro="" textlink="">
      <xdr:nvSpPr>
        <xdr:cNvPr id="35" name="CuadroTexto 28">
          <a:extLst>
            <a:ext uri="{FF2B5EF4-FFF2-40B4-BE49-F238E27FC236}">
              <a16:creationId xmlns:a16="http://schemas.microsoft.com/office/drawing/2014/main" id="{00000000-0008-0000-0400-000023000000}"/>
            </a:ext>
          </a:extLst>
        </xdr:cNvPr>
        <xdr:cNvSpPr txBox="1"/>
      </xdr:nvSpPr>
      <xdr:spPr>
        <a:xfrm>
          <a:off x="62169628" y="19812001"/>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76,1%</a:t>
          </a:r>
        </a:p>
      </xdr:txBody>
    </xdr:sp>
    <xdr:clientData/>
  </xdr:twoCellAnchor>
  <xdr:twoCellAnchor>
    <xdr:from>
      <xdr:col>65</xdr:col>
      <xdr:colOff>2371727</xdr:colOff>
      <xdr:row>101</xdr:row>
      <xdr:rowOff>152399</xdr:rowOff>
    </xdr:from>
    <xdr:to>
      <xdr:col>65</xdr:col>
      <xdr:colOff>3114644</xdr:colOff>
      <xdr:row>103</xdr:row>
      <xdr:rowOff>28587</xdr:rowOff>
    </xdr:to>
    <xdr:sp macro="" textlink="">
      <xdr:nvSpPr>
        <xdr:cNvPr id="36" name="CuadroTexto 29">
          <a:extLst>
            <a:ext uri="{FF2B5EF4-FFF2-40B4-BE49-F238E27FC236}">
              <a16:creationId xmlns:a16="http://schemas.microsoft.com/office/drawing/2014/main" id="{00000000-0008-0000-0400-000024000000}"/>
            </a:ext>
          </a:extLst>
        </xdr:cNvPr>
        <xdr:cNvSpPr txBox="1"/>
      </xdr:nvSpPr>
      <xdr:spPr>
        <a:xfrm>
          <a:off x="63017402" y="19811999"/>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92,6%</a:t>
          </a:r>
        </a:p>
      </xdr:txBody>
    </xdr:sp>
    <xdr:clientData/>
  </xdr:twoCellAnchor>
  <xdr:twoCellAnchor>
    <xdr:from>
      <xdr:col>65</xdr:col>
      <xdr:colOff>3247980</xdr:colOff>
      <xdr:row>103</xdr:row>
      <xdr:rowOff>180976</xdr:rowOff>
    </xdr:from>
    <xdr:to>
      <xdr:col>65</xdr:col>
      <xdr:colOff>3990952</xdr:colOff>
      <xdr:row>105</xdr:row>
      <xdr:rowOff>57164</xdr:rowOff>
    </xdr:to>
    <xdr:sp macro="" textlink="">
      <xdr:nvSpPr>
        <xdr:cNvPr id="37" name="CuadroTexto 30">
          <a:extLst>
            <a:ext uri="{FF2B5EF4-FFF2-40B4-BE49-F238E27FC236}">
              <a16:creationId xmlns:a16="http://schemas.microsoft.com/office/drawing/2014/main" id="{00000000-0008-0000-0400-000025000000}"/>
            </a:ext>
          </a:extLst>
        </xdr:cNvPr>
        <xdr:cNvSpPr txBox="1"/>
      </xdr:nvSpPr>
      <xdr:spPr>
        <a:xfrm>
          <a:off x="63893655" y="20221576"/>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89,0%</a:t>
          </a:r>
        </a:p>
      </xdr:txBody>
    </xdr:sp>
    <xdr:clientData/>
  </xdr:twoCellAnchor>
  <xdr:twoCellAnchor>
    <xdr:from>
      <xdr:col>65</xdr:col>
      <xdr:colOff>4143366</xdr:colOff>
      <xdr:row>104</xdr:row>
      <xdr:rowOff>19</xdr:rowOff>
    </xdr:from>
    <xdr:to>
      <xdr:col>65</xdr:col>
      <xdr:colOff>4886282</xdr:colOff>
      <xdr:row>105</xdr:row>
      <xdr:rowOff>66677</xdr:rowOff>
    </xdr:to>
    <xdr:sp macro="" textlink="">
      <xdr:nvSpPr>
        <xdr:cNvPr id="38" name="CuadroTexto 31">
          <a:extLst>
            <a:ext uri="{FF2B5EF4-FFF2-40B4-BE49-F238E27FC236}">
              <a16:creationId xmlns:a16="http://schemas.microsoft.com/office/drawing/2014/main" id="{00000000-0008-0000-0400-000026000000}"/>
            </a:ext>
          </a:extLst>
        </xdr:cNvPr>
        <xdr:cNvSpPr txBox="1"/>
      </xdr:nvSpPr>
      <xdr:spPr>
        <a:xfrm>
          <a:off x="64789041" y="20231119"/>
          <a:ext cx="742916"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89,9%</a:t>
          </a:r>
        </a:p>
      </xdr:txBody>
    </xdr:sp>
    <xdr:clientData/>
  </xdr:twoCellAnchor>
  <xdr:twoCellAnchor>
    <xdr:from>
      <xdr:col>65</xdr:col>
      <xdr:colOff>4981532</xdr:colOff>
      <xdr:row>104</xdr:row>
      <xdr:rowOff>8</xdr:rowOff>
    </xdr:from>
    <xdr:to>
      <xdr:col>65</xdr:col>
      <xdr:colOff>5724504</xdr:colOff>
      <xdr:row>105</xdr:row>
      <xdr:rowOff>66696</xdr:rowOff>
    </xdr:to>
    <xdr:sp macro="" textlink="">
      <xdr:nvSpPr>
        <xdr:cNvPr id="39" name="CuadroTexto 32">
          <a:extLst>
            <a:ext uri="{FF2B5EF4-FFF2-40B4-BE49-F238E27FC236}">
              <a16:creationId xmlns:a16="http://schemas.microsoft.com/office/drawing/2014/main" id="{00000000-0008-0000-0400-000027000000}"/>
            </a:ext>
          </a:extLst>
        </xdr:cNvPr>
        <xdr:cNvSpPr txBox="1"/>
      </xdr:nvSpPr>
      <xdr:spPr>
        <a:xfrm>
          <a:off x="65627207" y="20231108"/>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93,5%</a:t>
          </a:r>
        </a:p>
      </xdr:txBody>
    </xdr:sp>
    <xdr:clientData/>
  </xdr:twoCellAnchor>
  <xdr:twoCellAnchor>
    <xdr:from>
      <xdr:col>65</xdr:col>
      <xdr:colOff>1333509</xdr:colOff>
      <xdr:row>119</xdr:row>
      <xdr:rowOff>180995</xdr:rowOff>
    </xdr:from>
    <xdr:to>
      <xdr:col>65</xdr:col>
      <xdr:colOff>1990715</xdr:colOff>
      <xdr:row>121</xdr:row>
      <xdr:rowOff>76209</xdr:rowOff>
    </xdr:to>
    <xdr:sp macro="" textlink="">
      <xdr:nvSpPr>
        <xdr:cNvPr id="48" name="CuadroTexto 79">
          <a:extLst>
            <a:ext uri="{FF2B5EF4-FFF2-40B4-BE49-F238E27FC236}">
              <a16:creationId xmlns:a16="http://schemas.microsoft.com/office/drawing/2014/main" id="{00000000-0008-0000-0400-000030000000}"/>
            </a:ext>
          </a:extLst>
        </xdr:cNvPr>
        <xdr:cNvSpPr txBox="1"/>
      </xdr:nvSpPr>
      <xdr:spPr>
        <a:xfrm>
          <a:off x="61979184" y="2326959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41,1</a:t>
          </a:r>
        </a:p>
      </xdr:txBody>
    </xdr:sp>
    <xdr:clientData/>
  </xdr:twoCellAnchor>
  <xdr:twoCellAnchor>
    <xdr:from>
      <xdr:col>65</xdr:col>
      <xdr:colOff>581025</xdr:colOff>
      <xdr:row>120</xdr:row>
      <xdr:rowOff>28586</xdr:rowOff>
    </xdr:from>
    <xdr:to>
      <xdr:col>65</xdr:col>
      <xdr:colOff>1238287</xdr:colOff>
      <xdr:row>121</xdr:row>
      <xdr:rowOff>114300</xdr:rowOff>
    </xdr:to>
    <xdr:sp macro="" textlink="">
      <xdr:nvSpPr>
        <xdr:cNvPr id="49" name="CuadroTexto 80">
          <a:extLst>
            <a:ext uri="{FF2B5EF4-FFF2-40B4-BE49-F238E27FC236}">
              <a16:creationId xmlns:a16="http://schemas.microsoft.com/office/drawing/2014/main" id="{00000000-0008-0000-0400-000031000000}"/>
            </a:ext>
          </a:extLst>
        </xdr:cNvPr>
        <xdr:cNvSpPr txBox="1"/>
      </xdr:nvSpPr>
      <xdr:spPr>
        <a:xfrm>
          <a:off x="61226700" y="2330768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39,1</a:t>
          </a:r>
        </a:p>
      </xdr:txBody>
    </xdr:sp>
    <xdr:clientData/>
  </xdr:twoCellAnchor>
  <xdr:twoCellAnchor>
    <xdr:from>
      <xdr:col>65</xdr:col>
      <xdr:colOff>2057417</xdr:colOff>
      <xdr:row>115</xdr:row>
      <xdr:rowOff>28575</xdr:rowOff>
    </xdr:from>
    <xdr:to>
      <xdr:col>65</xdr:col>
      <xdr:colOff>2714623</xdr:colOff>
      <xdr:row>116</xdr:row>
      <xdr:rowOff>114320</xdr:rowOff>
    </xdr:to>
    <xdr:sp macro="" textlink="">
      <xdr:nvSpPr>
        <xdr:cNvPr id="50" name="CuadroTexto 81">
          <a:extLst>
            <a:ext uri="{FF2B5EF4-FFF2-40B4-BE49-F238E27FC236}">
              <a16:creationId xmlns:a16="http://schemas.microsoft.com/office/drawing/2014/main" id="{00000000-0008-0000-0400-000032000000}"/>
            </a:ext>
          </a:extLst>
        </xdr:cNvPr>
        <xdr:cNvSpPr txBox="1"/>
      </xdr:nvSpPr>
      <xdr:spPr>
        <a:xfrm>
          <a:off x="62703092" y="223551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125,8</a:t>
          </a:r>
        </a:p>
      </xdr:txBody>
    </xdr:sp>
    <xdr:clientData/>
  </xdr:twoCellAnchor>
  <xdr:twoCellAnchor>
    <xdr:from>
      <xdr:col>65</xdr:col>
      <xdr:colOff>2809900</xdr:colOff>
      <xdr:row>115</xdr:row>
      <xdr:rowOff>19065</xdr:rowOff>
    </xdr:from>
    <xdr:to>
      <xdr:col>65</xdr:col>
      <xdr:colOff>3257542</xdr:colOff>
      <xdr:row>116</xdr:row>
      <xdr:rowOff>104780</xdr:rowOff>
    </xdr:to>
    <xdr:sp macro="" textlink="">
      <xdr:nvSpPr>
        <xdr:cNvPr id="51" name="CuadroTexto 82">
          <a:extLst>
            <a:ext uri="{FF2B5EF4-FFF2-40B4-BE49-F238E27FC236}">
              <a16:creationId xmlns:a16="http://schemas.microsoft.com/office/drawing/2014/main" id="{00000000-0008-0000-0400-000033000000}"/>
            </a:ext>
          </a:extLst>
        </xdr:cNvPr>
        <xdr:cNvSpPr txBox="1"/>
      </xdr:nvSpPr>
      <xdr:spPr>
        <a:xfrm>
          <a:off x="63455575" y="22345665"/>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125,5</a:t>
          </a:r>
        </a:p>
      </xdr:txBody>
    </xdr:sp>
    <xdr:clientData/>
  </xdr:twoCellAnchor>
  <xdr:twoCellAnchor>
    <xdr:from>
      <xdr:col>65</xdr:col>
      <xdr:colOff>3543293</xdr:colOff>
      <xdr:row>115</xdr:row>
      <xdr:rowOff>85729</xdr:rowOff>
    </xdr:from>
    <xdr:to>
      <xdr:col>65</xdr:col>
      <xdr:colOff>4019543</xdr:colOff>
      <xdr:row>116</xdr:row>
      <xdr:rowOff>171443</xdr:rowOff>
    </xdr:to>
    <xdr:sp macro="" textlink="">
      <xdr:nvSpPr>
        <xdr:cNvPr id="52" name="CuadroTexto 83">
          <a:extLst>
            <a:ext uri="{FF2B5EF4-FFF2-40B4-BE49-F238E27FC236}">
              <a16:creationId xmlns:a16="http://schemas.microsoft.com/office/drawing/2014/main" id="{00000000-0008-0000-0400-000034000000}"/>
            </a:ext>
          </a:extLst>
        </xdr:cNvPr>
        <xdr:cNvSpPr txBox="1"/>
      </xdr:nvSpPr>
      <xdr:spPr>
        <a:xfrm>
          <a:off x="64188968" y="2241232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121,9</a:t>
          </a:r>
        </a:p>
      </xdr:txBody>
    </xdr:sp>
    <xdr:clientData/>
  </xdr:twoCellAnchor>
  <xdr:twoCellAnchor>
    <xdr:from>
      <xdr:col>65</xdr:col>
      <xdr:colOff>4286263</xdr:colOff>
      <xdr:row>115</xdr:row>
      <xdr:rowOff>171449</xdr:rowOff>
    </xdr:from>
    <xdr:to>
      <xdr:col>65</xdr:col>
      <xdr:colOff>4743460</xdr:colOff>
      <xdr:row>117</xdr:row>
      <xdr:rowOff>76206</xdr:rowOff>
    </xdr:to>
    <xdr:sp macro="" textlink="">
      <xdr:nvSpPr>
        <xdr:cNvPr id="53" name="CuadroTexto 84">
          <a:extLst>
            <a:ext uri="{FF2B5EF4-FFF2-40B4-BE49-F238E27FC236}">
              <a16:creationId xmlns:a16="http://schemas.microsoft.com/office/drawing/2014/main" id="{00000000-0008-0000-0400-000035000000}"/>
            </a:ext>
          </a:extLst>
        </xdr:cNvPr>
        <xdr:cNvSpPr txBox="1"/>
      </xdr:nvSpPr>
      <xdr:spPr>
        <a:xfrm>
          <a:off x="64931938" y="2249804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5029192</xdr:colOff>
      <xdr:row>120</xdr:row>
      <xdr:rowOff>66686</xdr:rowOff>
    </xdr:from>
    <xdr:to>
      <xdr:col>65</xdr:col>
      <xdr:colOff>5486389</xdr:colOff>
      <xdr:row>121</xdr:row>
      <xdr:rowOff>161943</xdr:rowOff>
    </xdr:to>
    <xdr:sp macro="" textlink="">
      <xdr:nvSpPr>
        <xdr:cNvPr id="54" name="CuadroTexto 84">
          <a:extLst>
            <a:ext uri="{FF2B5EF4-FFF2-40B4-BE49-F238E27FC236}">
              <a16:creationId xmlns:a16="http://schemas.microsoft.com/office/drawing/2014/main" id="{00000000-0008-0000-0400-000036000000}"/>
            </a:ext>
          </a:extLst>
        </xdr:cNvPr>
        <xdr:cNvSpPr txBox="1"/>
      </xdr:nvSpPr>
      <xdr:spPr>
        <a:xfrm>
          <a:off x="65674867" y="23345786"/>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19,6</a:t>
          </a:r>
        </a:p>
      </xdr:txBody>
    </xdr:sp>
    <xdr:clientData/>
  </xdr:twoCellAnchor>
  <xdr:twoCellAnchor>
    <xdr:from>
      <xdr:col>65</xdr:col>
      <xdr:colOff>1571634</xdr:colOff>
      <xdr:row>175</xdr:row>
      <xdr:rowOff>180980</xdr:rowOff>
    </xdr:from>
    <xdr:to>
      <xdr:col>65</xdr:col>
      <xdr:colOff>2228840</xdr:colOff>
      <xdr:row>177</xdr:row>
      <xdr:rowOff>76194</xdr:rowOff>
    </xdr:to>
    <xdr:sp macro="" textlink="">
      <xdr:nvSpPr>
        <xdr:cNvPr id="55" name="CuadroTexto 79">
          <a:extLst>
            <a:ext uri="{FF2B5EF4-FFF2-40B4-BE49-F238E27FC236}">
              <a16:creationId xmlns:a16="http://schemas.microsoft.com/office/drawing/2014/main" id="{00000000-0008-0000-0400-000037000000}"/>
            </a:ext>
          </a:extLst>
        </xdr:cNvPr>
        <xdr:cNvSpPr txBox="1"/>
      </xdr:nvSpPr>
      <xdr:spPr>
        <a:xfrm>
          <a:off x="62217309" y="3393758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41,1</a:t>
          </a:r>
        </a:p>
      </xdr:txBody>
    </xdr:sp>
    <xdr:clientData/>
  </xdr:twoCellAnchor>
  <xdr:twoCellAnchor>
    <xdr:from>
      <xdr:col>65</xdr:col>
      <xdr:colOff>876300</xdr:colOff>
      <xdr:row>176</xdr:row>
      <xdr:rowOff>28571</xdr:rowOff>
    </xdr:from>
    <xdr:to>
      <xdr:col>65</xdr:col>
      <xdr:colOff>1533562</xdr:colOff>
      <xdr:row>177</xdr:row>
      <xdr:rowOff>114285</xdr:rowOff>
    </xdr:to>
    <xdr:sp macro="" textlink="">
      <xdr:nvSpPr>
        <xdr:cNvPr id="56" name="CuadroTexto 80">
          <a:extLst>
            <a:ext uri="{FF2B5EF4-FFF2-40B4-BE49-F238E27FC236}">
              <a16:creationId xmlns:a16="http://schemas.microsoft.com/office/drawing/2014/main" id="{00000000-0008-0000-0400-000038000000}"/>
            </a:ext>
          </a:extLst>
        </xdr:cNvPr>
        <xdr:cNvSpPr txBox="1"/>
      </xdr:nvSpPr>
      <xdr:spPr>
        <a:xfrm>
          <a:off x="61521975" y="33975671"/>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39,1</a:t>
          </a:r>
        </a:p>
      </xdr:txBody>
    </xdr:sp>
    <xdr:clientData/>
  </xdr:twoCellAnchor>
  <xdr:twoCellAnchor>
    <xdr:from>
      <xdr:col>65</xdr:col>
      <xdr:colOff>2238392</xdr:colOff>
      <xdr:row>172</xdr:row>
      <xdr:rowOff>152385</xdr:rowOff>
    </xdr:from>
    <xdr:to>
      <xdr:col>65</xdr:col>
      <xdr:colOff>2895598</xdr:colOff>
      <xdr:row>174</xdr:row>
      <xdr:rowOff>47630</xdr:rowOff>
    </xdr:to>
    <xdr:sp macro="" textlink="">
      <xdr:nvSpPr>
        <xdr:cNvPr id="57" name="CuadroTexto 81">
          <a:extLst>
            <a:ext uri="{FF2B5EF4-FFF2-40B4-BE49-F238E27FC236}">
              <a16:creationId xmlns:a16="http://schemas.microsoft.com/office/drawing/2014/main" id="{00000000-0008-0000-0400-000039000000}"/>
            </a:ext>
          </a:extLst>
        </xdr:cNvPr>
        <xdr:cNvSpPr txBox="1"/>
      </xdr:nvSpPr>
      <xdr:spPr>
        <a:xfrm>
          <a:off x="62884067" y="3333748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125,8</a:t>
          </a:r>
        </a:p>
      </xdr:txBody>
    </xdr:sp>
    <xdr:clientData/>
  </xdr:twoCellAnchor>
  <xdr:twoCellAnchor>
    <xdr:from>
      <xdr:col>65</xdr:col>
      <xdr:colOff>2952775</xdr:colOff>
      <xdr:row>172</xdr:row>
      <xdr:rowOff>161925</xdr:rowOff>
    </xdr:from>
    <xdr:to>
      <xdr:col>65</xdr:col>
      <xdr:colOff>3400417</xdr:colOff>
      <xdr:row>174</xdr:row>
      <xdr:rowOff>57140</xdr:rowOff>
    </xdr:to>
    <xdr:sp macro="" textlink="">
      <xdr:nvSpPr>
        <xdr:cNvPr id="58" name="CuadroTexto 82">
          <a:extLst>
            <a:ext uri="{FF2B5EF4-FFF2-40B4-BE49-F238E27FC236}">
              <a16:creationId xmlns:a16="http://schemas.microsoft.com/office/drawing/2014/main" id="{00000000-0008-0000-0400-00003A000000}"/>
            </a:ext>
          </a:extLst>
        </xdr:cNvPr>
        <xdr:cNvSpPr txBox="1"/>
      </xdr:nvSpPr>
      <xdr:spPr>
        <a:xfrm>
          <a:off x="63598450" y="33347025"/>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125,5</a:t>
          </a:r>
        </a:p>
      </xdr:txBody>
    </xdr:sp>
    <xdr:clientData/>
  </xdr:twoCellAnchor>
  <xdr:twoCellAnchor>
    <xdr:from>
      <xdr:col>65</xdr:col>
      <xdr:colOff>3667118</xdr:colOff>
      <xdr:row>172</xdr:row>
      <xdr:rowOff>190489</xdr:rowOff>
    </xdr:from>
    <xdr:to>
      <xdr:col>65</xdr:col>
      <xdr:colOff>4143368</xdr:colOff>
      <xdr:row>174</xdr:row>
      <xdr:rowOff>85703</xdr:rowOff>
    </xdr:to>
    <xdr:sp macro="" textlink="">
      <xdr:nvSpPr>
        <xdr:cNvPr id="59" name="CuadroTexto 83">
          <a:extLst>
            <a:ext uri="{FF2B5EF4-FFF2-40B4-BE49-F238E27FC236}">
              <a16:creationId xmlns:a16="http://schemas.microsoft.com/office/drawing/2014/main" id="{00000000-0008-0000-0400-00003B000000}"/>
            </a:ext>
          </a:extLst>
        </xdr:cNvPr>
        <xdr:cNvSpPr txBox="1"/>
      </xdr:nvSpPr>
      <xdr:spPr>
        <a:xfrm>
          <a:off x="64312793" y="3337558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121,9</a:t>
          </a:r>
        </a:p>
      </xdr:txBody>
    </xdr:sp>
    <xdr:clientData/>
  </xdr:twoCellAnchor>
  <xdr:twoCellAnchor>
    <xdr:from>
      <xdr:col>65</xdr:col>
      <xdr:colOff>4352938</xdr:colOff>
      <xdr:row>173</xdr:row>
      <xdr:rowOff>47609</xdr:rowOff>
    </xdr:from>
    <xdr:to>
      <xdr:col>65</xdr:col>
      <xdr:colOff>4810135</xdr:colOff>
      <xdr:row>174</xdr:row>
      <xdr:rowOff>142866</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4998613" y="3342320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5086342</xdr:colOff>
      <xdr:row>176</xdr:row>
      <xdr:rowOff>152396</xdr:rowOff>
    </xdr:from>
    <xdr:to>
      <xdr:col>65</xdr:col>
      <xdr:colOff>5543539</xdr:colOff>
      <xdr:row>178</xdr:row>
      <xdr:rowOff>57153</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5732017" y="34099496"/>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19,6</a:t>
          </a:r>
        </a:p>
      </xdr:txBody>
    </xdr:sp>
    <xdr:clientData/>
  </xdr:twoCellAnchor>
  <xdr:twoCellAnchor>
    <xdr:from>
      <xdr:col>65</xdr:col>
      <xdr:colOff>3543300</xdr:colOff>
      <xdr:row>116</xdr:row>
      <xdr:rowOff>114300</xdr:rowOff>
    </xdr:from>
    <xdr:to>
      <xdr:col>65</xdr:col>
      <xdr:colOff>4105274</xdr:colOff>
      <xdr:row>118</xdr:row>
      <xdr:rowOff>0</xdr:rowOff>
    </xdr:to>
    <xdr:sp macro="" textlink="">
      <xdr:nvSpPr>
        <xdr:cNvPr id="62" name="CuadroTexto 61">
          <a:extLst>
            <a:ext uri="{FF2B5EF4-FFF2-40B4-BE49-F238E27FC236}">
              <a16:creationId xmlns:a16="http://schemas.microsoft.com/office/drawing/2014/main" id="{00000000-0008-0000-0400-00003E000000}"/>
            </a:ext>
          </a:extLst>
        </xdr:cNvPr>
        <xdr:cNvSpPr txBox="1"/>
      </xdr:nvSpPr>
      <xdr:spPr>
        <a:xfrm>
          <a:off x="64188975" y="226314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20,5%</a:t>
          </a:r>
        </a:p>
      </xdr:txBody>
    </xdr:sp>
    <xdr:clientData/>
  </xdr:twoCellAnchor>
  <xdr:twoCellAnchor>
    <xdr:from>
      <xdr:col>65</xdr:col>
      <xdr:colOff>4286250</xdr:colOff>
      <xdr:row>117</xdr:row>
      <xdr:rowOff>0</xdr:rowOff>
    </xdr:from>
    <xdr:to>
      <xdr:col>65</xdr:col>
      <xdr:colOff>4848224</xdr:colOff>
      <xdr:row>118</xdr:row>
      <xdr:rowOff>76200</xdr:rowOff>
    </xdr:to>
    <xdr:sp macro="" textlink="">
      <xdr:nvSpPr>
        <xdr:cNvPr id="63" name="CuadroTexto 62">
          <a:extLst>
            <a:ext uri="{FF2B5EF4-FFF2-40B4-BE49-F238E27FC236}">
              <a16:creationId xmlns:a16="http://schemas.microsoft.com/office/drawing/2014/main" id="{00000000-0008-0000-0400-00003F000000}"/>
            </a:ext>
          </a:extLst>
        </xdr:cNvPr>
        <xdr:cNvSpPr txBox="1"/>
      </xdr:nvSpPr>
      <xdr:spPr>
        <a:xfrm>
          <a:off x="64931925" y="227076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17,7%</a:t>
          </a:r>
        </a:p>
      </xdr:txBody>
    </xdr:sp>
    <xdr:clientData/>
  </xdr:twoCellAnchor>
  <xdr:twoCellAnchor>
    <xdr:from>
      <xdr:col>65</xdr:col>
      <xdr:colOff>561975</xdr:colOff>
      <xdr:row>121</xdr:row>
      <xdr:rowOff>47625</xdr:rowOff>
    </xdr:from>
    <xdr:to>
      <xdr:col>65</xdr:col>
      <xdr:colOff>1123949</xdr:colOff>
      <xdr:row>122</xdr:row>
      <xdr:rowOff>123825</xdr:rowOff>
    </xdr:to>
    <xdr:sp macro="" textlink="">
      <xdr:nvSpPr>
        <xdr:cNvPr id="64" name="CuadroTexto 63">
          <a:extLst>
            <a:ext uri="{FF2B5EF4-FFF2-40B4-BE49-F238E27FC236}">
              <a16:creationId xmlns:a16="http://schemas.microsoft.com/office/drawing/2014/main" id="{00000000-0008-0000-0400-000040000000}"/>
            </a:ext>
          </a:extLst>
        </xdr:cNvPr>
        <xdr:cNvSpPr txBox="1"/>
      </xdr:nvSpPr>
      <xdr:spPr>
        <a:xfrm>
          <a:off x="61207650" y="235172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58,1%</a:t>
          </a:r>
        </a:p>
      </xdr:txBody>
    </xdr:sp>
    <xdr:clientData/>
  </xdr:twoCellAnchor>
  <xdr:twoCellAnchor>
    <xdr:from>
      <xdr:col>65</xdr:col>
      <xdr:colOff>1304925</xdr:colOff>
      <xdr:row>121</xdr:row>
      <xdr:rowOff>47625</xdr:rowOff>
    </xdr:from>
    <xdr:to>
      <xdr:col>65</xdr:col>
      <xdr:colOff>1866899</xdr:colOff>
      <xdr:row>122</xdr:row>
      <xdr:rowOff>123825</xdr:rowOff>
    </xdr:to>
    <xdr:sp macro="" textlink="">
      <xdr:nvSpPr>
        <xdr:cNvPr id="65" name="CuadroTexto 64">
          <a:extLst>
            <a:ext uri="{FF2B5EF4-FFF2-40B4-BE49-F238E27FC236}">
              <a16:creationId xmlns:a16="http://schemas.microsoft.com/office/drawing/2014/main" id="{00000000-0008-0000-0400-000041000000}"/>
            </a:ext>
          </a:extLst>
        </xdr:cNvPr>
        <xdr:cNvSpPr txBox="1"/>
      </xdr:nvSpPr>
      <xdr:spPr>
        <a:xfrm>
          <a:off x="61950600" y="235172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61,6%</a:t>
          </a:r>
        </a:p>
      </xdr:txBody>
    </xdr:sp>
    <xdr:clientData/>
  </xdr:twoCellAnchor>
  <xdr:twoCellAnchor>
    <xdr:from>
      <xdr:col>65</xdr:col>
      <xdr:colOff>2047875</xdr:colOff>
      <xdr:row>116</xdr:row>
      <xdr:rowOff>85724</xdr:rowOff>
    </xdr:from>
    <xdr:to>
      <xdr:col>65</xdr:col>
      <xdr:colOff>2562225</xdr:colOff>
      <xdr:row>118</xdr:row>
      <xdr:rowOff>38099</xdr:rowOff>
    </xdr:to>
    <xdr:sp macro="" textlink="">
      <xdr:nvSpPr>
        <xdr:cNvPr id="66" name="CuadroTexto 65">
          <a:extLst>
            <a:ext uri="{FF2B5EF4-FFF2-40B4-BE49-F238E27FC236}">
              <a16:creationId xmlns:a16="http://schemas.microsoft.com/office/drawing/2014/main" id="{00000000-0008-0000-0400-000042000000}"/>
            </a:ext>
          </a:extLst>
        </xdr:cNvPr>
        <xdr:cNvSpPr txBox="1"/>
      </xdr:nvSpPr>
      <xdr:spPr>
        <a:xfrm>
          <a:off x="62693550" y="22602824"/>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22,7%</a:t>
          </a:r>
        </a:p>
      </xdr:txBody>
    </xdr:sp>
    <xdr:clientData/>
  </xdr:twoCellAnchor>
  <xdr:twoCellAnchor>
    <xdr:from>
      <xdr:col>65</xdr:col>
      <xdr:colOff>2790825</xdr:colOff>
      <xdr:row>116</xdr:row>
      <xdr:rowOff>76200</xdr:rowOff>
    </xdr:from>
    <xdr:to>
      <xdr:col>65</xdr:col>
      <xdr:colOff>3286125</xdr:colOff>
      <xdr:row>117</xdr:row>
      <xdr:rowOff>152400</xdr:rowOff>
    </xdr:to>
    <xdr:sp macro="" textlink="">
      <xdr:nvSpPr>
        <xdr:cNvPr id="67" name="CuadroTexto 66">
          <a:extLst>
            <a:ext uri="{FF2B5EF4-FFF2-40B4-BE49-F238E27FC236}">
              <a16:creationId xmlns:a16="http://schemas.microsoft.com/office/drawing/2014/main" id="{00000000-0008-0000-0400-000043000000}"/>
            </a:ext>
          </a:extLst>
        </xdr:cNvPr>
        <xdr:cNvSpPr txBox="1"/>
      </xdr:nvSpPr>
      <xdr:spPr>
        <a:xfrm>
          <a:off x="63436500" y="22593300"/>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22,7%</a:t>
          </a:r>
        </a:p>
      </xdr:txBody>
    </xdr:sp>
    <xdr:clientData/>
  </xdr:twoCellAnchor>
  <xdr:twoCellAnchor>
    <xdr:from>
      <xdr:col>65</xdr:col>
      <xdr:colOff>5010150</xdr:colOff>
      <xdr:row>121</xdr:row>
      <xdr:rowOff>28575</xdr:rowOff>
    </xdr:from>
    <xdr:to>
      <xdr:col>65</xdr:col>
      <xdr:colOff>5572124</xdr:colOff>
      <xdr:row>122</xdr:row>
      <xdr:rowOff>104775</xdr:rowOff>
    </xdr:to>
    <xdr:sp macro="" textlink="">
      <xdr:nvSpPr>
        <xdr:cNvPr id="68" name="CuadroTexto 67">
          <a:extLst>
            <a:ext uri="{FF2B5EF4-FFF2-40B4-BE49-F238E27FC236}">
              <a16:creationId xmlns:a16="http://schemas.microsoft.com/office/drawing/2014/main" id="{00000000-0008-0000-0400-000044000000}"/>
            </a:ext>
          </a:extLst>
        </xdr:cNvPr>
        <xdr:cNvSpPr txBox="1"/>
      </xdr:nvSpPr>
      <xdr:spPr>
        <a:xfrm>
          <a:off x="65655825" y="234981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11,9%</a:t>
          </a:r>
        </a:p>
      </xdr:txBody>
    </xdr:sp>
    <xdr:clientData/>
  </xdr:twoCellAnchor>
  <xdr:twoCellAnchor>
    <xdr:from>
      <xdr:col>65</xdr:col>
      <xdr:colOff>3533775</xdr:colOff>
      <xdr:row>119</xdr:row>
      <xdr:rowOff>104776</xdr:rowOff>
    </xdr:from>
    <xdr:to>
      <xdr:col>65</xdr:col>
      <xdr:colOff>4095749</xdr:colOff>
      <xdr:row>120</xdr:row>
      <xdr:rowOff>180976</xdr:rowOff>
    </xdr:to>
    <xdr:sp macro="" textlink="">
      <xdr:nvSpPr>
        <xdr:cNvPr id="69" name="CuadroTexto 68">
          <a:extLst>
            <a:ext uri="{FF2B5EF4-FFF2-40B4-BE49-F238E27FC236}">
              <a16:creationId xmlns:a16="http://schemas.microsoft.com/office/drawing/2014/main" id="{00000000-0008-0000-0400-000045000000}"/>
            </a:ext>
          </a:extLst>
        </xdr:cNvPr>
        <xdr:cNvSpPr txBox="1"/>
      </xdr:nvSpPr>
      <xdr:spPr>
        <a:xfrm>
          <a:off x="64179450" y="23193376"/>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79,5%</a:t>
          </a:r>
        </a:p>
      </xdr:txBody>
    </xdr:sp>
    <xdr:clientData/>
  </xdr:twoCellAnchor>
  <xdr:twoCellAnchor>
    <xdr:from>
      <xdr:col>65</xdr:col>
      <xdr:colOff>4286250</xdr:colOff>
      <xdr:row>119</xdr:row>
      <xdr:rowOff>161926</xdr:rowOff>
    </xdr:from>
    <xdr:to>
      <xdr:col>65</xdr:col>
      <xdr:colOff>4848224</xdr:colOff>
      <xdr:row>121</xdr:row>
      <xdr:rowOff>47626</xdr:rowOff>
    </xdr:to>
    <xdr:sp macro="" textlink="">
      <xdr:nvSpPr>
        <xdr:cNvPr id="70" name="CuadroTexto 69">
          <a:extLst>
            <a:ext uri="{FF2B5EF4-FFF2-40B4-BE49-F238E27FC236}">
              <a16:creationId xmlns:a16="http://schemas.microsoft.com/office/drawing/2014/main" id="{00000000-0008-0000-0400-000046000000}"/>
            </a:ext>
          </a:extLst>
        </xdr:cNvPr>
        <xdr:cNvSpPr txBox="1"/>
      </xdr:nvSpPr>
      <xdr:spPr>
        <a:xfrm>
          <a:off x="64931925" y="23250526"/>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82,3%</a:t>
          </a:r>
        </a:p>
      </xdr:txBody>
    </xdr:sp>
    <xdr:clientData/>
  </xdr:twoCellAnchor>
  <xdr:twoCellAnchor>
    <xdr:from>
      <xdr:col>65</xdr:col>
      <xdr:colOff>552450</xdr:colOff>
      <xdr:row>122</xdr:row>
      <xdr:rowOff>66676</xdr:rowOff>
    </xdr:from>
    <xdr:to>
      <xdr:col>65</xdr:col>
      <xdr:colOff>1114424</xdr:colOff>
      <xdr:row>123</xdr:row>
      <xdr:rowOff>142876</xdr:rowOff>
    </xdr:to>
    <xdr:sp macro="" textlink="">
      <xdr:nvSpPr>
        <xdr:cNvPr id="71" name="CuadroTexto 70">
          <a:extLst>
            <a:ext uri="{FF2B5EF4-FFF2-40B4-BE49-F238E27FC236}">
              <a16:creationId xmlns:a16="http://schemas.microsoft.com/office/drawing/2014/main" id="{00000000-0008-0000-0400-000047000000}"/>
            </a:ext>
          </a:extLst>
        </xdr:cNvPr>
        <xdr:cNvSpPr txBox="1"/>
      </xdr:nvSpPr>
      <xdr:spPr>
        <a:xfrm>
          <a:off x="61198125" y="23726776"/>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41,9%</a:t>
          </a:r>
        </a:p>
      </xdr:txBody>
    </xdr:sp>
    <xdr:clientData/>
  </xdr:twoCellAnchor>
  <xdr:twoCellAnchor>
    <xdr:from>
      <xdr:col>65</xdr:col>
      <xdr:colOff>1295400</xdr:colOff>
      <xdr:row>122</xdr:row>
      <xdr:rowOff>66676</xdr:rowOff>
    </xdr:from>
    <xdr:to>
      <xdr:col>65</xdr:col>
      <xdr:colOff>1857374</xdr:colOff>
      <xdr:row>123</xdr:row>
      <xdr:rowOff>142876</xdr:rowOff>
    </xdr:to>
    <xdr:sp macro="" textlink="">
      <xdr:nvSpPr>
        <xdr:cNvPr id="72" name="CuadroTexto 71">
          <a:extLst>
            <a:ext uri="{FF2B5EF4-FFF2-40B4-BE49-F238E27FC236}">
              <a16:creationId xmlns:a16="http://schemas.microsoft.com/office/drawing/2014/main" id="{00000000-0008-0000-0400-000048000000}"/>
            </a:ext>
          </a:extLst>
        </xdr:cNvPr>
        <xdr:cNvSpPr txBox="1"/>
      </xdr:nvSpPr>
      <xdr:spPr>
        <a:xfrm>
          <a:off x="61941075" y="23726776"/>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38,4%</a:t>
          </a:r>
        </a:p>
      </xdr:txBody>
    </xdr:sp>
    <xdr:clientData/>
  </xdr:twoCellAnchor>
  <xdr:twoCellAnchor>
    <xdr:from>
      <xdr:col>65</xdr:col>
      <xdr:colOff>2066925</xdr:colOff>
      <xdr:row>119</xdr:row>
      <xdr:rowOff>95250</xdr:rowOff>
    </xdr:from>
    <xdr:to>
      <xdr:col>65</xdr:col>
      <xdr:colOff>2581275</xdr:colOff>
      <xdr:row>121</xdr:row>
      <xdr:rowOff>47625</xdr:rowOff>
    </xdr:to>
    <xdr:sp macro="" textlink="">
      <xdr:nvSpPr>
        <xdr:cNvPr id="73" name="CuadroTexto 72">
          <a:extLst>
            <a:ext uri="{FF2B5EF4-FFF2-40B4-BE49-F238E27FC236}">
              <a16:creationId xmlns:a16="http://schemas.microsoft.com/office/drawing/2014/main" id="{00000000-0008-0000-0400-000049000000}"/>
            </a:ext>
          </a:extLst>
        </xdr:cNvPr>
        <xdr:cNvSpPr txBox="1"/>
      </xdr:nvSpPr>
      <xdr:spPr>
        <a:xfrm>
          <a:off x="62712600" y="23183850"/>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77,3%</a:t>
          </a:r>
        </a:p>
      </xdr:txBody>
    </xdr:sp>
    <xdr:clientData/>
  </xdr:twoCellAnchor>
  <xdr:twoCellAnchor>
    <xdr:from>
      <xdr:col>65</xdr:col>
      <xdr:colOff>2790825</xdr:colOff>
      <xdr:row>119</xdr:row>
      <xdr:rowOff>95251</xdr:rowOff>
    </xdr:from>
    <xdr:to>
      <xdr:col>65</xdr:col>
      <xdr:colOff>3286125</xdr:colOff>
      <xdr:row>120</xdr:row>
      <xdr:rowOff>171451</xdr:rowOff>
    </xdr:to>
    <xdr:sp macro="" textlink="">
      <xdr:nvSpPr>
        <xdr:cNvPr id="74" name="CuadroTexto 73">
          <a:extLst>
            <a:ext uri="{FF2B5EF4-FFF2-40B4-BE49-F238E27FC236}">
              <a16:creationId xmlns:a16="http://schemas.microsoft.com/office/drawing/2014/main" id="{00000000-0008-0000-0400-00004A000000}"/>
            </a:ext>
          </a:extLst>
        </xdr:cNvPr>
        <xdr:cNvSpPr txBox="1"/>
      </xdr:nvSpPr>
      <xdr:spPr>
        <a:xfrm>
          <a:off x="63436500" y="231838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77,3%</a:t>
          </a:r>
        </a:p>
      </xdr:txBody>
    </xdr:sp>
    <xdr:clientData/>
  </xdr:twoCellAnchor>
  <xdr:twoCellAnchor>
    <xdr:from>
      <xdr:col>65</xdr:col>
      <xdr:colOff>5029200</xdr:colOff>
      <xdr:row>122</xdr:row>
      <xdr:rowOff>76201</xdr:rowOff>
    </xdr:from>
    <xdr:to>
      <xdr:col>65</xdr:col>
      <xdr:colOff>5591174</xdr:colOff>
      <xdr:row>123</xdr:row>
      <xdr:rowOff>152401</xdr:rowOff>
    </xdr:to>
    <xdr:sp macro="" textlink="">
      <xdr:nvSpPr>
        <xdr:cNvPr id="75" name="CuadroTexto 74">
          <a:extLst>
            <a:ext uri="{FF2B5EF4-FFF2-40B4-BE49-F238E27FC236}">
              <a16:creationId xmlns:a16="http://schemas.microsoft.com/office/drawing/2014/main" id="{00000000-0008-0000-0400-00004B000000}"/>
            </a:ext>
          </a:extLst>
        </xdr:cNvPr>
        <xdr:cNvSpPr txBox="1"/>
      </xdr:nvSpPr>
      <xdr:spPr>
        <a:xfrm>
          <a:off x="65674875" y="23736301"/>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88,1%</a:t>
          </a:r>
        </a:p>
      </xdr:txBody>
    </xdr:sp>
    <xdr:clientData/>
  </xdr:twoCellAnchor>
  <xdr:twoCellAnchor>
    <xdr:from>
      <xdr:col>65</xdr:col>
      <xdr:colOff>1771659</xdr:colOff>
      <xdr:row>134</xdr:row>
      <xdr:rowOff>66675</xdr:rowOff>
    </xdr:from>
    <xdr:to>
      <xdr:col>65</xdr:col>
      <xdr:colOff>2181217</xdr:colOff>
      <xdr:row>135</xdr:row>
      <xdr:rowOff>152389</xdr:rowOff>
    </xdr:to>
    <xdr:sp macro="" textlink="">
      <xdr:nvSpPr>
        <xdr:cNvPr id="76" name="CuadroTexto 79">
          <a:extLst>
            <a:ext uri="{FF2B5EF4-FFF2-40B4-BE49-F238E27FC236}">
              <a16:creationId xmlns:a16="http://schemas.microsoft.com/office/drawing/2014/main" id="{00000000-0008-0000-0400-00004C000000}"/>
            </a:ext>
          </a:extLst>
        </xdr:cNvPr>
        <xdr:cNvSpPr txBox="1"/>
      </xdr:nvSpPr>
      <xdr:spPr>
        <a:xfrm>
          <a:off x="62417334" y="26012775"/>
          <a:ext cx="409558"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48,6</a:t>
          </a:r>
        </a:p>
      </xdr:txBody>
    </xdr:sp>
    <xdr:clientData/>
  </xdr:twoCellAnchor>
  <xdr:twoCellAnchor>
    <xdr:from>
      <xdr:col>65</xdr:col>
      <xdr:colOff>742950</xdr:colOff>
      <xdr:row>135</xdr:row>
      <xdr:rowOff>85716</xdr:rowOff>
    </xdr:from>
    <xdr:to>
      <xdr:col>65</xdr:col>
      <xdr:colOff>1162042</xdr:colOff>
      <xdr:row>136</xdr:row>
      <xdr:rowOff>171430</xdr:rowOff>
    </xdr:to>
    <xdr:sp macro="" textlink="">
      <xdr:nvSpPr>
        <xdr:cNvPr id="77" name="CuadroTexto 80">
          <a:extLst>
            <a:ext uri="{FF2B5EF4-FFF2-40B4-BE49-F238E27FC236}">
              <a16:creationId xmlns:a16="http://schemas.microsoft.com/office/drawing/2014/main" id="{00000000-0008-0000-0400-00004D000000}"/>
            </a:ext>
          </a:extLst>
        </xdr:cNvPr>
        <xdr:cNvSpPr txBox="1"/>
      </xdr:nvSpPr>
      <xdr:spPr>
        <a:xfrm>
          <a:off x="61388625" y="26222316"/>
          <a:ext cx="41909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40,2</a:t>
          </a:r>
        </a:p>
      </xdr:txBody>
    </xdr:sp>
    <xdr:clientData/>
  </xdr:twoCellAnchor>
  <xdr:twoCellAnchor>
    <xdr:from>
      <xdr:col>65</xdr:col>
      <xdr:colOff>2828942</xdr:colOff>
      <xdr:row>134</xdr:row>
      <xdr:rowOff>104755</xdr:rowOff>
    </xdr:from>
    <xdr:to>
      <xdr:col>65</xdr:col>
      <xdr:colOff>3228967</xdr:colOff>
      <xdr:row>136</xdr:row>
      <xdr:rowOff>0</xdr:rowOff>
    </xdr:to>
    <xdr:sp macro="" textlink="">
      <xdr:nvSpPr>
        <xdr:cNvPr id="78" name="CuadroTexto 81">
          <a:extLst>
            <a:ext uri="{FF2B5EF4-FFF2-40B4-BE49-F238E27FC236}">
              <a16:creationId xmlns:a16="http://schemas.microsoft.com/office/drawing/2014/main" id="{00000000-0008-0000-0400-00004E000000}"/>
            </a:ext>
          </a:extLst>
        </xdr:cNvPr>
        <xdr:cNvSpPr txBox="1"/>
      </xdr:nvSpPr>
      <xdr:spPr>
        <a:xfrm>
          <a:off x="63474617" y="26050855"/>
          <a:ext cx="400025"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46,5</a:t>
          </a:r>
        </a:p>
      </xdr:txBody>
    </xdr:sp>
    <xdr:clientData/>
  </xdr:twoCellAnchor>
  <xdr:twoCellAnchor>
    <xdr:from>
      <xdr:col>65</xdr:col>
      <xdr:colOff>3876700</xdr:colOff>
      <xdr:row>134</xdr:row>
      <xdr:rowOff>161920</xdr:rowOff>
    </xdr:from>
    <xdr:to>
      <xdr:col>65</xdr:col>
      <xdr:colOff>4324342</xdr:colOff>
      <xdr:row>136</xdr:row>
      <xdr:rowOff>57135</xdr:rowOff>
    </xdr:to>
    <xdr:sp macro="" textlink="">
      <xdr:nvSpPr>
        <xdr:cNvPr id="79" name="CuadroTexto 82">
          <a:extLst>
            <a:ext uri="{FF2B5EF4-FFF2-40B4-BE49-F238E27FC236}">
              <a16:creationId xmlns:a16="http://schemas.microsoft.com/office/drawing/2014/main" id="{00000000-0008-0000-0400-00004F000000}"/>
            </a:ext>
          </a:extLst>
        </xdr:cNvPr>
        <xdr:cNvSpPr txBox="1"/>
      </xdr:nvSpPr>
      <xdr:spPr>
        <a:xfrm>
          <a:off x="64522375" y="26108020"/>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44,4</a:t>
          </a:r>
        </a:p>
      </xdr:txBody>
    </xdr:sp>
    <xdr:clientData/>
  </xdr:twoCellAnchor>
  <xdr:twoCellAnchor>
    <xdr:from>
      <xdr:col>65</xdr:col>
      <xdr:colOff>4914893</xdr:colOff>
      <xdr:row>135</xdr:row>
      <xdr:rowOff>171434</xdr:rowOff>
    </xdr:from>
    <xdr:to>
      <xdr:col>65</xdr:col>
      <xdr:colOff>5391143</xdr:colOff>
      <xdr:row>137</xdr:row>
      <xdr:rowOff>66648</xdr:rowOff>
    </xdr:to>
    <xdr:sp macro="" textlink="">
      <xdr:nvSpPr>
        <xdr:cNvPr id="80" name="CuadroTexto 83">
          <a:extLst>
            <a:ext uri="{FF2B5EF4-FFF2-40B4-BE49-F238E27FC236}">
              <a16:creationId xmlns:a16="http://schemas.microsoft.com/office/drawing/2014/main" id="{00000000-0008-0000-0400-000050000000}"/>
            </a:ext>
          </a:extLst>
        </xdr:cNvPr>
        <xdr:cNvSpPr txBox="1"/>
      </xdr:nvSpPr>
      <xdr:spPr>
        <a:xfrm>
          <a:off x="65560568" y="2630803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32,0</a:t>
          </a:r>
        </a:p>
      </xdr:txBody>
    </xdr:sp>
    <xdr:clientData/>
  </xdr:twoCellAnchor>
  <xdr:twoCellAnchor>
    <xdr:from>
      <xdr:col>65</xdr:col>
      <xdr:colOff>2000259</xdr:colOff>
      <xdr:row>192</xdr:row>
      <xdr:rowOff>28575</xdr:rowOff>
    </xdr:from>
    <xdr:to>
      <xdr:col>65</xdr:col>
      <xdr:colOff>2409817</xdr:colOff>
      <xdr:row>193</xdr:row>
      <xdr:rowOff>114289</xdr:rowOff>
    </xdr:to>
    <xdr:sp macro="" textlink="">
      <xdr:nvSpPr>
        <xdr:cNvPr id="81" name="CuadroTexto 79">
          <a:extLst>
            <a:ext uri="{FF2B5EF4-FFF2-40B4-BE49-F238E27FC236}">
              <a16:creationId xmlns:a16="http://schemas.microsoft.com/office/drawing/2014/main" id="{00000000-0008-0000-0400-000051000000}"/>
            </a:ext>
          </a:extLst>
        </xdr:cNvPr>
        <xdr:cNvSpPr txBox="1"/>
      </xdr:nvSpPr>
      <xdr:spPr>
        <a:xfrm>
          <a:off x="62645934" y="37023675"/>
          <a:ext cx="409558"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48,6</a:t>
          </a:r>
        </a:p>
      </xdr:txBody>
    </xdr:sp>
    <xdr:clientData/>
  </xdr:twoCellAnchor>
  <xdr:twoCellAnchor>
    <xdr:from>
      <xdr:col>65</xdr:col>
      <xdr:colOff>1009650</xdr:colOff>
      <xdr:row>192</xdr:row>
      <xdr:rowOff>190491</xdr:rowOff>
    </xdr:from>
    <xdr:to>
      <xdr:col>65</xdr:col>
      <xdr:colOff>1428742</xdr:colOff>
      <xdr:row>194</xdr:row>
      <xdr:rowOff>85705</xdr:rowOff>
    </xdr:to>
    <xdr:sp macro="" textlink="">
      <xdr:nvSpPr>
        <xdr:cNvPr id="82" name="CuadroTexto 80">
          <a:extLst>
            <a:ext uri="{FF2B5EF4-FFF2-40B4-BE49-F238E27FC236}">
              <a16:creationId xmlns:a16="http://schemas.microsoft.com/office/drawing/2014/main" id="{00000000-0008-0000-0400-000052000000}"/>
            </a:ext>
          </a:extLst>
        </xdr:cNvPr>
        <xdr:cNvSpPr txBox="1"/>
      </xdr:nvSpPr>
      <xdr:spPr>
        <a:xfrm>
          <a:off x="61655325" y="37185591"/>
          <a:ext cx="41909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40,2</a:t>
          </a:r>
        </a:p>
      </xdr:txBody>
    </xdr:sp>
    <xdr:clientData/>
  </xdr:twoCellAnchor>
  <xdr:twoCellAnchor>
    <xdr:from>
      <xdr:col>65</xdr:col>
      <xdr:colOff>2990867</xdr:colOff>
      <xdr:row>192</xdr:row>
      <xdr:rowOff>47605</xdr:rowOff>
    </xdr:from>
    <xdr:to>
      <xdr:col>65</xdr:col>
      <xdr:colOff>3390892</xdr:colOff>
      <xdr:row>193</xdr:row>
      <xdr:rowOff>133350</xdr:rowOff>
    </xdr:to>
    <xdr:sp macro="" textlink="">
      <xdr:nvSpPr>
        <xdr:cNvPr id="83" name="CuadroTexto 81">
          <a:extLst>
            <a:ext uri="{FF2B5EF4-FFF2-40B4-BE49-F238E27FC236}">
              <a16:creationId xmlns:a16="http://schemas.microsoft.com/office/drawing/2014/main" id="{00000000-0008-0000-0400-000053000000}"/>
            </a:ext>
          </a:extLst>
        </xdr:cNvPr>
        <xdr:cNvSpPr txBox="1"/>
      </xdr:nvSpPr>
      <xdr:spPr>
        <a:xfrm>
          <a:off x="63636542" y="37042705"/>
          <a:ext cx="400025"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46,5</a:t>
          </a:r>
        </a:p>
      </xdr:txBody>
    </xdr:sp>
    <xdr:clientData/>
  </xdr:twoCellAnchor>
  <xdr:twoCellAnchor>
    <xdr:from>
      <xdr:col>65</xdr:col>
      <xdr:colOff>3952900</xdr:colOff>
      <xdr:row>192</xdr:row>
      <xdr:rowOff>85720</xdr:rowOff>
    </xdr:from>
    <xdr:to>
      <xdr:col>65</xdr:col>
      <xdr:colOff>4400542</xdr:colOff>
      <xdr:row>193</xdr:row>
      <xdr:rowOff>171435</xdr:rowOff>
    </xdr:to>
    <xdr:sp macro="" textlink="">
      <xdr:nvSpPr>
        <xdr:cNvPr id="84" name="CuadroTexto 82">
          <a:extLst>
            <a:ext uri="{FF2B5EF4-FFF2-40B4-BE49-F238E27FC236}">
              <a16:creationId xmlns:a16="http://schemas.microsoft.com/office/drawing/2014/main" id="{00000000-0008-0000-0400-000054000000}"/>
            </a:ext>
          </a:extLst>
        </xdr:cNvPr>
        <xdr:cNvSpPr txBox="1"/>
      </xdr:nvSpPr>
      <xdr:spPr>
        <a:xfrm>
          <a:off x="64598575" y="37080820"/>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44,4</a:t>
          </a:r>
        </a:p>
      </xdr:txBody>
    </xdr:sp>
    <xdr:clientData/>
  </xdr:twoCellAnchor>
  <xdr:twoCellAnchor>
    <xdr:from>
      <xdr:col>65</xdr:col>
      <xdr:colOff>4952993</xdr:colOff>
      <xdr:row>193</xdr:row>
      <xdr:rowOff>152384</xdr:rowOff>
    </xdr:from>
    <xdr:to>
      <xdr:col>65</xdr:col>
      <xdr:colOff>5429243</xdr:colOff>
      <xdr:row>195</xdr:row>
      <xdr:rowOff>47598</xdr:rowOff>
    </xdr:to>
    <xdr:sp macro="" textlink="">
      <xdr:nvSpPr>
        <xdr:cNvPr id="85" name="CuadroTexto 83">
          <a:extLst>
            <a:ext uri="{FF2B5EF4-FFF2-40B4-BE49-F238E27FC236}">
              <a16:creationId xmlns:a16="http://schemas.microsoft.com/office/drawing/2014/main" id="{00000000-0008-0000-0400-000055000000}"/>
            </a:ext>
          </a:extLst>
        </xdr:cNvPr>
        <xdr:cNvSpPr txBox="1"/>
      </xdr:nvSpPr>
      <xdr:spPr>
        <a:xfrm>
          <a:off x="65598668" y="3733798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32,0</a:t>
          </a:r>
        </a:p>
      </xdr:txBody>
    </xdr:sp>
    <xdr:clientData/>
  </xdr:twoCellAnchor>
  <xdr:twoCellAnchor>
    <xdr:from>
      <xdr:col>65</xdr:col>
      <xdr:colOff>4905375</xdr:colOff>
      <xdr:row>136</xdr:row>
      <xdr:rowOff>152400</xdr:rowOff>
    </xdr:from>
    <xdr:to>
      <xdr:col>65</xdr:col>
      <xdr:colOff>5467349</xdr:colOff>
      <xdr:row>138</xdr:row>
      <xdr:rowOff>38100</xdr:rowOff>
    </xdr:to>
    <xdr:sp macro="" textlink="">
      <xdr:nvSpPr>
        <xdr:cNvPr id="86" name="CuadroTexto 85">
          <a:extLst>
            <a:ext uri="{FF2B5EF4-FFF2-40B4-BE49-F238E27FC236}">
              <a16:creationId xmlns:a16="http://schemas.microsoft.com/office/drawing/2014/main" id="{00000000-0008-0000-0400-000056000000}"/>
            </a:ext>
          </a:extLst>
        </xdr:cNvPr>
        <xdr:cNvSpPr txBox="1"/>
      </xdr:nvSpPr>
      <xdr:spPr>
        <a:xfrm>
          <a:off x="65551050" y="264795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2,0%</a:t>
          </a:r>
        </a:p>
      </xdr:txBody>
    </xdr:sp>
    <xdr:clientData/>
  </xdr:twoCellAnchor>
  <xdr:twoCellAnchor>
    <xdr:from>
      <xdr:col>65</xdr:col>
      <xdr:colOff>695325</xdr:colOff>
      <xdr:row>136</xdr:row>
      <xdr:rowOff>123825</xdr:rowOff>
    </xdr:from>
    <xdr:to>
      <xdr:col>65</xdr:col>
      <xdr:colOff>1257299</xdr:colOff>
      <xdr:row>138</xdr:row>
      <xdr:rowOff>9525</xdr:rowOff>
    </xdr:to>
    <xdr:sp macro="" textlink="">
      <xdr:nvSpPr>
        <xdr:cNvPr id="87" name="CuadroTexto 86">
          <a:extLst>
            <a:ext uri="{FF2B5EF4-FFF2-40B4-BE49-F238E27FC236}">
              <a16:creationId xmlns:a16="http://schemas.microsoft.com/office/drawing/2014/main" id="{00000000-0008-0000-0400-000057000000}"/>
            </a:ext>
          </a:extLst>
        </xdr:cNvPr>
        <xdr:cNvSpPr txBox="1"/>
      </xdr:nvSpPr>
      <xdr:spPr>
        <a:xfrm>
          <a:off x="61341000" y="264509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22,1%</a:t>
          </a:r>
        </a:p>
      </xdr:txBody>
    </xdr:sp>
    <xdr:clientData/>
  </xdr:twoCellAnchor>
  <xdr:twoCellAnchor>
    <xdr:from>
      <xdr:col>65</xdr:col>
      <xdr:colOff>1752600</xdr:colOff>
      <xdr:row>135</xdr:row>
      <xdr:rowOff>76200</xdr:rowOff>
    </xdr:from>
    <xdr:to>
      <xdr:col>65</xdr:col>
      <xdr:colOff>2314574</xdr:colOff>
      <xdr:row>136</xdr:row>
      <xdr:rowOff>152400</xdr:rowOff>
    </xdr:to>
    <xdr:sp macro="" textlink="">
      <xdr:nvSpPr>
        <xdr:cNvPr id="88" name="CuadroTexto 87">
          <a:extLst>
            <a:ext uri="{FF2B5EF4-FFF2-40B4-BE49-F238E27FC236}">
              <a16:creationId xmlns:a16="http://schemas.microsoft.com/office/drawing/2014/main" id="{00000000-0008-0000-0400-000058000000}"/>
            </a:ext>
          </a:extLst>
        </xdr:cNvPr>
        <xdr:cNvSpPr txBox="1"/>
      </xdr:nvSpPr>
      <xdr:spPr>
        <a:xfrm>
          <a:off x="62398275" y="262128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14,1%</a:t>
          </a:r>
        </a:p>
      </xdr:txBody>
    </xdr:sp>
    <xdr:clientData/>
  </xdr:twoCellAnchor>
  <xdr:twoCellAnchor>
    <xdr:from>
      <xdr:col>65</xdr:col>
      <xdr:colOff>2790825</xdr:colOff>
      <xdr:row>135</xdr:row>
      <xdr:rowOff>104774</xdr:rowOff>
    </xdr:from>
    <xdr:to>
      <xdr:col>65</xdr:col>
      <xdr:colOff>3305175</xdr:colOff>
      <xdr:row>137</xdr:row>
      <xdr:rowOff>57149</xdr:rowOff>
    </xdr:to>
    <xdr:sp macro="" textlink="">
      <xdr:nvSpPr>
        <xdr:cNvPr id="89" name="CuadroTexto 88">
          <a:extLst>
            <a:ext uri="{FF2B5EF4-FFF2-40B4-BE49-F238E27FC236}">
              <a16:creationId xmlns:a16="http://schemas.microsoft.com/office/drawing/2014/main" id="{00000000-0008-0000-0400-000059000000}"/>
            </a:ext>
          </a:extLst>
        </xdr:cNvPr>
        <xdr:cNvSpPr txBox="1"/>
      </xdr:nvSpPr>
      <xdr:spPr>
        <a:xfrm>
          <a:off x="63436500" y="26241374"/>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10,3%</a:t>
          </a:r>
        </a:p>
      </xdr:txBody>
    </xdr:sp>
    <xdr:clientData/>
  </xdr:twoCellAnchor>
  <xdr:twoCellAnchor>
    <xdr:from>
      <xdr:col>65</xdr:col>
      <xdr:colOff>3867150</xdr:colOff>
      <xdr:row>135</xdr:row>
      <xdr:rowOff>161925</xdr:rowOff>
    </xdr:from>
    <xdr:to>
      <xdr:col>65</xdr:col>
      <xdr:colOff>4362450</xdr:colOff>
      <xdr:row>137</xdr:row>
      <xdr:rowOff>47625</xdr:rowOff>
    </xdr:to>
    <xdr:sp macro="" textlink="">
      <xdr:nvSpPr>
        <xdr:cNvPr id="90" name="CuadroTexto 89">
          <a:extLst>
            <a:ext uri="{FF2B5EF4-FFF2-40B4-BE49-F238E27FC236}">
              <a16:creationId xmlns:a16="http://schemas.microsoft.com/office/drawing/2014/main" id="{00000000-0008-0000-0400-00005A000000}"/>
            </a:ext>
          </a:extLst>
        </xdr:cNvPr>
        <xdr:cNvSpPr txBox="1"/>
      </xdr:nvSpPr>
      <xdr:spPr>
        <a:xfrm>
          <a:off x="64512825" y="26298525"/>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6,1%</a:t>
          </a:r>
        </a:p>
      </xdr:txBody>
    </xdr:sp>
    <xdr:clientData/>
  </xdr:twoCellAnchor>
  <xdr:twoCellAnchor>
    <xdr:from>
      <xdr:col>65</xdr:col>
      <xdr:colOff>4867275</xdr:colOff>
      <xdr:row>139</xdr:row>
      <xdr:rowOff>85724</xdr:rowOff>
    </xdr:from>
    <xdr:to>
      <xdr:col>65</xdr:col>
      <xdr:colOff>5429249</xdr:colOff>
      <xdr:row>140</xdr:row>
      <xdr:rowOff>161924</xdr:rowOff>
    </xdr:to>
    <xdr:sp macro="" textlink="">
      <xdr:nvSpPr>
        <xdr:cNvPr id="91" name="CuadroTexto 90">
          <a:extLst>
            <a:ext uri="{FF2B5EF4-FFF2-40B4-BE49-F238E27FC236}">
              <a16:creationId xmlns:a16="http://schemas.microsoft.com/office/drawing/2014/main" id="{00000000-0008-0000-0400-00005B000000}"/>
            </a:ext>
          </a:extLst>
        </xdr:cNvPr>
        <xdr:cNvSpPr txBox="1"/>
      </xdr:nvSpPr>
      <xdr:spPr>
        <a:xfrm>
          <a:off x="65512950" y="26984324"/>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98,0%</a:t>
          </a:r>
        </a:p>
      </xdr:txBody>
    </xdr:sp>
    <xdr:clientData/>
  </xdr:twoCellAnchor>
  <xdr:twoCellAnchor>
    <xdr:from>
      <xdr:col>65</xdr:col>
      <xdr:colOff>676275</xdr:colOff>
      <xdr:row>139</xdr:row>
      <xdr:rowOff>47624</xdr:rowOff>
    </xdr:from>
    <xdr:to>
      <xdr:col>65</xdr:col>
      <xdr:colOff>1238249</xdr:colOff>
      <xdr:row>140</xdr:row>
      <xdr:rowOff>123824</xdr:rowOff>
    </xdr:to>
    <xdr:sp macro="" textlink="">
      <xdr:nvSpPr>
        <xdr:cNvPr id="92" name="CuadroTexto 91">
          <a:extLst>
            <a:ext uri="{FF2B5EF4-FFF2-40B4-BE49-F238E27FC236}">
              <a16:creationId xmlns:a16="http://schemas.microsoft.com/office/drawing/2014/main" id="{00000000-0008-0000-0400-00005C000000}"/>
            </a:ext>
          </a:extLst>
        </xdr:cNvPr>
        <xdr:cNvSpPr txBox="1"/>
      </xdr:nvSpPr>
      <xdr:spPr>
        <a:xfrm>
          <a:off x="61321950" y="26946224"/>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77,9%</a:t>
          </a:r>
        </a:p>
      </xdr:txBody>
    </xdr:sp>
    <xdr:clientData/>
  </xdr:twoCellAnchor>
  <xdr:twoCellAnchor>
    <xdr:from>
      <xdr:col>65</xdr:col>
      <xdr:colOff>1762125</xdr:colOff>
      <xdr:row>138</xdr:row>
      <xdr:rowOff>152399</xdr:rowOff>
    </xdr:from>
    <xdr:to>
      <xdr:col>65</xdr:col>
      <xdr:colOff>2324099</xdr:colOff>
      <xdr:row>140</xdr:row>
      <xdr:rowOff>38099</xdr:rowOff>
    </xdr:to>
    <xdr:sp macro="" textlink="">
      <xdr:nvSpPr>
        <xdr:cNvPr id="93" name="CuadroTexto 92">
          <a:extLst>
            <a:ext uri="{FF2B5EF4-FFF2-40B4-BE49-F238E27FC236}">
              <a16:creationId xmlns:a16="http://schemas.microsoft.com/office/drawing/2014/main" id="{00000000-0008-0000-0400-00005D000000}"/>
            </a:ext>
          </a:extLst>
        </xdr:cNvPr>
        <xdr:cNvSpPr txBox="1"/>
      </xdr:nvSpPr>
      <xdr:spPr>
        <a:xfrm>
          <a:off x="62407800" y="26860499"/>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85,9%</a:t>
          </a:r>
        </a:p>
      </xdr:txBody>
    </xdr:sp>
    <xdr:clientData/>
  </xdr:twoCellAnchor>
  <xdr:twoCellAnchor>
    <xdr:from>
      <xdr:col>65</xdr:col>
      <xdr:colOff>2800350</xdr:colOff>
      <xdr:row>138</xdr:row>
      <xdr:rowOff>152398</xdr:rowOff>
    </xdr:from>
    <xdr:to>
      <xdr:col>65</xdr:col>
      <xdr:colOff>3314700</xdr:colOff>
      <xdr:row>140</xdr:row>
      <xdr:rowOff>104773</xdr:rowOff>
    </xdr:to>
    <xdr:sp macro="" textlink="">
      <xdr:nvSpPr>
        <xdr:cNvPr id="94" name="CuadroTexto 93">
          <a:extLst>
            <a:ext uri="{FF2B5EF4-FFF2-40B4-BE49-F238E27FC236}">
              <a16:creationId xmlns:a16="http://schemas.microsoft.com/office/drawing/2014/main" id="{00000000-0008-0000-0400-00005E000000}"/>
            </a:ext>
          </a:extLst>
        </xdr:cNvPr>
        <xdr:cNvSpPr txBox="1"/>
      </xdr:nvSpPr>
      <xdr:spPr>
        <a:xfrm>
          <a:off x="63446025" y="26860498"/>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89,7%</a:t>
          </a:r>
        </a:p>
      </xdr:txBody>
    </xdr:sp>
    <xdr:clientData/>
  </xdr:twoCellAnchor>
  <xdr:twoCellAnchor>
    <xdr:from>
      <xdr:col>65</xdr:col>
      <xdr:colOff>3829050</xdr:colOff>
      <xdr:row>138</xdr:row>
      <xdr:rowOff>142874</xdr:rowOff>
    </xdr:from>
    <xdr:to>
      <xdr:col>65</xdr:col>
      <xdr:colOff>4324350</xdr:colOff>
      <xdr:row>140</xdr:row>
      <xdr:rowOff>28574</xdr:rowOff>
    </xdr:to>
    <xdr:sp macro="" textlink="">
      <xdr:nvSpPr>
        <xdr:cNvPr id="95" name="CuadroTexto 94">
          <a:extLst>
            <a:ext uri="{FF2B5EF4-FFF2-40B4-BE49-F238E27FC236}">
              <a16:creationId xmlns:a16="http://schemas.microsoft.com/office/drawing/2014/main" id="{00000000-0008-0000-0400-00005F000000}"/>
            </a:ext>
          </a:extLst>
        </xdr:cNvPr>
        <xdr:cNvSpPr txBox="1"/>
      </xdr:nvSpPr>
      <xdr:spPr>
        <a:xfrm>
          <a:off x="64474725" y="26850974"/>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93,9%</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77"/>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7" customWidth="1"/>
    <col min="2" max="2" width="46.140625" customWidth="1"/>
    <col min="3" max="3" width="12.85546875" customWidth="1"/>
    <col min="4" max="4" width="15.140625" customWidth="1"/>
    <col min="5" max="5" width="21.7109375" customWidth="1"/>
    <col min="6" max="9" width="16.7109375" customWidth="1"/>
    <col min="10" max="10" width="22.5703125" customWidth="1"/>
    <col min="11" max="96" width="16.7109375" customWidth="1"/>
  </cols>
  <sheetData>
    <row r="2" spans="2:93" ht="20.25" x14ac:dyDescent="0.3">
      <c r="B2" s="156" t="s">
        <v>72</v>
      </c>
      <c r="C2" s="156"/>
      <c r="D2" s="156"/>
      <c r="E2" s="156"/>
      <c r="F2" s="156"/>
      <c r="G2" s="156"/>
      <c r="H2" s="156"/>
      <c r="I2" s="156"/>
      <c r="J2" s="156"/>
      <c r="K2" s="156"/>
      <c r="L2" s="156"/>
      <c r="M2" s="156"/>
      <c r="N2" s="156"/>
      <c r="O2" s="156"/>
      <c r="P2" s="156"/>
      <c r="Q2" s="156"/>
      <c r="R2" s="156"/>
      <c r="S2" s="156"/>
      <c r="T2" s="156"/>
      <c r="U2" s="156"/>
    </row>
    <row r="3" spans="2:93" ht="20.25" x14ac:dyDescent="0.3">
      <c r="B3" s="5" t="s">
        <v>71</v>
      </c>
      <c r="C3" s="8"/>
      <c r="D3" s="8"/>
      <c r="E3" s="8"/>
      <c r="F3" s="8"/>
      <c r="G3" s="8"/>
      <c r="H3" s="8"/>
      <c r="I3" s="8"/>
      <c r="J3" s="8"/>
      <c r="K3" s="8"/>
      <c r="L3" s="8"/>
      <c r="M3" s="8"/>
      <c r="N3" s="8"/>
      <c r="O3" s="8"/>
      <c r="P3" s="8"/>
      <c r="Q3" s="8"/>
      <c r="R3" s="8"/>
      <c r="S3" s="8"/>
      <c r="T3" s="8"/>
      <c r="U3" s="8"/>
    </row>
    <row r="4" spans="2:93" ht="17.25" x14ac:dyDescent="0.3">
      <c r="B4" s="5" t="s">
        <v>73</v>
      </c>
      <c r="C4" s="2"/>
      <c r="D4" s="2"/>
      <c r="E4" s="2"/>
      <c r="F4" s="2"/>
      <c r="G4" s="2"/>
      <c r="H4" s="2"/>
      <c r="I4" s="2"/>
      <c r="J4" s="2"/>
      <c r="K4" s="2"/>
      <c r="L4" s="2"/>
      <c r="M4" s="2"/>
      <c r="N4" s="2"/>
      <c r="O4" s="2"/>
      <c r="P4" s="2"/>
      <c r="Q4" s="2"/>
      <c r="R4" s="1"/>
    </row>
    <row r="5" spans="2:93" ht="17.25" x14ac:dyDescent="0.3">
      <c r="B5" s="5"/>
      <c r="C5" s="2"/>
      <c r="D5" s="2"/>
      <c r="E5" s="2"/>
      <c r="F5" s="2"/>
      <c r="G5" s="2"/>
      <c r="H5" s="2"/>
      <c r="I5" s="2"/>
      <c r="J5" s="2"/>
      <c r="K5" s="2"/>
      <c r="L5" s="2"/>
      <c r="M5" s="2"/>
      <c r="N5" s="2"/>
      <c r="O5" s="2"/>
      <c r="P5" s="2"/>
      <c r="Q5" s="2"/>
      <c r="R5" s="1"/>
    </row>
    <row r="6" spans="2:93" ht="30" customHeight="1" x14ac:dyDescent="0.3">
      <c r="B6" s="157" t="s">
        <v>0</v>
      </c>
      <c r="C6" s="157" t="s">
        <v>1</v>
      </c>
      <c r="D6" s="158" t="s">
        <v>195</v>
      </c>
      <c r="E6" s="162" t="s">
        <v>125</v>
      </c>
      <c r="F6" s="162" t="s">
        <v>126</v>
      </c>
      <c r="G6" s="157" t="s">
        <v>74</v>
      </c>
      <c r="H6" s="159" t="s">
        <v>81</v>
      </c>
      <c r="I6" s="159" t="s">
        <v>80</v>
      </c>
      <c r="J6" s="157" t="s">
        <v>79</v>
      </c>
      <c r="K6" s="159" t="s">
        <v>82</v>
      </c>
      <c r="L6" s="159" t="s">
        <v>83</v>
      </c>
      <c r="M6" s="159" t="s">
        <v>84</v>
      </c>
      <c r="N6" s="159" t="s">
        <v>85</v>
      </c>
      <c r="O6" s="2"/>
      <c r="P6" s="2"/>
      <c r="Q6" s="2"/>
      <c r="R6" s="1"/>
    </row>
    <row r="7" spans="2:93" ht="32.25" customHeight="1" x14ac:dyDescent="0.3">
      <c r="B7" s="157"/>
      <c r="C7" s="157"/>
      <c r="D7" s="158"/>
      <c r="E7" s="163"/>
      <c r="F7" s="163"/>
      <c r="G7" s="157"/>
      <c r="H7" s="160"/>
      <c r="I7" s="160"/>
      <c r="J7" s="157"/>
      <c r="K7" s="160"/>
      <c r="L7" s="160"/>
      <c r="M7" s="160"/>
      <c r="N7" s="160"/>
      <c r="P7" s="75">
        <v>2021</v>
      </c>
      <c r="Q7" s="75">
        <v>2021</v>
      </c>
      <c r="R7" s="75">
        <v>2021</v>
      </c>
      <c r="S7" s="75">
        <v>2022</v>
      </c>
      <c r="T7" s="75">
        <v>2022</v>
      </c>
      <c r="U7" s="75">
        <v>2022</v>
      </c>
      <c r="V7" s="75">
        <v>2023</v>
      </c>
      <c r="W7" s="75">
        <v>2023</v>
      </c>
      <c r="X7" s="75">
        <v>2023</v>
      </c>
      <c r="Y7" s="75">
        <v>2024</v>
      </c>
      <c r="Z7" s="75">
        <v>2024</v>
      </c>
      <c r="AA7" s="75">
        <v>2024</v>
      </c>
      <c r="AB7" s="75">
        <v>2025</v>
      </c>
      <c r="AC7" s="75">
        <v>2025</v>
      </c>
      <c r="AD7" s="75">
        <v>2025</v>
      </c>
      <c r="AE7" s="75">
        <v>2026</v>
      </c>
      <c r="AF7" s="75">
        <v>2026</v>
      </c>
      <c r="AG7" s="75">
        <v>2026</v>
      </c>
      <c r="AH7" s="76" t="s">
        <v>172</v>
      </c>
      <c r="AI7" s="76" t="s">
        <v>172</v>
      </c>
      <c r="AJ7" s="76" t="s">
        <v>172</v>
      </c>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row>
    <row r="8" spans="2:93" ht="21" customHeight="1" x14ac:dyDescent="0.3">
      <c r="B8" s="157"/>
      <c r="C8" s="157"/>
      <c r="D8" s="158"/>
      <c r="E8" s="30">
        <v>44377</v>
      </c>
      <c r="F8" s="30">
        <f>+$E$8</f>
        <v>44377</v>
      </c>
      <c r="G8" s="157"/>
      <c r="H8" s="161"/>
      <c r="I8" s="161"/>
      <c r="J8" s="157"/>
      <c r="K8" s="161"/>
      <c r="L8" s="161"/>
      <c r="M8" s="161"/>
      <c r="N8" s="161"/>
      <c r="O8" s="34"/>
      <c r="P8" s="24" t="s">
        <v>2</v>
      </c>
      <c r="Q8" s="33" t="s">
        <v>128</v>
      </c>
      <c r="R8" s="24" t="s">
        <v>68</v>
      </c>
      <c r="S8" s="24" t="s">
        <v>2</v>
      </c>
      <c r="T8" s="33" t="s">
        <v>128</v>
      </c>
      <c r="U8" s="24" t="s">
        <v>68</v>
      </c>
      <c r="V8" s="24" t="s">
        <v>2</v>
      </c>
      <c r="W8" s="33" t="s">
        <v>128</v>
      </c>
      <c r="X8" s="24" t="s">
        <v>68</v>
      </c>
      <c r="Y8" s="24" t="s">
        <v>2</v>
      </c>
      <c r="Z8" s="33" t="s">
        <v>128</v>
      </c>
      <c r="AA8" s="24" t="s">
        <v>68</v>
      </c>
      <c r="AB8" s="24" t="s">
        <v>2</v>
      </c>
      <c r="AC8" s="33" t="s">
        <v>128</v>
      </c>
      <c r="AD8" s="24" t="s">
        <v>68</v>
      </c>
      <c r="AE8" s="24" t="s">
        <v>2</v>
      </c>
      <c r="AF8" s="33" t="s">
        <v>128</v>
      </c>
      <c r="AG8" s="24" t="s">
        <v>68</v>
      </c>
      <c r="AH8" s="24" t="s">
        <v>2</v>
      </c>
      <c r="AI8" s="33" t="s">
        <v>128</v>
      </c>
      <c r="AJ8" s="24" t="s">
        <v>68</v>
      </c>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row>
    <row r="9" spans="2:93" ht="27.95" customHeight="1" x14ac:dyDescent="0.3">
      <c r="B9" s="22" t="s">
        <v>117</v>
      </c>
      <c r="C9" s="22"/>
      <c r="D9" s="22"/>
      <c r="E9" s="22"/>
      <c r="F9" s="39">
        <f>+SUM(F10:F24)</f>
        <v>221.81005970849083</v>
      </c>
      <c r="G9" s="105">
        <f>+F9/$F$50</f>
        <v>0.2035627578505953</v>
      </c>
      <c r="H9" s="22"/>
      <c r="I9" s="22"/>
      <c r="J9" s="22"/>
      <c r="K9" s="22"/>
      <c r="L9" s="22"/>
      <c r="M9" s="22"/>
      <c r="N9" s="22"/>
      <c r="O9" s="35"/>
      <c r="P9" s="116">
        <f t="shared" ref="P9:AJ9" si="0">+SUM(P10:P24)</f>
        <v>7082.8449615622721</v>
      </c>
      <c r="Q9" s="116">
        <f t="shared" si="0"/>
        <v>0</v>
      </c>
      <c r="R9" s="116">
        <f t="shared" si="0"/>
        <v>0</v>
      </c>
      <c r="S9" s="116">
        <f t="shared" si="0"/>
        <v>10122.886295331751</v>
      </c>
      <c r="T9" s="116">
        <f t="shared" si="0"/>
        <v>0</v>
      </c>
      <c r="U9" s="116">
        <f t="shared" si="0"/>
        <v>0</v>
      </c>
      <c r="V9" s="116">
        <f t="shared" si="0"/>
        <v>10436.665724642411</v>
      </c>
      <c r="W9" s="116">
        <f t="shared" si="0"/>
        <v>0</v>
      </c>
      <c r="X9" s="116">
        <f t="shared" si="0"/>
        <v>0</v>
      </c>
      <c r="Y9" s="116">
        <f t="shared" si="0"/>
        <v>293.76288440285873</v>
      </c>
      <c r="Z9" s="116">
        <f t="shared" si="0"/>
        <v>0</v>
      </c>
      <c r="AA9" s="116">
        <f t="shared" si="0"/>
        <v>0</v>
      </c>
      <c r="AB9" s="116">
        <f t="shared" si="0"/>
        <v>134.36615098309795</v>
      </c>
      <c r="AC9" s="116">
        <f t="shared" si="0"/>
        <v>0</v>
      </c>
      <c r="AD9" s="116">
        <f t="shared" si="0"/>
        <v>0</v>
      </c>
      <c r="AE9" s="116">
        <f t="shared" si="0"/>
        <v>37.209827571541538</v>
      </c>
      <c r="AF9" s="116">
        <f t="shared" si="0"/>
        <v>0</v>
      </c>
      <c r="AG9" s="116">
        <f t="shared" si="0"/>
        <v>0</v>
      </c>
      <c r="AH9" s="116">
        <f t="shared" si="0"/>
        <v>0</v>
      </c>
      <c r="AI9" s="116">
        <f t="shared" si="0"/>
        <v>0</v>
      </c>
      <c r="AJ9" s="116">
        <f t="shared" si="0"/>
        <v>0</v>
      </c>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row>
    <row r="10" spans="2:93" ht="27.95" customHeight="1" x14ac:dyDescent="0.3">
      <c r="B10" s="9" t="s">
        <v>3</v>
      </c>
      <c r="C10" s="9" t="s">
        <v>4</v>
      </c>
      <c r="D10" s="9" t="s">
        <v>2</v>
      </c>
      <c r="E10" s="10">
        <v>9417.847892335074</v>
      </c>
      <c r="F10" s="14">
        <f t="shared" ref="F10:F24" si="1">+IF($D10="USD",$E10,$E10/$C$63)</f>
        <v>98.382665362276924</v>
      </c>
      <c r="G10" s="9"/>
      <c r="H10" s="46" t="s">
        <v>176</v>
      </c>
      <c r="I10" s="31">
        <v>43769</v>
      </c>
      <c r="J10" s="49">
        <v>0.25</v>
      </c>
      <c r="K10" s="32">
        <v>48</v>
      </c>
      <c r="L10" s="10" t="s">
        <v>177</v>
      </c>
      <c r="M10" s="31">
        <v>45229</v>
      </c>
      <c r="N10" s="10" t="s">
        <v>178</v>
      </c>
      <c r="O10" s="15"/>
      <c r="P10" s="117">
        <v>1580.3922833028032</v>
      </c>
      <c r="Q10" s="117">
        <v>0</v>
      </c>
      <c r="R10" s="117">
        <v>0</v>
      </c>
      <c r="S10" s="117">
        <v>6233.0528307223722</v>
      </c>
      <c r="T10" s="117">
        <v>0</v>
      </c>
      <c r="U10" s="117">
        <v>0</v>
      </c>
      <c r="V10" s="117">
        <v>5828.4580715729699</v>
      </c>
      <c r="W10" s="117">
        <v>0</v>
      </c>
      <c r="X10" s="117">
        <v>0</v>
      </c>
      <c r="Y10" s="117">
        <v>0</v>
      </c>
      <c r="Z10" s="117">
        <v>0</v>
      </c>
      <c r="AA10" s="117">
        <v>0</v>
      </c>
      <c r="AB10" s="117">
        <v>0</v>
      </c>
      <c r="AC10" s="117">
        <v>0</v>
      </c>
      <c r="AD10" s="117">
        <v>0</v>
      </c>
      <c r="AE10" s="117">
        <v>0</v>
      </c>
      <c r="AF10" s="117">
        <v>0</v>
      </c>
      <c r="AG10" s="117">
        <v>0</v>
      </c>
      <c r="AH10" s="118">
        <v>0</v>
      </c>
      <c r="AI10" s="118">
        <v>0</v>
      </c>
      <c r="AJ10" s="118">
        <v>0</v>
      </c>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row>
    <row r="11" spans="2:93" ht="27.95" customHeight="1" x14ac:dyDescent="0.3">
      <c r="B11" s="9" t="s">
        <v>160</v>
      </c>
      <c r="C11" s="9" t="s">
        <v>161</v>
      </c>
      <c r="D11" s="9" t="s">
        <v>2</v>
      </c>
      <c r="E11" s="10">
        <v>3283.6301094206497</v>
      </c>
      <c r="F11" s="14">
        <f t="shared" si="1"/>
        <v>34.302134194750785</v>
      </c>
      <c r="G11" s="9"/>
      <c r="H11" s="46" t="s">
        <v>176</v>
      </c>
      <c r="I11" s="31">
        <v>44135</v>
      </c>
      <c r="J11" s="49" t="s">
        <v>179</v>
      </c>
      <c r="K11" s="32">
        <v>38</v>
      </c>
      <c r="L11" s="10" t="s">
        <v>177</v>
      </c>
      <c r="M11" s="31">
        <v>45291</v>
      </c>
      <c r="N11" s="10" t="s">
        <v>178</v>
      </c>
      <c r="O11" s="15"/>
      <c r="P11" s="117">
        <v>1255.7597556165279</v>
      </c>
      <c r="Q11" s="117">
        <v>0</v>
      </c>
      <c r="R11" s="117">
        <v>0</v>
      </c>
      <c r="S11" s="117">
        <v>1315.4741001908924</v>
      </c>
      <c r="T11" s="117">
        <v>0</v>
      </c>
      <c r="U11" s="117">
        <v>0</v>
      </c>
      <c r="V11" s="117">
        <v>1314.1606481471242</v>
      </c>
      <c r="W11" s="117">
        <v>0</v>
      </c>
      <c r="X11" s="117">
        <v>0</v>
      </c>
      <c r="Y11" s="117">
        <v>0</v>
      </c>
      <c r="Z11" s="117">
        <v>0</v>
      </c>
      <c r="AA11" s="117">
        <v>0</v>
      </c>
      <c r="AB11" s="117">
        <v>0</v>
      </c>
      <c r="AC11" s="117">
        <v>0</v>
      </c>
      <c r="AD11" s="117">
        <v>0</v>
      </c>
      <c r="AE11" s="117">
        <v>0</v>
      </c>
      <c r="AF11" s="117">
        <v>0</v>
      </c>
      <c r="AG11" s="117">
        <v>0</v>
      </c>
      <c r="AH11" s="118">
        <v>0</v>
      </c>
      <c r="AI11" s="118">
        <v>0</v>
      </c>
      <c r="AJ11" s="118">
        <v>0</v>
      </c>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row>
    <row r="12" spans="2:93" ht="27.95" customHeight="1" x14ac:dyDescent="0.3">
      <c r="B12" s="9" t="s">
        <v>153</v>
      </c>
      <c r="C12" s="9" t="s">
        <v>154</v>
      </c>
      <c r="D12" s="9" t="s">
        <v>2</v>
      </c>
      <c r="E12" s="10">
        <v>2304.0799694510647</v>
      </c>
      <c r="F12" s="14">
        <f t="shared" si="1"/>
        <v>24.069355461444559</v>
      </c>
      <c r="G12" s="9"/>
      <c r="H12" s="46" t="s">
        <v>176</v>
      </c>
      <c r="I12" s="31">
        <v>44019</v>
      </c>
      <c r="J12" s="49" t="s">
        <v>179</v>
      </c>
      <c r="K12" s="32">
        <v>42</v>
      </c>
      <c r="L12" s="10" t="s">
        <v>177</v>
      </c>
      <c r="M12" s="31">
        <v>45291</v>
      </c>
      <c r="N12" s="10" t="s">
        <v>178</v>
      </c>
      <c r="O12" s="15"/>
      <c r="P12" s="117">
        <v>881.15006957019887</v>
      </c>
      <c r="Q12" s="117">
        <v>0</v>
      </c>
      <c r="R12" s="117">
        <v>0</v>
      </c>
      <c r="S12" s="117">
        <v>923.05083812143118</v>
      </c>
      <c r="T12" s="117">
        <v>0</v>
      </c>
      <c r="U12" s="117">
        <v>0</v>
      </c>
      <c r="V12" s="117">
        <v>922.12920613365065</v>
      </c>
      <c r="W12" s="117">
        <v>0</v>
      </c>
      <c r="X12" s="117">
        <v>0</v>
      </c>
      <c r="Y12" s="117">
        <v>0</v>
      </c>
      <c r="Z12" s="117">
        <v>0</v>
      </c>
      <c r="AA12" s="117">
        <v>0</v>
      </c>
      <c r="AB12" s="117">
        <v>0</v>
      </c>
      <c r="AC12" s="117">
        <v>0</v>
      </c>
      <c r="AD12" s="117">
        <v>0</v>
      </c>
      <c r="AE12" s="117">
        <v>0</v>
      </c>
      <c r="AF12" s="117">
        <v>0</v>
      </c>
      <c r="AG12" s="117">
        <v>0</v>
      </c>
      <c r="AH12" s="118">
        <v>0</v>
      </c>
      <c r="AI12" s="118">
        <v>0</v>
      </c>
      <c r="AJ12" s="118">
        <v>0</v>
      </c>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row>
    <row r="13" spans="2:93" ht="27.95" customHeight="1" x14ac:dyDescent="0.3">
      <c r="B13" s="9" t="s">
        <v>5</v>
      </c>
      <c r="C13" s="9" t="s">
        <v>6</v>
      </c>
      <c r="D13" s="9" t="s">
        <v>2</v>
      </c>
      <c r="E13" s="10">
        <v>1915.1399280000001</v>
      </c>
      <c r="F13" s="14">
        <f t="shared" si="1"/>
        <v>20.006329770064152</v>
      </c>
      <c r="G13" s="9"/>
      <c r="H13" s="46" t="s">
        <v>176</v>
      </c>
      <c r="I13" s="31">
        <v>43466</v>
      </c>
      <c r="J13" s="49">
        <v>0.12</v>
      </c>
      <c r="K13" s="32">
        <v>48</v>
      </c>
      <c r="L13" s="10" t="s">
        <v>180</v>
      </c>
      <c r="M13" s="31">
        <v>44927</v>
      </c>
      <c r="N13" s="10" t="s">
        <v>178</v>
      </c>
      <c r="O13" s="15"/>
      <c r="P13" s="117">
        <v>229.81679136000002</v>
      </c>
      <c r="Q13" s="117">
        <v>0</v>
      </c>
      <c r="R13" s="117">
        <v>0</v>
      </c>
      <c r="S13" s="117">
        <v>229.81679136000002</v>
      </c>
      <c r="T13" s="117">
        <v>0</v>
      </c>
      <c r="U13" s="117">
        <v>0</v>
      </c>
      <c r="V13" s="117">
        <v>2030.0483236800001</v>
      </c>
      <c r="W13" s="117">
        <v>0</v>
      </c>
      <c r="X13" s="117">
        <v>0</v>
      </c>
      <c r="Y13" s="117">
        <v>0</v>
      </c>
      <c r="Z13" s="117">
        <v>0</v>
      </c>
      <c r="AA13" s="117">
        <v>0</v>
      </c>
      <c r="AB13" s="117">
        <v>0</v>
      </c>
      <c r="AC13" s="117">
        <v>0</v>
      </c>
      <c r="AD13" s="117">
        <v>0</v>
      </c>
      <c r="AE13" s="117">
        <v>0</v>
      </c>
      <c r="AF13" s="117">
        <v>0</v>
      </c>
      <c r="AG13" s="117">
        <v>0</v>
      </c>
      <c r="AH13" s="118">
        <v>0</v>
      </c>
      <c r="AI13" s="118">
        <v>0</v>
      </c>
      <c r="AJ13" s="118">
        <v>0</v>
      </c>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row>
    <row r="14" spans="2:93" ht="27.95" customHeight="1" x14ac:dyDescent="0.3">
      <c r="B14" s="9" t="s">
        <v>7</v>
      </c>
      <c r="C14" s="9" t="s">
        <v>8</v>
      </c>
      <c r="D14" s="9" t="s">
        <v>2</v>
      </c>
      <c r="E14" s="10">
        <v>1284.1484439999999</v>
      </c>
      <c r="F14" s="14">
        <f t="shared" si="1"/>
        <v>13.414736369267926</v>
      </c>
      <c r="G14" s="9"/>
      <c r="H14" s="46" t="s">
        <v>176</v>
      </c>
      <c r="I14" s="31">
        <v>42606</v>
      </c>
      <c r="J14" s="49">
        <v>0.15</v>
      </c>
      <c r="K14" s="32">
        <v>60</v>
      </c>
      <c r="L14" s="10" t="s">
        <v>180</v>
      </c>
      <c r="M14" s="31">
        <v>44410</v>
      </c>
      <c r="N14" s="10" t="s">
        <v>178</v>
      </c>
      <c r="O14" s="15"/>
      <c r="P14" s="117">
        <v>1567.3448419408178</v>
      </c>
      <c r="Q14" s="117">
        <v>0</v>
      </c>
      <c r="R14" s="117">
        <v>0</v>
      </c>
      <c r="S14" s="117">
        <v>0</v>
      </c>
      <c r="T14" s="117">
        <v>0</v>
      </c>
      <c r="U14" s="117">
        <v>0</v>
      </c>
      <c r="V14" s="117">
        <v>0</v>
      </c>
      <c r="W14" s="117">
        <v>0</v>
      </c>
      <c r="X14" s="117">
        <v>0</v>
      </c>
      <c r="Y14" s="117">
        <v>0</v>
      </c>
      <c r="Z14" s="117">
        <v>0</v>
      </c>
      <c r="AA14" s="117">
        <v>0</v>
      </c>
      <c r="AB14" s="117">
        <v>0</v>
      </c>
      <c r="AC14" s="117">
        <v>0</v>
      </c>
      <c r="AD14" s="117">
        <v>0</v>
      </c>
      <c r="AE14" s="117">
        <v>0</v>
      </c>
      <c r="AF14" s="117">
        <v>0</v>
      </c>
      <c r="AG14" s="117">
        <v>0</v>
      </c>
      <c r="AH14" s="118">
        <v>0</v>
      </c>
      <c r="AI14" s="118">
        <v>0</v>
      </c>
      <c r="AJ14" s="118">
        <v>0</v>
      </c>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row>
    <row r="15" spans="2:93" ht="27.95" customHeight="1" x14ac:dyDescent="0.3">
      <c r="B15" s="9" t="s">
        <v>9</v>
      </c>
      <c r="C15" s="9" t="s">
        <v>10</v>
      </c>
      <c r="D15" s="9" t="s">
        <v>2</v>
      </c>
      <c r="E15" s="10">
        <v>947.62602900000002</v>
      </c>
      <c r="F15" s="14">
        <f t="shared" si="1"/>
        <v>9.8992865000047026</v>
      </c>
      <c r="G15" s="9"/>
      <c r="H15" s="46" t="s">
        <v>176</v>
      </c>
      <c r="I15" s="31">
        <v>43114</v>
      </c>
      <c r="J15" s="49">
        <v>0.12</v>
      </c>
      <c r="K15" s="32">
        <v>48</v>
      </c>
      <c r="L15" s="10" t="s">
        <v>180</v>
      </c>
      <c r="M15" s="31">
        <v>44575</v>
      </c>
      <c r="N15" s="10" t="s">
        <v>178</v>
      </c>
      <c r="O15" s="15"/>
      <c r="P15" s="117">
        <v>113.71512348</v>
      </c>
      <c r="Q15" s="117">
        <v>0</v>
      </c>
      <c r="R15" s="117">
        <v>0</v>
      </c>
      <c r="S15" s="117">
        <v>1004.4835907400001</v>
      </c>
      <c r="T15" s="117">
        <v>0</v>
      </c>
      <c r="U15" s="117">
        <v>0</v>
      </c>
      <c r="V15" s="117">
        <v>0</v>
      </c>
      <c r="W15" s="117">
        <v>0</v>
      </c>
      <c r="X15" s="117">
        <v>0</v>
      </c>
      <c r="Y15" s="117">
        <v>0</v>
      </c>
      <c r="Z15" s="117">
        <v>0</v>
      </c>
      <c r="AA15" s="117">
        <v>0</v>
      </c>
      <c r="AB15" s="117">
        <v>0</v>
      </c>
      <c r="AC15" s="117">
        <v>0</v>
      </c>
      <c r="AD15" s="117">
        <v>0</v>
      </c>
      <c r="AE15" s="117">
        <v>0</v>
      </c>
      <c r="AF15" s="117">
        <v>0</v>
      </c>
      <c r="AG15" s="117">
        <v>0</v>
      </c>
      <c r="AH15" s="118">
        <v>0</v>
      </c>
      <c r="AI15" s="118">
        <v>0</v>
      </c>
      <c r="AJ15" s="118">
        <v>0</v>
      </c>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row>
    <row r="16" spans="2:93" ht="27.95" customHeight="1" x14ac:dyDescent="0.3">
      <c r="B16" s="9" t="s">
        <v>11</v>
      </c>
      <c r="C16" s="9" t="s">
        <v>12</v>
      </c>
      <c r="D16" s="9" t="s">
        <v>2</v>
      </c>
      <c r="E16" s="10">
        <v>844.60981839999999</v>
      </c>
      <c r="F16" s="14">
        <f t="shared" si="1"/>
        <v>8.8231373106980602</v>
      </c>
      <c r="G16" s="9"/>
      <c r="H16" s="46" t="s">
        <v>176</v>
      </c>
      <c r="I16" s="31">
        <v>42761</v>
      </c>
      <c r="J16" s="49">
        <v>0.15</v>
      </c>
      <c r="K16" s="32">
        <v>55</v>
      </c>
      <c r="L16" s="10" t="s">
        <v>180</v>
      </c>
      <c r="M16" s="31">
        <v>44410</v>
      </c>
      <c r="N16" s="10" t="s">
        <v>178</v>
      </c>
      <c r="O16" s="15"/>
      <c r="P16" s="117">
        <v>992.97745009939763</v>
      </c>
      <c r="Q16" s="117">
        <v>0</v>
      </c>
      <c r="R16" s="117">
        <v>0</v>
      </c>
      <c r="S16" s="117">
        <v>0</v>
      </c>
      <c r="T16" s="117">
        <v>0</v>
      </c>
      <c r="U16" s="117">
        <v>0</v>
      </c>
      <c r="V16" s="117">
        <v>0</v>
      </c>
      <c r="W16" s="117">
        <v>0</v>
      </c>
      <c r="X16" s="117">
        <v>0</v>
      </c>
      <c r="Y16" s="117">
        <v>0</v>
      </c>
      <c r="Z16" s="117">
        <v>0</v>
      </c>
      <c r="AA16" s="117">
        <v>0</v>
      </c>
      <c r="AB16" s="117">
        <v>0</v>
      </c>
      <c r="AC16" s="117">
        <v>0</v>
      </c>
      <c r="AD16" s="117">
        <v>0</v>
      </c>
      <c r="AE16" s="117">
        <v>0</v>
      </c>
      <c r="AF16" s="117">
        <v>0</v>
      </c>
      <c r="AG16" s="117">
        <v>0</v>
      </c>
      <c r="AH16" s="118">
        <v>0</v>
      </c>
      <c r="AI16" s="118">
        <v>0</v>
      </c>
      <c r="AJ16" s="118">
        <v>0</v>
      </c>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row>
    <row r="17" spans="1:98" ht="27.95" customHeight="1" x14ac:dyDescent="0.3">
      <c r="B17" s="9" t="s">
        <v>13</v>
      </c>
      <c r="C17" s="9" t="s">
        <v>14</v>
      </c>
      <c r="D17" s="9" t="s">
        <v>2</v>
      </c>
      <c r="E17" s="16">
        <v>579.23007505999999</v>
      </c>
      <c r="F17" s="14">
        <f t="shared" si="1"/>
        <v>6.0508726934073778</v>
      </c>
      <c r="G17" s="9"/>
      <c r="H17" s="46" t="s">
        <v>176</v>
      </c>
      <c r="I17" s="31">
        <v>41699</v>
      </c>
      <c r="J17" s="49" t="s">
        <v>181</v>
      </c>
      <c r="K17" s="32">
        <v>127</v>
      </c>
      <c r="L17" s="10" t="s">
        <v>177</v>
      </c>
      <c r="M17" s="31">
        <v>45566</v>
      </c>
      <c r="N17" s="10" t="s">
        <v>178</v>
      </c>
      <c r="O17" s="15"/>
      <c r="P17" s="117">
        <v>193.67048698798368</v>
      </c>
      <c r="Q17" s="117">
        <v>0</v>
      </c>
      <c r="R17" s="117">
        <v>0</v>
      </c>
      <c r="S17" s="117">
        <v>194.22775849960291</v>
      </c>
      <c r="T17" s="117">
        <v>0</v>
      </c>
      <c r="U17" s="117">
        <v>0</v>
      </c>
      <c r="V17" s="117">
        <v>186.31143264960292</v>
      </c>
      <c r="W17" s="117">
        <v>0</v>
      </c>
      <c r="X17" s="117">
        <v>0</v>
      </c>
      <c r="Y17" s="117">
        <v>148.63743118133576</v>
      </c>
      <c r="Z17" s="117">
        <v>0</v>
      </c>
      <c r="AA17" s="117">
        <v>0</v>
      </c>
      <c r="AB17" s="117">
        <v>0</v>
      </c>
      <c r="AC17" s="117">
        <v>0</v>
      </c>
      <c r="AD17" s="117">
        <v>0</v>
      </c>
      <c r="AE17" s="117">
        <v>0</v>
      </c>
      <c r="AF17" s="117">
        <v>0</v>
      </c>
      <c r="AG17" s="117">
        <v>0</v>
      </c>
      <c r="AH17" s="118">
        <v>0</v>
      </c>
      <c r="AI17" s="118">
        <v>0</v>
      </c>
      <c r="AJ17" s="118">
        <v>0</v>
      </c>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row>
    <row r="18" spans="1:98" ht="27.95" customHeight="1" x14ac:dyDescent="0.3">
      <c r="B18" s="9" t="s">
        <v>15</v>
      </c>
      <c r="C18" s="9" t="s">
        <v>16</v>
      </c>
      <c r="D18" s="9" t="s">
        <v>2</v>
      </c>
      <c r="E18" s="10">
        <v>408.54513156999997</v>
      </c>
      <c r="F18" s="14">
        <f t="shared" si="1"/>
        <v>4.2678284279098726</v>
      </c>
      <c r="G18" s="9"/>
      <c r="H18" s="46" t="s">
        <v>176</v>
      </c>
      <c r="I18" s="31">
        <v>43158</v>
      </c>
      <c r="J18" s="49" t="s">
        <v>181</v>
      </c>
      <c r="K18" s="32">
        <v>96</v>
      </c>
      <c r="L18" s="10" t="s">
        <v>177</v>
      </c>
      <c r="M18" s="31">
        <v>46080</v>
      </c>
      <c r="N18" s="10" t="s">
        <v>178</v>
      </c>
      <c r="O18" s="15"/>
      <c r="P18" s="117">
        <v>106.80802143575571</v>
      </c>
      <c r="Q18" s="117">
        <v>0</v>
      </c>
      <c r="R18" s="117">
        <v>0</v>
      </c>
      <c r="S18" s="117">
        <v>103.41149766994045</v>
      </c>
      <c r="T18" s="117">
        <v>0</v>
      </c>
      <c r="U18" s="117">
        <v>0</v>
      </c>
      <c r="V18" s="117">
        <v>99.80129270935862</v>
      </c>
      <c r="W18" s="117">
        <v>0</v>
      </c>
      <c r="X18" s="117">
        <v>0</v>
      </c>
      <c r="Y18" s="117">
        <v>96.346519133004435</v>
      </c>
      <c r="Z18" s="117">
        <v>0</v>
      </c>
      <c r="AA18" s="117">
        <v>0</v>
      </c>
      <c r="AB18" s="117">
        <v>91.799295245860591</v>
      </c>
      <c r="AC18" s="117">
        <v>0</v>
      </c>
      <c r="AD18" s="117">
        <v>0</v>
      </c>
      <c r="AE18" s="117">
        <v>14.708391911636646</v>
      </c>
      <c r="AF18" s="117">
        <v>0</v>
      </c>
      <c r="AG18" s="117">
        <v>0</v>
      </c>
      <c r="AH18" s="118">
        <v>0</v>
      </c>
      <c r="AI18" s="118">
        <v>0</v>
      </c>
      <c r="AJ18" s="118">
        <v>0</v>
      </c>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row>
    <row r="19" spans="1:98" ht="27.95" customHeight="1" x14ac:dyDescent="0.3">
      <c r="A19" s="43"/>
      <c r="B19" s="9" t="s">
        <v>19</v>
      </c>
      <c r="C19" s="9" t="s">
        <v>20</v>
      </c>
      <c r="D19" s="9" t="s">
        <v>2</v>
      </c>
      <c r="E19" s="10">
        <v>111.54847799999912</v>
      </c>
      <c r="F19" s="14">
        <f t="shared" si="1"/>
        <v>1.1652807210527378</v>
      </c>
      <c r="G19" s="9"/>
      <c r="H19" s="46" t="s">
        <v>182</v>
      </c>
      <c r="I19" s="31">
        <v>40603</v>
      </c>
      <c r="J19" s="49" t="s">
        <v>183</v>
      </c>
      <c r="K19" s="32">
        <v>187</v>
      </c>
      <c r="L19" s="10" t="s">
        <v>184</v>
      </c>
      <c r="M19" s="31">
        <v>46296</v>
      </c>
      <c r="N19" s="10" t="s">
        <v>178</v>
      </c>
      <c r="O19" s="15"/>
      <c r="P19" s="117">
        <v>51.897928539999995</v>
      </c>
      <c r="Q19" s="117">
        <v>0</v>
      </c>
      <c r="R19" s="117">
        <v>0</v>
      </c>
      <c r="S19" s="117">
        <v>51.038183009999997</v>
      </c>
      <c r="T19" s="117">
        <v>0</v>
      </c>
      <c r="U19" s="117">
        <v>0</v>
      </c>
      <c r="V19" s="117">
        <v>44.969626000000005</v>
      </c>
      <c r="W19" s="117">
        <v>0</v>
      </c>
      <c r="X19" s="117">
        <v>0</v>
      </c>
      <c r="Y19" s="117">
        <v>38.387137480000007</v>
      </c>
      <c r="Z19" s="117">
        <v>0</v>
      </c>
      <c r="AA19" s="117">
        <v>0</v>
      </c>
      <c r="AB19" s="117">
        <v>32.679616430000003</v>
      </c>
      <c r="AC19" s="117">
        <v>0</v>
      </c>
      <c r="AD19" s="117">
        <v>0</v>
      </c>
      <c r="AE19" s="117">
        <v>21.708461530000001</v>
      </c>
      <c r="AF19" s="117">
        <v>0</v>
      </c>
      <c r="AG19" s="117">
        <v>0</v>
      </c>
      <c r="AH19" s="118">
        <v>0</v>
      </c>
      <c r="AI19" s="118">
        <v>0</v>
      </c>
      <c r="AJ19" s="118">
        <v>0</v>
      </c>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row>
    <row r="20" spans="1:98" ht="27.95" customHeight="1" x14ac:dyDescent="0.3">
      <c r="B20" s="9" t="s">
        <v>17</v>
      </c>
      <c r="C20" s="9" t="s">
        <v>18</v>
      </c>
      <c r="D20" s="9" t="s">
        <v>2</v>
      </c>
      <c r="E20" s="10">
        <v>92.963564469999994</v>
      </c>
      <c r="F20" s="14">
        <f t="shared" si="1"/>
        <v>0.97113516364817754</v>
      </c>
      <c r="G20" s="9"/>
      <c r="H20" s="46" t="s">
        <v>176</v>
      </c>
      <c r="I20" s="31">
        <v>42583</v>
      </c>
      <c r="J20" s="49">
        <v>0.11409999999999999</v>
      </c>
      <c r="K20" s="32">
        <v>72</v>
      </c>
      <c r="L20" s="10" t="s">
        <v>177</v>
      </c>
      <c r="M20" s="31">
        <v>44774</v>
      </c>
      <c r="N20" s="10" t="s">
        <v>178</v>
      </c>
      <c r="O20" s="15"/>
      <c r="P20" s="117">
        <v>85.481931120000013</v>
      </c>
      <c r="Q20" s="117">
        <v>0</v>
      </c>
      <c r="R20" s="117">
        <v>0</v>
      </c>
      <c r="S20" s="117">
        <v>56.987954080000009</v>
      </c>
      <c r="T20" s="117">
        <v>0</v>
      </c>
      <c r="U20" s="117">
        <v>0</v>
      </c>
      <c r="V20" s="117">
        <v>0</v>
      </c>
      <c r="W20" s="117">
        <v>0</v>
      </c>
      <c r="X20" s="117">
        <v>0</v>
      </c>
      <c r="Y20" s="117">
        <v>0</v>
      </c>
      <c r="Z20" s="117">
        <v>0</v>
      </c>
      <c r="AA20" s="117">
        <v>0</v>
      </c>
      <c r="AB20" s="117">
        <v>0</v>
      </c>
      <c r="AC20" s="117">
        <v>0</v>
      </c>
      <c r="AD20" s="117">
        <v>0</v>
      </c>
      <c r="AE20" s="117">
        <v>0</v>
      </c>
      <c r="AF20" s="117">
        <v>0</v>
      </c>
      <c r="AG20" s="117">
        <v>0</v>
      </c>
      <c r="AH20" s="118">
        <v>0</v>
      </c>
      <c r="AI20" s="118">
        <v>0</v>
      </c>
      <c r="AJ20" s="118">
        <v>0</v>
      </c>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row>
    <row r="21" spans="1:98" ht="27.95" customHeight="1" x14ac:dyDescent="0.3">
      <c r="B21" s="9" t="s">
        <v>23</v>
      </c>
      <c r="C21" s="9" t="s">
        <v>24</v>
      </c>
      <c r="D21" s="9" t="s">
        <v>2</v>
      </c>
      <c r="E21" s="10">
        <v>43.343473260000003</v>
      </c>
      <c r="F21" s="14">
        <f t="shared" si="1"/>
        <v>0.45278353124050036</v>
      </c>
      <c r="G21" s="9"/>
      <c r="H21" s="46" t="s">
        <v>176</v>
      </c>
      <c r="I21" s="31">
        <v>43104</v>
      </c>
      <c r="J21" s="49" t="s">
        <v>181</v>
      </c>
      <c r="K21" s="32">
        <v>96</v>
      </c>
      <c r="L21" s="10" t="s">
        <v>177</v>
      </c>
      <c r="M21" s="31">
        <v>46026</v>
      </c>
      <c r="N21" s="10" t="s">
        <v>178</v>
      </c>
      <c r="O21" s="15"/>
      <c r="P21" s="117">
        <v>11.475637113867178</v>
      </c>
      <c r="Q21" s="117">
        <v>0</v>
      </c>
      <c r="R21" s="117">
        <v>0</v>
      </c>
      <c r="S21" s="117">
        <v>11.14386949751538</v>
      </c>
      <c r="T21" s="117">
        <v>0</v>
      </c>
      <c r="U21" s="117">
        <v>0</v>
      </c>
      <c r="V21" s="117">
        <v>10.787123749703387</v>
      </c>
      <c r="W21" s="117">
        <v>0</v>
      </c>
      <c r="X21" s="117">
        <v>0</v>
      </c>
      <c r="Y21" s="117">
        <v>10.391796608518566</v>
      </c>
      <c r="Z21" s="117">
        <v>0</v>
      </c>
      <c r="AA21" s="117">
        <v>0</v>
      </c>
      <c r="AB21" s="117">
        <v>9.8872393072373654</v>
      </c>
      <c r="AC21" s="117">
        <v>0</v>
      </c>
      <c r="AD21" s="117">
        <v>0</v>
      </c>
      <c r="AE21" s="117">
        <v>0.7929741299048928</v>
      </c>
      <c r="AF21" s="117">
        <v>0</v>
      </c>
      <c r="AG21" s="117">
        <v>0</v>
      </c>
      <c r="AH21" s="118">
        <v>0</v>
      </c>
      <c r="AI21" s="118">
        <v>0</v>
      </c>
      <c r="AJ21" s="118">
        <v>0</v>
      </c>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row>
    <row r="22" spans="1:98" ht="27.95" customHeight="1" x14ac:dyDescent="0.3">
      <c r="B22" s="9" t="s">
        <v>25</v>
      </c>
      <c r="C22" s="9" t="s">
        <v>26</v>
      </c>
      <c r="D22" s="9" t="s">
        <v>2</v>
      </c>
      <c r="E22" s="10">
        <v>0.43212973000000005</v>
      </c>
      <c r="F22" s="14">
        <f t="shared" si="1"/>
        <v>4.5142027250495431E-3</v>
      </c>
      <c r="G22" s="9"/>
      <c r="H22" s="46" t="s">
        <v>176</v>
      </c>
      <c r="I22" s="31">
        <v>40450</v>
      </c>
      <c r="J22" s="49" t="s">
        <v>181</v>
      </c>
      <c r="K22" s="32">
        <v>140</v>
      </c>
      <c r="L22" s="10" t="s">
        <v>177</v>
      </c>
      <c r="M22" s="31">
        <v>44710</v>
      </c>
      <c r="N22" s="10" t="s">
        <v>178</v>
      </c>
      <c r="O22" s="15"/>
      <c r="P22" s="117">
        <v>6.8930586649186507</v>
      </c>
      <c r="Q22" s="117">
        <v>0</v>
      </c>
      <c r="R22" s="117">
        <v>0</v>
      </c>
      <c r="S22" s="117">
        <v>0.19888143999999999</v>
      </c>
      <c r="T22" s="117">
        <v>0</v>
      </c>
      <c r="U22" s="117">
        <v>0</v>
      </c>
      <c r="V22" s="117">
        <v>0</v>
      </c>
      <c r="W22" s="117">
        <v>0</v>
      </c>
      <c r="X22" s="117">
        <v>0</v>
      </c>
      <c r="Y22" s="117">
        <v>0</v>
      </c>
      <c r="Z22" s="117">
        <v>0</v>
      </c>
      <c r="AA22" s="117">
        <v>0</v>
      </c>
      <c r="AB22" s="117">
        <v>0</v>
      </c>
      <c r="AC22" s="117">
        <v>0</v>
      </c>
      <c r="AD22" s="117">
        <v>0</v>
      </c>
      <c r="AE22" s="117">
        <v>0</v>
      </c>
      <c r="AF22" s="117">
        <v>0</v>
      </c>
      <c r="AG22" s="117">
        <v>0</v>
      </c>
      <c r="AH22" s="118">
        <v>0</v>
      </c>
      <c r="AI22" s="118">
        <v>0</v>
      </c>
      <c r="AJ22" s="118">
        <v>0</v>
      </c>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row>
    <row r="23" spans="1:98" ht="27.95" customHeight="1" x14ac:dyDescent="0.3">
      <c r="B23" s="9" t="s">
        <v>21</v>
      </c>
      <c r="C23" s="9" t="s">
        <v>22</v>
      </c>
      <c r="D23" s="9" t="s">
        <v>2</v>
      </c>
      <c r="E23" s="10">
        <v>0</v>
      </c>
      <c r="F23" s="14">
        <f t="shared" si="1"/>
        <v>0</v>
      </c>
      <c r="G23" s="9"/>
      <c r="H23" s="46" t="s">
        <v>176</v>
      </c>
      <c r="I23" s="31">
        <v>40277</v>
      </c>
      <c r="J23" s="49" t="s">
        <v>181</v>
      </c>
      <c r="K23" s="32">
        <v>130</v>
      </c>
      <c r="L23" s="10" t="s">
        <v>177</v>
      </c>
      <c r="M23" s="31">
        <v>44236</v>
      </c>
      <c r="N23" s="10" t="s">
        <v>178</v>
      </c>
      <c r="O23" s="15"/>
      <c r="P23" s="117">
        <v>4.6588470700000002</v>
      </c>
      <c r="Q23" s="117">
        <v>0</v>
      </c>
      <c r="R23" s="117">
        <v>0</v>
      </c>
      <c r="S23" s="117">
        <v>0</v>
      </c>
      <c r="T23" s="117">
        <v>0</v>
      </c>
      <c r="U23" s="117">
        <v>0</v>
      </c>
      <c r="V23" s="117">
        <v>0</v>
      </c>
      <c r="W23" s="117">
        <v>0</v>
      </c>
      <c r="X23" s="117">
        <v>0</v>
      </c>
      <c r="Y23" s="117">
        <v>0</v>
      </c>
      <c r="Z23" s="117">
        <v>0</v>
      </c>
      <c r="AA23" s="117">
        <v>0</v>
      </c>
      <c r="AB23" s="117">
        <v>0</v>
      </c>
      <c r="AC23" s="117">
        <v>0</v>
      </c>
      <c r="AD23" s="117">
        <v>0</v>
      </c>
      <c r="AE23" s="117">
        <v>0</v>
      </c>
      <c r="AF23" s="117">
        <v>0</v>
      </c>
      <c r="AG23" s="117">
        <v>0</v>
      </c>
      <c r="AH23" s="118">
        <v>0</v>
      </c>
      <c r="AI23" s="118">
        <v>0</v>
      </c>
      <c r="AJ23" s="118">
        <v>0</v>
      </c>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row>
    <row r="24" spans="1:98" ht="27.95" customHeight="1" x14ac:dyDescent="0.3">
      <c r="B24" s="9" t="s">
        <v>27</v>
      </c>
      <c r="C24" s="9" t="s">
        <v>28</v>
      </c>
      <c r="D24" s="9" t="s">
        <v>2</v>
      </c>
      <c r="E24" s="10">
        <v>0</v>
      </c>
      <c r="F24" s="14">
        <f t="shared" si="1"/>
        <v>0</v>
      </c>
      <c r="G24" s="9"/>
      <c r="H24" s="46" t="s">
        <v>176</v>
      </c>
      <c r="I24" s="31">
        <v>42248</v>
      </c>
      <c r="J24" s="49">
        <v>0.15</v>
      </c>
      <c r="K24" s="32">
        <v>67</v>
      </c>
      <c r="L24" s="10" t="s">
        <v>177</v>
      </c>
      <c r="M24" s="31">
        <v>44287</v>
      </c>
      <c r="N24" s="10" t="s">
        <v>178</v>
      </c>
      <c r="O24" s="15"/>
      <c r="P24" s="117">
        <v>0.80273525999999995</v>
      </c>
      <c r="Q24" s="117">
        <v>0</v>
      </c>
      <c r="R24" s="117">
        <v>0</v>
      </c>
      <c r="S24" s="117">
        <v>0</v>
      </c>
      <c r="T24" s="117">
        <v>0</v>
      </c>
      <c r="U24" s="117">
        <v>0</v>
      </c>
      <c r="V24" s="117">
        <v>0</v>
      </c>
      <c r="W24" s="117">
        <v>0</v>
      </c>
      <c r="X24" s="117">
        <v>0</v>
      </c>
      <c r="Y24" s="117">
        <v>0</v>
      </c>
      <c r="Z24" s="117">
        <v>0</v>
      </c>
      <c r="AA24" s="117">
        <v>0</v>
      </c>
      <c r="AB24" s="117">
        <v>0</v>
      </c>
      <c r="AC24" s="117">
        <v>0</v>
      </c>
      <c r="AD24" s="117">
        <v>0</v>
      </c>
      <c r="AE24" s="117">
        <v>0</v>
      </c>
      <c r="AF24" s="117">
        <v>0</v>
      </c>
      <c r="AG24" s="117">
        <v>0</v>
      </c>
      <c r="AH24" s="118">
        <v>0</v>
      </c>
      <c r="AI24" s="118">
        <v>0</v>
      </c>
      <c r="AJ24" s="118">
        <v>0</v>
      </c>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row>
    <row r="25" spans="1:98" ht="27.95" customHeight="1" x14ac:dyDescent="0.3">
      <c r="B25" s="22" t="s">
        <v>118</v>
      </c>
      <c r="C25" s="22"/>
      <c r="D25" s="22"/>
      <c r="E25" s="22"/>
      <c r="F25" s="39">
        <f>+SUM(F26:F26)</f>
        <v>150.33554346370948</v>
      </c>
      <c r="G25" s="105">
        <f>+F25/$F$50</f>
        <v>0.13796812403666323</v>
      </c>
      <c r="H25" s="47"/>
      <c r="I25" s="22"/>
      <c r="J25" s="50"/>
      <c r="K25" s="22"/>
      <c r="L25" s="22"/>
      <c r="M25" s="22"/>
      <c r="N25" s="22"/>
      <c r="O25" s="35"/>
      <c r="P25" s="116">
        <f t="shared" ref="P25:AJ25" si="2">+SUM(P26:P26)</f>
        <v>0</v>
      </c>
      <c r="Q25" s="116">
        <f t="shared" si="2"/>
        <v>0</v>
      </c>
      <c r="R25" s="116">
        <f t="shared" si="2"/>
        <v>40.171198581538093</v>
      </c>
      <c r="S25" s="116">
        <f t="shared" si="2"/>
        <v>0</v>
      </c>
      <c r="T25" s="116">
        <f t="shared" si="2"/>
        <v>0</v>
      </c>
      <c r="U25" s="116">
        <f t="shared" si="2"/>
        <v>48.604420206829857</v>
      </c>
      <c r="V25" s="116">
        <f t="shared" si="2"/>
        <v>0</v>
      </c>
      <c r="W25" s="116">
        <f t="shared" si="2"/>
        <v>0</v>
      </c>
      <c r="X25" s="116">
        <f t="shared" si="2"/>
        <v>46.517555194469523</v>
      </c>
      <c r="Y25" s="116">
        <f t="shared" si="2"/>
        <v>0</v>
      </c>
      <c r="Z25" s="116">
        <f t="shared" si="2"/>
        <v>0</v>
      </c>
      <c r="AA25" s="116">
        <f t="shared" si="2"/>
        <v>44.440219246092575</v>
      </c>
      <c r="AB25" s="116">
        <f t="shared" si="2"/>
        <v>0</v>
      </c>
      <c r="AC25" s="116">
        <f t="shared" si="2"/>
        <v>0</v>
      </c>
      <c r="AD25" s="116">
        <f t="shared" si="2"/>
        <v>31.952857349071571</v>
      </c>
      <c r="AE25" s="116">
        <f t="shared" si="2"/>
        <v>0</v>
      </c>
      <c r="AF25" s="116">
        <f t="shared" si="2"/>
        <v>0</v>
      </c>
      <c r="AG25" s="116">
        <f t="shared" si="2"/>
        <v>0</v>
      </c>
      <c r="AH25" s="116">
        <f t="shared" si="2"/>
        <v>0</v>
      </c>
      <c r="AI25" s="116">
        <f t="shared" si="2"/>
        <v>0</v>
      </c>
      <c r="AJ25" s="116">
        <f t="shared" si="2"/>
        <v>0</v>
      </c>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row>
    <row r="26" spans="1:98" ht="27.95" customHeight="1" x14ac:dyDescent="0.3">
      <c r="B26" s="9" t="s">
        <v>164</v>
      </c>
      <c r="C26" s="9" t="s">
        <v>165</v>
      </c>
      <c r="D26" s="9" t="s">
        <v>68</v>
      </c>
      <c r="E26" s="42">
        <v>177.38352605062838</v>
      </c>
      <c r="F26" s="14">
        <f>+IF($D26="USD",$E26,$E26*$C$65/$C$63)</f>
        <v>150.33554346370948</v>
      </c>
      <c r="G26" s="9"/>
      <c r="H26" s="46" t="s">
        <v>176</v>
      </c>
      <c r="I26" s="31">
        <v>44104</v>
      </c>
      <c r="J26" s="49" t="s">
        <v>185</v>
      </c>
      <c r="K26" s="32">
        <v>60</v>
      </c>
      <c r="L26" s="10" t="s">
        <v>177</v>
      </c>
      <c r="M26" s="31">
        <v>45930</v>
      </c>
      <c r="N26" s="10" t="s">
        <v>178</v>
      </c>
      <c r="O26" s="15"/>
      <c r="P26" s="117">
        <v>0</v>
      </c>
      <c r="Q26" s="117">
        <v>0</v>
      </c>
      <c r="R26" s="117">
        <v>40.171198581538093</v>
      </c>
      <c r="S26" s="117">
        <v>0</v>
      </c>
      <c r="T26" s="117">
        <v>0</v>
      </c>
      <c r="U26" s="117">
        <v>48.604420206829857</v>
      </c>
      <c r="V26" s="117">
        <v>0</v>
      </c>
      <c r="W26" s="117">
        <v>0</v>
      </c>
      <c r="X26" s="117">
        <v>46.517555194469523</v>
      </c>
      <c r="Y26" s="117">
        <v>0</v>
      </c>
      <c r="Z26" s="117">
        <v>0</v>
      </c>
      <c r="AA26" s="117">
        <v>44.440219246092575</v>
      </c>
      <c r="AB26" s="117">
        <v>0</v>
      </c>
      <c r="AC26" s="117">
        <v>0</v>
      </c>
      <c r="AD26" s="117">
        <v>31.952857349071571</v>
      </c>
      <c r="AE26" s="117">
        <v>0</v>
      </c>
      <c r="AF26" s="117">
        <v>0</v>
      </c>
      <c r="AG26" s="117">
        <v>0</v>
      </c>
      <c r="AH26" s="118">
        <v>0</v>
      </c>
      <c r="AI26" s="118">
        <v>0</v>
      </c>
      <c r="AJ26" s="118">
        <v>0</v>
      </c>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row>
    <row r="27" spans="1:98" ht="27.95" customHeight="1" x14ac:dyDescent="0.3">
      <c r="B27" s="22" t="s">
        <v>123</v>
      </c>
      <c r="C27" s="22"/>
      <c r="D27" s="22"/>
      <c r="E27" s="22"/>
      <c r="F27" s="39">
        <f>+SUM(F28:F28)</f>
        <v>0</v>
      </c>
      <c r="G27" s="105">
        <f>+F27/$F$50</f>
        <v>0</v>
      </c>
      <c r="H27" s="47"/>
      <c r="I27" s="22"/>
      <c r="J27" s="50"/>
      <c r="K27" s="22"/>
      <c r="L27" s="22"/>
      <c r="M27" s="22"/>
      <c r="N27" s="22"/>
      <c r="O27" s="35"/>
      <c r="P27" s="116">
        <f t="shared" ref="P27:AJ27" si="3">+SUM(P28:P28)</f>
        <v>0</v>
      </c>
      <c r="Q27" s="116">
        <f t="shared" si="3"/>
        <v>0.79255361999999996</v>
      </c>
      <c r="R27" s="116">
        <f t="shared" si="3"/>
        <v>0</v>
      </c>
      <c r="S27" s="116">
        <f t="shared" si="3"/>
        <v>0</v>
      </c>
      <c r="T27" s="116">
        <f t="shared" si="3"/>
        <v>0</v>
      </c>
      <c r="U27" s="116">
        <f t="shared" si="3"/>
        <v>0</v>
      </c>
      <c r="V27" s="116">
        <f t="shared" si="3"/>
        <v>0</v>
      </c>
      <c r="W27" s="116">
        <f t="shared" si="3"/>
        <v>0</v>
      </c>
      <c r="X27" s="116">
        <f t="shared" si="3"/>
        <v>0</v>
      </c>
      <c r="Y27" s="116">
        <f t="shared" si="3"/>
        <v>0</v>
      </c>
      <c r="Z27" s="116">
        <f t="shared" si="3"/>
        <v>0</v>
      </c>
      <c r="AA27" s="116">
        <f t="shared" si="3"/>
        <v>0</v>
      </c>
      <c r="AB27" s="116">
        <f t="shared" si="3"/>
        <v>0</v>
      </c>
      <c r="AC27" s="116">
        <f t="shared" si="3"/>
        <v>0</v>
      </c>
      <c r="AD27" s="116">
        <f t="shared" si="3"/>
        <v>0</v>
      </c>
      <c r="AE27" s="116">
        <f t="shared" si="3"/>
        <v>0</v>
      </c>
      <c r="AF27" s="116">
        <f t="shared" si="3"/>
        <v>0</v>
      </c>
      <c r="AG27" s="116">
        <f t="shared" si="3"/>
        <v>0</v>
      </c>
      <c r="AH27" s="116">
        <f t="shared" si="3"/>
        <v>0</v>
      </c>
      <c r="AI27" s="116">
        <f t="shared" si="3"/>
        <v>0</v>
      </c>
      <c r="AJ27" s="116">
        <f t="shared" si="3"/>
        <v>0</v>
      </c>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row>
    <row r="28" spans="1:98" ht="27.95" customHeight="1" x14ac:dyDescent="0.3">
      <c r="B28" s="9" t="s">
        <v>29</v>
      </c>
      <c r="C28" s="9" t="s">
        <v>30</v>
      </c>
      <c r="D28" s="9" t="s">
        <v>128</v>
      </c>
      <c r="E28" s="13">
        <v>0</v>
      </c>
      <c r="F28" s="14">
        <f>+IF($D28="USD",$E28,$E28/$C$63)</f>
        <v>0</v>
      </c>
      <c r="G28" s="9"/>
      <c r="H28" s="46" t="s">
        <v>176</v>
      </c>
      <c r="I28" s="31">
        <v>42536</v>
      </c>
      <c r="J28" s="49" t="s">
        <v>186</v>
      </c>
      <c r="K28" s="32">
        <v>60</v>
      </c>
      <c r="L28" s="10" t="s">
        <v>177</v>
      </c>
      <c r="M28" s="31">
        <v>44362</v>
      </c>
      <c r="N28" s="10" t="s">
        <v>187</v>
      </c>
      <c r="O28" s="15"/>
      <c r="P28" s="117">
        <v>0</v>
      </c>
      <c r="Q28" s="117">
        <v>0.79255361999999996</v>
      </c>
      <c r="R28" s="117">
        <v>0</v>
      </c>
      <c r="S28" s="117">
        <v>0</v>
      </c>
      <c r="T28" s="117">
        <v>0</v>
      </c>
      <c r="U28" s="117">
        <v>0</v>
      </c>
      <c r="V28" s="117">
        <v>0</v>
      </c>
      <c r="W28" s="117">
        <v>0</v>
      </c>
      <c r="X28" s="117">
        <v>0</v>
      </c>
      <c r="Y28" s="117">
        <v>0</v>
      </c>
      <c r="Z28" s="117">
        <v>0</v>
      </c>
      <c r="AA28" s="117">
        <v>0</v>
      </c>
      <c r="AB28" s="117">
        <v>0</v>
      </c>
      <c r="AC28" s="117">
        <v>0</v>
      </c>
      <c r="AD28" s="117">
        <v>0</v>
      </c>
      <c r="AE28" s="117">
        <v>0</v>
      </c>
      <c r="AF28" s="117">
        <v>0</v>
      </c>
      <c r="AG28" s="117">
        <v>0</v>
      </c>
      <c r="AH28" s="118">
        <v>0</v>
      </c>
      <c r="AI28" s="118">
        <v>0</v>
      </c>
      <c r="AJ28" s="118">
        <v>0</v>
      </c>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c r="CL28" s="134"/>
      <c r="CM28" s="134"/>
      <c r="CN28" s="134"/>
      <c r="CO28" s="134"/>
    </row>
    <row r="29" spans="1:98" ht="27.95" customHeight="1" x14ac:dyDescent="0.3">
      <c r="B29" s="22" t="s">
        <v>31</v>
      </c>
      <c r="C29" s="22"/>
      <c r="D29" s="22"/>
      <c r="E29" s="22"/>
      <c r="F29" s="39">
        <f>+SUM(F30,F42)</f>
        <v>187.2028319981587</v>
      </c>
      <c r="G29" s="105">
        <f>+F29/$F$50</f>
        <v>0.1718025089081571</v>
      </c>
      <c r="H29" s="47"/>
      <c r="I29" s="22"/>
      <c r="J29" s="50"/>
      <c r="K29" s="22"/>
      <c r="L29" s="22"/>
      <c r="M29" s="22"/>
      <c r="N29" s="22"/>
      <c r="O29" s="35"/>
      <c r="P29" s="116">
        <f t="shared" ref="P29:AJ29" si="4">+SUM(P30,P42)</f>
        <v>0</v>
      </c>
      <c r="Q29" s="116">
        <f t="shared" si="4"/>
        <v>18.869233234926785</v>
      </c>
      <c r="R29" s="116">
        <f t="shared" si="4"/>
        <v>0</v>
      </c>
      <c r="S29" s="116">
        <f t="shared" si="4"/>
        <v>0</v>
      </c>
      <c r="T29" s="116">
        <f t="shared" si="4"/>
        <v>18.553362794525299</v>
      </c>
      <c r="U29" s="116">
        <f t="shared" si="4"/>
        <v>0</v>
      </c>
      <c r="V29" s="116">
        <f t="shared" si="4"/>
        <v>0</v>
      </c>
      <c r="W29" s="116">
        <f t="shared" si="4"/>
        <v>18.901475850852673</v>
      </c>
      <c r="X29" s="116">
        <f t="shared" si="4"/>
        <v>0</v>
      </c>
      <c r="Y29" s="116">
        <f t="shared" si="4"/>
        <v>0</v>
      </c>
      <c r="Z29" s="116">
        <f t="shared" si="4"/>
        <v>19.387473800728703</v>
      </c>
      <c r="AA29" s="116">
        <f t="shared" si="4"/>
        <v>0</v>
      </c>
      <c r="AB29" s="116">
        <f t="shared" si="4"/>
        <v>0</v>
      </c>
      <c r="AC29" s="116">
        <f t="shared" si="4"/>
        <v>20.429550082451165</v>
      </c>
      <c r="AD29" s="116">
        <f t="shared" si="4"/>
        <v>0</v>
      </c>
      <c r="AE29" s="116">
        <f t="shared" si="4"/>
        <v>0</v>
      </c>
      <c r="AF29" s="116">
        <f t="shared" si="4"/>
        <v>15.135326521159486</v>
      </c>
      <c r="AG29" s="116">
        <f t="shared" si="4"/>
        <v>0</v>
      </c>
      <c r="AH29" s="116">
        <f t="shared" si="4"/>
        <v>0</v>
      </c>
      <c r="AI29" s="116">
        <f t="shared" si="4"/>
        <v>7.2553959174456617</v>
      </c>
      <c r="AJ29" s="116">
        <f t="shared" si="4"/>
        <v>0</v>
      </c>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row>
    <row r="30" spans="1:98" ht="27.95" customHeight="1" x14ac:dyDescent="0.3">
      <c r="B30" s="23" t="s">
        <v>32</v>
      </c>
      <c r="C30" s="23"/>
      <c r="D30" s="23"/>
      <c r="E30" s="23"/>
      <c r="F30" s="40">
        <f>+SUM(F31:F41)</f>
        <v>155.54257374958729</v>
      </c>
      <c r="G30" s="23"/>
      <c r="H30" s="48"/>
      <c r="I30" s="23"/>
      <c r="J30" s="51"/>
      <c r="K30" s="23"/>
      <c r="L30" s="23"/>
      <c r="M30" s="23"/>
      <c r="N30" s="23"/>
      <c r="O30" s="36"/>
      <c r="P30" s="119">
        <f t="shared" ref="P30:AJ30" si="5">+SUM(P31:P41)</f>
        <v>0</v>
      </c>
      <c r="Q30" s="119">
        <f t="shared" si="5"/>
        <v>15.984014536126475</v>
      </c>
      <c r="R30" s="119">
        <f t="shared" si="5"/>
        <v>0</v>
      </c>
      <c r="S30" s="119">
        <f t="shared" si="5"/>
        <v>0</v>
      </c>
      <c r="T30" s="119">
        <f t="shared" si="5"/>
        <v>16.02530314171479</v>
      </c>
      <c r="U30" s="119">
        <f t="shared" si="5"/>
        <v>0</v>
      </c>
      <c r="V30" s="119">
        <f t="shared" si="5"/>
        <v>0</v>
      </c>
      <c r="W30" s="119">
        <f t="shared" si="5"/>
        <v>16.501823067014943</v>
      </c>
      <c r="X30" s="119">
        <f t="shared" si="5"/>
        <v>0</v>
      </c>
      <c r="Y30" s="119">
        <f t="shared" si="5"/>
        <v>0</v>
      </c>
      <c r="Z30" s="119">
        <f t="shared" si="5"/>
        <v>16.897689571646762</v>
      </c>
      <c r="AA30" s="119">
        <f t="shared" si="5"/>
        <v>0</v>
      </c>
      <c r="AB30" s="119">
        <f t="shared" si="5"/>
        <v>0</v>
      </c>
      <c r="AC30" s="119">
        <f t="shared" si="5"/>
        <v>17.642056087309609</v>
      </c>
      <c r="AD30" s="119">
        <f t="shared" si="5"/>
        <v>0</v>
      </c>
      <c r="AE30" s="119">
        <f t="shared" si="5"/>
        <v>0</v>
      </c>
      <c r="AF30" s="119">
        <f t="shared" si="5"/>
        <v>12.366581566452201</v>
      </c>
      <c r="AG30" s="119">
        <f t="shared" si="5"/>
        <v>0</v>
      </c>
      <c r="AH30" s="119">
        <f t="shared" si="5"/>
        <v>0</v>
      </c>
      <c r="AI30" s="119">
        <f t="shared" si="5"/>
        <v>5.7438681078705818</v>
      </c>
      <c r="AJ30" s="119">
        <f t="shared" si="5"/>
        <v>0</v>
      </c>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5"/>
      <c r="BX30" s="135"/>
      <c r="BY30" s="135"/>
      <c r="BZ30" s="135"/>
      <c r="CA30" s="135"/>
      <c r="CB30" s="135"/>
      <c r="CC30" s="135"/>
      <c r="CD30" s="135"/>
      <c r="CE30" s="135"/>
      <c r="CF30" s="135"/>
      <c r="CG30" s="135"/>
      <c r="CH30" s="135"/>
      <c r="CI30" s="135"/>
      <c r="CJ30" s="135"/>
      <c r="CK30" s="135"/>
      <c r="CL30" s="135"/>
      <c r="CM30" s="135"/>
      <c r="CN30" s="135"/>
      <c r="CO30" s="135"/>
    </row>
    <row r="31" spans="1:98" ht="27.95" customHeight="1" x14ac:dyDescent="0.3">
      <c r="B31" s="9" t="s">
        <v>33</v>
      </c>
      <c r="C31" s="9" t="s">
        <v>34</v>
      </c>
      <c r="D31" s="9" t="s">
        <v>128</v>
      </c>
      <c r="E31" s="14">
        <v>44.198747462159716</v>
      </c>
      <c r="F31" s="14">
        <f t="shared" ref="F31:F41" si="6">+IF($D31="USD",$E31,$E31/$C$63)</f>
        <v>44.198747462159716</v>
      </c>
      <c r="G31" s="9"/>
      <c r="H31" s="46" t="s">
        <v>176</v>
      </c>
      <c r="I31" s="31">
        <v>39557</v>
      </c>
      <c r="J31" s="49" t="s">
        <v>188</v>
      </c>
      <c r="K31" s="32">
        <v>344</v>
      </c>
      <c r="L31" s="10" t="s">
        <v>180</v>
      </c>
      <c r="M31" s="31">
        <v>50028</v>
      </c>
      <c r="N31" s="10" t="s">
        <v>178</v>
      </c>
      <c r="O31" s="15"/>
      <c r="P31" s="117">
        <v>0</v>
      </c>
      <c r="Q31" s="117">
        <v>3.6659297482330331</v>
      </c>
      <c r="R31" s="117">
        <v>0</v>
      </c>
      <c r="S31" s="117">
        <v>0</v>
      </c>
      <c r="T31" s="117">
        <v>3.4100487951623188</v>
      </c>
      <c r="U31" s="117">
        <v>0</v>
      </c>
      <c r="V31" s="117">
        <v>0</v>
      </c>
      <c r="W31" s="117">
        <v>3.564183870381882</v>
      </c>
      <c r="X31" s="117">
        <v>0</v>
      </c>
      <c r="Y31" s="117">
        <v>0</v>
      </c>
      <c r="Z31" s="117">
        <v>3.8094027400069601</v>
      </c>
      <c r="AA31" s="117">
        <v>0</v>
      </c>
      <c r="AB31" s="117">
        <v>0</v>
      </c>
      <c r="AC31" s="117">
        <v>4.0932141668725723</v>
      </c>
      <c r="AD31" s="117">
        <v>0</v>
      </c>
      <c r="AE31" s="117">
        <v>0</v>
      </c>
      <c r="AF31" s="117">
        <v>3.991787123381326</v>
      </c>
      <c r="AG31" s="117">
        <v>0</v>
      </c>
      <c r="AH31" s="118">
        <v>0</v>
      </c>
      <c r="AI31" s="118">
        <v>1.8937775498513878</v>
      </c>
      <c r="AJ31" s="118">
        <v>0</v>
      </c>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c r="CL31" s="134"/>
      <c r="CM31" s="134"/>
      <c r="CN31" s="134"/>
      <c r="CO31" s="134"/>
      <c r="CS31" s="77"/>
      <c r="CT31" s="136"/>
    </row>
    <row r="32" spans="1:98" ht="27.95" customHeight="1" x14ac:dyDescent="0.3">
      <c r="B32" s="9" t="s">
        <v>39</v>
      </c>
      <c r="C32" s="9" t="s">
        <v>40</v>
      </c>
      <c r="D32" s="9" t="s">
        <v>128</v>
      </c>
      <c r="E32" s="14">
        <v>37.395443442000001</v>
      </c>
      <c r="F32" s="14">
        <f t="shared" si="6"/>
        <v>37.395443442000001</v>
      </c>
      <c r="G32" s="9"/>
      <c r="H32" s="46" t="s">
        <v>176</v>
      </c>
      <c r="I32" s="31">
        <v>42050</v>
      </c>
      <c r="J32" s="49" t="s">
        <v>188</v>
      </c>
      <c r="K32" s="32">
        <v>300</v>
      </c>
      <c r="L32" s="10" t="s">
        <v>180</v>
      </c>
      <c r="M32" s="31">
        <v>51181</v>
      </c>
      <c r="N32" s="10" t="s">
        <v>178</v>
      </c>
      <c r="O32" s="15"/>
      <c r="P32" s="117">
        <v>0</v>
      </c>
      <c r="Q32" s="117">
        <v>2.2252607767251966</v>
      </c>
      <c r="R32" s="117">
        <v>0</v>
      </c>
      <c r="S32" s="117">
        <v>0</v>
      </c>
      <c r="T32" s="117">
        <v>2.41238463987917</v>
      </c>
      <c r="U32" s="117">
        <v>0</v>
      </c>
      <c r="V32" s="117">
        <v>0</v>
      </c>
      <c r="W32" s="117">
        <v>2.5278446217860839</v>
      </c>
      <c r="X32" s="117">
        <v>0</v>
      </c>
      <c r="Y32" s="117">
        <v>0</v>
      </c>
      <c r="Z32" s="117">
        <v>2.6634102490308269</v>
      </c>
      <c r="AA32" s="117">
        <v>0</v>
      </c>
      <c r="AB32" s="117">
        <v>0</v>
      </c>
      <c r="AC32" s="117">
        <v>3.0310551797202603</v>
      </c>
      <c r="AD32" s="117">
        <v>0</v>
      </c>
      <c r="AE32" s="117">
        <v>0</v>
      </c>
      <c r="AF32" s="117">
        <v>3.011664550359419</v>
      </c>
      <c r="AG32" s="117">
        <v>0</v>
      </c>
      <c r="AH32" s="118">
        <v>0</v>
      </c>
      <c r="AI32" s="118">
        <v>1.8609061896764492</v>
      </c>
      <c r="AJ32" s="118">
        <v>0</v>
      </c>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S32" s="77"/>
      <c r="CT32" s="136"/>
    </row>
    <row r="33" spans="2:98" ht="27.95" customHeight="1" x14ac:dyDescent="0.3">
      <c r="B33" s="9" t="s">
        <v>35</v>
      </c>
      <c r="C33" s="9" t="s">
        <v>36</v>
      </c>
      <c r="D33" s="9" t="s">
        <v>128</v>
      </c>
      <c r="E33" s="13">
        <v>34.702626409999993</v>
      </c>
      <c r="F33" s="14">
        <f t="shared" si="6"/>
        <v>34.702626409999993</v>
      </c>
      <c r="G33" s="9"/>
      <c r="H33" s="46" t="s">
        <v>176</v>
      </c>
      <c r="I33" s="31">
        <v>39555</v>
      </c>
      <c r="J33" s="49" t="s">
        <v>188</v>
      </c>
      <c r="K33" s="32">
        <v>300</v>
      </c>
      <c r="L33" s="10" t="s">
        <v>180</v>
      </c>
      <c r="M33" s="31">
        <v>48686</v>
      </c>
      <c r="N33" s="10" t="s">
        <v>178</v>
      </c>
      <c r="O33" s="15"/>
      <c r="P33" s="117">
        <v>0</v>
      </c>
      <c r="Q33" s="117">
        <v>3.791105449999999</v>
      </c>
      <c r="R33" s="117">
        <v>0</v>
      </c>
      <c r="S33" s="117">
        <v>0</v>
      </c>
      <c r="T33" s="117">
        <v>3.6151583799999978</v>
      </c>
      <c r="U33" s="117">
        <v>0</v>
      </c>
      <c r="V33" s="117">
        <v>0</v>
      </c>
      <c r="W33" s="117">
        <v>3.6846765299999982</v>
      </c>
      <c r="X33" s="117">
        <v>0</v>
      </c>
      <c r="Y33" s="117">
        <v>0</v>
      </c>
      <c r="Z33" s="117">
        <v>3.7930509299999979</v>
      </c>
      <c r="AA33" s="117">
        <v>0</v>
      </c>
      <c r="AB33" s="117">
        <v>0</v>
      </c>
      <c r="AC33" s="117">
        <v>4.0022344799999985</v>
      </c>
      <c r="AD33" s="117">
        <v>0</v>
      </c>
      <c r="AE33" s="117">
        <v>0</v>
      </c>
      <c r="AF33" s="117">
        <v>3.8813952599999979</v>
      </c>
      <c r="AG33" s="117">
        <v>0</v>
      </c>
      <c r="AH33" s="118">
        <v>0</v>
      </c>
      <c r="AI33" s="118">
        <v>1.2169181067801929</v>
      </c>
      <c r="AJ33" s="118">
        <v>0</v>
      </c>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S33" s="77"/>
      <c r="CT33" s="136"/>
    </row>
    <row r="34" spans="2:98" ht="27.95" customHeight="1" x14ac:dyDescent="0.3">
      <c r="B34" s="9" t="s">
        <v>37</v>
      </c>
      <c r="C34" s="9" t="s">
        <v>38</v>
      </c>
      <c r="D34" s="9" t="s">
        <v>128</v>
      </c>
      <c r="E34" s="13">
        <v>21.918644331428542</v>
      </c>
      <c r="F34" s="14">
        <f t="shared" si="6"/>
        <v>21.918644331428542</v>
      </c>
      <c r="G34" s="9"/>
      <c r="H34" s="46" t="s">
        <v>176</v>
      </c>
      <c r="I34" s="31">
        <v>38588</v>
      </c>
      <c r="J34" s="49" t="s">
        <v>188</v>
      </c>
      <c r="K34" s="32">
        <v>240</v>
      </c>
      <c r="L34" s="10" t="s">
        <v>180</v>
      </c>
      <c r="M34" s="31">
        <v>45893</v>
      </c>
      <c r="N34" s="10" t="s">
        <v>178</v>
      </c>
      <c r="O34" s="15"/>
      <c r="P34" s="117">
        <v>0</v>
      </c>
      <c r="Q34" s="117">
        <v>5.1006321544188102</v>
      </c>
      <c r="R34" s="117">
        <v>0</v>
      </c>
      <c r="S34" s="117">
        <v>0</v>
      </c>
      <c r="T34" s="117">
        <v>5.0971103460628457</v>
      </c>
      <c r="U34" s="117">
        <v>0</v>
      </c>
      <c r="V34" s="117">
        <v>0</v>
      </c>
      <c r="W34" s="117">
        <v>5.0916350220024587</v>
      </c>
      <c r="X34" s="117">
        <v>0</v>
      </c>
      <c r="Y34" s="117">
        <v>0</v>
      </c>
      <c r="Z34" s="117">
        <v>5.0550712536396594</v>
      </c>
      <c r="AA34" s="117">
        <v>0</v>
      </c>
      <c r="AB34" s="117">
        <v>0</v>
      </c>
      <c r="AC34" s="117">
        <v>4.9994205830015224</v>
      </c>
      <c r="AD34" s="117">
        <v>0</v>
      </c>
      <c r="AE34" s="117">
        <v>0</v>
      </c>
      <c r="AF34" s="117">
        <v>0</v>
      </c>
      <c r="AG34" s="117">
        <v>0</v>
      </c>
      <c r="AH34" s="118">
        <v>0</v>
      </c>
      <c r="AI34" s="118">
        <v>0</v>
      </c>
      <c r="AJ34" s="118">
        <v>0</v>
      </c>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S34" s="77"/>
      <c r="CT34" s="136"/>
    </row>
    <row r="35" spans="2:98" ht="27.95" customHeight="1" x14ac:dyDescent="0.3">
      <c r="B35" s="9" t="s">
        <v>43</v>
      </c>
      <c r="C35" s="9" t="s">
        <v>44</v>
      </c>
      <c r="D35" s="9" t="s">
        <v>128</v>
      </c>
      <c r="E35" s="14">
        <v>8.6748946939990201</v>
      </c>
      <c r="F35" s="14">
        <f t="shared" si="6"/>
        <v>8.6748946939990201</v>
      </c>
      <c r="G35" s="9"/>
      <c r="H35" s="46" t="s">
        <v>176</v>
      </c>
      <c r="I35" s="31">
        <v>43084</v>
      </c>
      <c r="J35" s="49" t="s">
        <v>188</v>
      </c>
      <c r="K35" s="32">
        <v>292</v>
      </c>
      <c r="L35" s="10" t="s">
        <v>180</v>
      </c>
      <c r="M35" s="31">
        <v>51971</v>
      </c>
      <c r="N35" s="10" t="s">
        <v>178</v>
      </c>
      <c r="O35" s="15"/>
      <c r="P35" s="117">
        <v>0</v>
      </c>
      <c r="Q35" s="117">
        <v>0.10167033723796545</v>
      </c>
      <c r="R35" s="117">
        <v>0</v>
      </c>
      <c r="S35" s="117">
        <v>0</v>
      </c>
      <c r="T35" s="117">
        <v>0.32817483129919967</v>
      </c>
      <c r="U35" s="117">
        <v>0</v>
      </c>
      <c r="V35" s="117">
        <v>0</v>
      </c>
      <c r="W35" s="117">
        <v>0.5784501777538531</v>
      </c>
      <c r="X35" s="117">
        <v>0</v>
      </c>
      <c r="Y35" s="117">
        <v>0</v>
      </c>
      <c r="Z35" s="117">
        <v>0.62179945837898343</v>
      </c>
      <c r="AA35" s="117">
        <v>0</v>
      </c>
      <c r="AB35" s="117">
        <v>0</v>
      </c>
      <c r="AC35" s="117">
        <v>0.707103678849901</v>
      </c>
      <c r="AD35" s="117">
        <v>0</v>
      </c>
      <c r="AE35" s="117">
        <v>0</v>
      </c>
      <c r="AF35" s="117">
        <v>0.69593237524789942</v>
      </c>
      <c r="AG35" s="117">
        <v>0</v>
      </c>
      <c r="AH35" s="118">
        <v>0</v>
      </c>
      <c r="AI35" s="118">
        <v>0.48473040496965492</v>
      </c>
      <c r="AJ35" s="118">
        <v>0</v>
      </c>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S35" s="77"/>
      <c r="CT35" s="136"/>
    </row>
    <row r="36" spans="2:98" ht="27.95" customHeight="1" x14ac:dyDescent="0.3">
      <c r="B36" s="9" t="s">
        <v>41</v>
      </c>
      <c r="C36" s="9" t="s">
        <v>42</v>
      </c>
      <c r="D36" s="9" t="s">
        <v>128</v>
      </c>
      <c r="E36" s="13">
        <v>5.5315386099999957</v>
      </c>
      <c r="F36" s="14">
        <f t="shared" si="6"/>
        <v>5.5315386099999957</v>
      </c>
      <c r="G36" s="9"/>
      <c r="H36" s="46" t="s">
        <v>176</v>
      </c>
      <c r="I36" s="31">
        <v>40852</v>
      </c>
      <c r="J36" s="49" t="s">
        <v>188</v>
      </c>
      <c r="K36" s="32">
        <v>252</v>
      </c>
      <c r="L36" s="10" t="s">
        <v>180</v>
      </c>
      <c r="M36" s="31">
        <v>48523</v>
      </c>
      <c r="N36" s="10" t="s">
        <v>178</v>
      </c>
      <c r="O36" s="15"/>
      <c r="P36" s="117">
        <v>0</v>
      </c>
      <c r="Q36" s="117">
        <v>0.55274232631284104</v>
      </c>
      <c r="R36" s="117">
        <v>0</v>
      </c>
      <c r="S36" s="117">
        <v>0</v>
      </c>
      <c r="T36" s="117">
        <v>0.59672209085856986</v>
      </c>
      <c r="U36" s="117">
        <v>0</v>
      </c>
      <c r="V36" s="117">
        <v>0</v>
      </c>
      <c r="W36" s="117">
        <v>0.6077278430209081</v>
      </c>
      <c r="X36" s="117">
        <v>0</v>
      </c>
      <c r="Y36" s="117">
        <v>0</v>
      </c>
      <c r="Z36" s="117">
        <v>0.62648302050691651</v>
      </c>
      <c r="AA36" s="117">
        <v>0</v>
      </c>
      <c r="AB36" s="117">
        <v>0</v>
      </c>
      <c r="AC36" s="117">
        <v>0.65511023183097883</v>
      </c>
      <c r="AD36" s="117">
        <v>0</v>
      </c>
      <c r="AE36" s="117">
        <v>0</v>
      </c>
      <c r="AF36" s="117">
        <v>0.63420437631959348</v>
      </c>
      <c r="AG36" s="117">
        <v>0</v>
      </c>
      <c r="AH36" s="118">
        <v>0</v>
      </c>
      <c r="AI36" s="118">
        <v>0.18493494088688553</v>
      </c>
      <c r="AJ36" s="118">
        <v>0</v>
      </c>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S36" s="77"/>
      <c r="CT36" s="136"/>
    </row>
    <row r="37" spans="2:98" ht="27.95" customHeight="1" x14ac:dyDescent="0.3">
      <c r="B37" s="9" t="s">
        <v>167</v>
      </c>
      <c r="C37" s="9" t="s">
        <v>168</v>
      </c>
      <c r="D37" s="9" t="s">
        <v>128</v>
      </c>
      <c r="E37" s="13">
        <v>1.2470000000000001</v>
      </c>
      <c r="F37" s="14">
        <f t="shared" si="6"/>
        <v>1.2470000000000001</v>
      </c>
      <c r="G37" s="9"/>
      <c r="H37" s="46" t="s">
        <v>176</v>
      </c>
      <c r="I37" s="31">
        <v>44313</v>
      </c>
      <c r="J37" s="49" t="s">
        <v>188</v>
      </c>
      <c r="K37" s="32">
        <v>283</v>
      </c>
      <c r="L37" s="10" t="s">
        <v>180</v>
      </c>
      <c r="M37" s="31">
        <v>52916</v>
      </c>
      <c r="N37" s="10" t="s">
        <v>178</v>
      </c>
      <c r="O37" s="15"/>
      <c r="P37" s="117">
        <v>0</v>
      </c>
      <c r="Q37" s="117">
        <v>7.7122679452054799E-3</v>
      </c>
      <c r="R37" s="117">
        <v>0</v>
      </c>
      <c r="S37" s="117">
        <v>0</v>
      </c>
      <c r="T37" s="117">
        <v>1.6285478356164382E-2</v>
      </c>
      <c r="U37" s="117">
        <v>0</v>
      </c>
      <c r="V37" s="117">
        <v>0</v>
      </c>
      <c r="W37" s="117">
        <v>2.215901917808219E-2</v>
      </c>
      <c r="X37" s="117">
        <v>0</v>
      </c>
      <c r="Y37" s="117">
        <v>0</v>
      </c>
      <c r="Z37" s="117">
        <v>3.1357437808219174E-2</v>
      </c>
      <c r="AA37" s="117">
        <v>0</v>
      </c>
      <c r="AB37" s="117">
        <v>0</v>
      </c>
      <c r="AC37" s="117">
        <v>0.1076665949589041</v>
      </c>
      <c r="AD37" s="117">
        <v>0</v>
      </c>
      <c r="AE37" s="117">
        <v>0</v>
      </c>
      <c r="AF37" s="117">
        <v>0.10583435906849314</v>
      </c>
      <c r="AG37" s="117">
        <v>0</v>
      </c>
      <c r="AH37" s="118">
        <v>0</v>
      </c>
      <c r="AI37" s="118">
        <v>8.3815755506849304E-2</v>
      </c>
      <c r="AJ37" s="118">
        <v>0</v>
      </c>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S37" s="77"/>
      <c r="CT37" s="136"/>
    </row>
    <row r="38" spans="2:98" ht="27.95" customHeight="1" x14ac:dyDescent="0.3">
      <c r="B38" s="9" t="s">
        <v>45</v>
      </c>
      <c r="C38" s="9" t="s">
        <v>46</v>
      </c>
      <c r="D38" s="9" t="s">
        <v>128</v>
      </c>
      <c r="E38" s="13">
        <v>0.84181981000000161</v>
      </c>
      <c r="F38" s="14">
        <f t="shared" si="6"/>
        <v>0.84181981000000161</v>
      </c>
      <c r="G38" s="9"/>
      <c r="H38" s="46" t="s">
        <v>176</v>
      </c>
      <c r="I38" s="31">
        <v>38643</v>
      </c>
      <c r="J38" s="49" t="s">
        <v>188</v>
      </c>
      <c r="K38" s="32">
        <v>228</v>
      </c>
      <c r="L38" s="10" t="s">
        <v>180</v>
      </c>
      <c r="M38" s="31">
        <v>45583</v>
      </c>
      <c r="N38" s="10" t="s">
        <v>178</v>
      </c>
      <c r="O38" s="15"/>
      <c r="P38" s="117">
        <v>0</v>
      </c>
      <c r="Q38" s="117">
        <v>0.28965629235669138</v>
      </c>
      <c r="R38" s="117">
        <v>0</v>
      </c>
      <c r="S38" s="117">
        <v>0</v>
      </c>
      <c r="T38" s="117">
        <v>0.2765508932531156</v>
      </c>
      <c r="U38" s="117">
        <v>0</v>
      </c>
      <c r="V38" s="117">
        <v>0</v>
      </c>
      <c r="W38" s="117">
        <v>0.26344549414953983</v>
      </c>
      <c r="X38" s="117">
        <v>0</v>
      </c>
      <c r="Y38" s="117">
        <v>0</v>
      </c>
      <c r="Z38" s="117">
        <v>0.25037567019972506</v>
      </c>
      <c r="AA38" s="117">
        <v>0</v>
      </c>
      <c r="AB38" s="117">
        <v>0</v>
      </c>
      <c r="AC38" s="117">
        <v>0</v>
      </c>
      <c r="AD38" s="117">
        <v>0</v>
      </c>
      <c r="AE38" s="117">
        <v>0</v>
      </c>
      <c r="AF38" s="117">
        <v>0</v>
      </c>
      <c r="AG38" s="117">
        <v>0</v>
      </c>
      <c r="AH38" s="118">
        <v>0</v>
      </c>
      <c r="AI38" s="118">
        <v>0</v>
      </c>
      <c r="AJ38" s="118">
        <v>0</v>
      </c>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S38" s="77"/>
      <c r="CT38" s="136"/>
    </row>
    <row r="39" spans="2:98" ht="27.95" customHeight="1" x14ac:dyDescent="0.3">
      <c r="B39" s="9" t="s">
        <v>47</v>
      </c>
      <c r="C39" s="9" t="s">
        <v>48</v>
      </c>
      <c r="D39" s="9" t="s">
        <v>128</v>
      </c>
      <c r="E39" s="13">
        <v>0.55225274000000013</v>
      </c>
      <c r="F39" s="14">
        <f t="shared" si="6"/>
        <v>0.55225274000000013</v>
      </c>
      <c r="G39" s="9"/>
      <c r="H39" s="46" t="s">
        <v>176</v>
      </c>
      <c r="I39" s="31">
        <v>40360</v>
      </c>
      <c r="J39" s="49" t="s">
        <v>188</v>
      </c>
      <c r="K39" s="32">
        <v>290</v>
      </c>
      <c r="L39" s="10" t="s">
        <v>184</v>
      </c>
      <c r="M39" s="31">
        <v>49188</v>
      </c>
      <c r="N39" s="10" t="s">
        <v>178</v>
      </c>
      <c r="O39" s="15"/>
      <c r="P39" s="117">
        <v>0</v>
      </c>
      <c r="Q39" s="117">
        <v>2.4039926037735852E-2</v>
      </c>
      <c r="R39" s="117">
        <v>0</v>
      </c>
      <c r="S39" s="117">
        <v>0</v>
      </c>
      <c r="T39" s="117">
        <v>4.7714112075471701E-2</v>
      </c>
      <c r="U39" s="117">
        <v>0</v>
      </c>
      <c r="V39" s="117">
        <v>0</v>
      </c>
      <c r="W39" s="117">
        <v>4.7226462075471702E-2</v>
      </c>
      <c r="X39" s="117">
        <v>0</v>
      </c>
      <c r="Y39" s="117">
        <v>0</v>
      </c>
      <c r="Z39" s="117">
        <v>4.6738812075471703E-2</v>
      </c>
      <c r="AA39" s="117">
        <v>0</v>
      </c>
      <c r="AB39" s="117">
        <v>0</v>
      </c>
      <c r="AC39" s="117">
        <v>4.6251172075471705E-2</v>
      </c>
      <c r="AD39" s="117">
        <v>0</v>
      </c>
      <c r="AE39" s="117">
        <v>0</v>
      </c>
      <c r="AF39" s="117">
        <v>4.5763522075471706E-2</v>
      </c>
      <c r="AG39" s="117">
        <v>0</v>
      </c>
      <c r="AH39" s="118">
        <v>0</v>
      </c>
      <c r="AI39" s="118">
        <v>1.8785160199161426E-2</v>
      </c>
      <c r="AJ39" s="118">
        <v>0</v>
      </c>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S39" s="77"/>
      <c r="CT39" s="136"/>
    </row>
    <row r="40" spans="2:98" ht="27.95" customHeight="1" x14ac:dyDescent="0.3">
      <c r="B40" s="9" t="s">
        <v>51</v>
      </c>
      <c r="C40" s="9" t="s">
        <v>52</v>
      </c>
      <c r="D40" s="9" t="s">
        <v>128</v>
      </c>
      <c r="E40" s="13">
        <v>0.34142474</v>
      </c>
      <c r="F40" s="14">
        <f t="shared" si="6"/>
        <v>0.34142474</v>
      </c>
      <c r="G40" s="9"/>
      <c r="H40" s="46" t="s">
        <v>176</v>
      </c>
      <c r="I40" s="31">
        <v>40360</v>
      </c>
      <c r="J40" s="49" t="s">
        <v>188</v>
      </c>
      <c r="K40" s="32">
        <v>158</v>
      </c>
      <c r="L40" s="10" t="s">
        <v>184</v>
      </c>
      <c r="M40" s="31">
        <v>45170</v>
      </c>
      <c r="N40" s="10" t="s">
        <v>178</v>
      </c>
      <c r="O40" s="15"/>
      <c r="P40" s="117">
        <v>0</v>
      </c>
      <c r="Q40" s="117">
        <v>7.7758534444444444E-2</v>
      </c>
      <c r="R40" s="117">
        <v>0</v>
      </c>
      <c r="S40" s="117">
        <v>0</v>
      </c>
      <c r="T40" s="117">
        <v>0.1541855188888889</v>
      </c>
      <c r="U40" s="117">
        <v>0</v>
      </c>
      <c r="V40" s="117">
        <v>0</v>
      </c>
      <c r="W40" s="117">
        <v>0.11447402666666667</v>
      </c>
      <c r="X40" s="117">
        <v>0</v>
      </c>
      <c r="Y40" s="117">
        <v>0</v>
      </c>
      <c r="Z40" s="117">
        <v>0</v>
      </c>
      <c r="AA40" s="117">
        <v>0</v>
      </c>
      <c r="AB40" s="117">
        <v>0</v>
      </c>
      <c r="AC40" s="117">
        <v>0</v>
      </c>
      <c r="AD40" s="117">
        <v>0</v>
      </c>
      <c r="AE40" s="117">
        <v>0</v>
      </c>
      <c r="AF40" s="117">
        <v>0</v>
      </c>
      <c r="AG40" s="117">
        <v>0</v>
      </c>
      <c r="AH40" s="118">
        <v>0</v>
      </c>
      <c r="AI40" s="118">
        <v>0</v>
      </c>
      <c r="AJ40" s="118">
        <v>0</v>
      </c>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c r="CG40" s="134"/>
      <c r="CH40" s="134"/>
      <c r="CI40" s="134"/>
      <c r="CJ40" s="134"/>
      <c r="CK40" s="134"/>
      <c r="CL40" s="134"/>
      <c r="CM40" s="134"/>
      <c r="CN40" s="134"/>
      <c r="CO40" s="134"/>
      <c r="CS40" s="77"/>
      <c r="CT40" s="136"/>
    </row>
    <row r="41" spans="2:98" ht="27.95" customHeight="1" x14ac:dyDescent="0.3">
      <c r="B41" s="9" t="s">
        <v>49</v>
      </c>
      <c r="C41" s="9" t="s">
        <v>50</v>
      </c>
      <c r="D41" s="9" t="s">
        <v>128</v>
      </c>
      <c r="E41" s="13">
        <v>0.13818150999999865</v>
      </c>
      <c r="F41" s="14">
        <f t="shared" si="6"/>
        <v>0.13818150999999865</v>
      </c>
      <c r="G41" s="9"/>
      <c r="H41" s="46" t="s">
        <v>176</v>
      </c>
      <c r="I41" s="31">
        <v>37672</v>
      </c>
      <c r="J41" s="49" t="s">
        <v>188</v>
      </c>
      <c r="K41" s="32">
        <v>228</v>
      </c>
      <c r="L41" s="10" t="s">
        <v>180</v>
      </c>
      <c r="M41" s="31">
        <v>44612</v>
      </c>
      <c r="N41" s="10" t="s">
        <v>178</v>
      </c>
      <c r="O41" s="15"/>
      <c r="P41" s="117">
        <v>0</v>
      </c>
      <c r="Q41" s="117">
        <v>0.1475067224145509</v>
      </c>
      <c r="R41" s="117">
        <v>0</v>
      </c>
      <c r="S41" s="117">
        <v>0</v>
      </c>
      <c r="T41" s="117">
        <v>7.0968055879046588E-2</v>
      </c>
      <c r="U41" s="117">
        <v>0</v>
      </c>
      <c r="V41" s="117">
        <v>0</v>
      </c>
      <c r="W41" s="117">
        <v>0</v>
      </c>
      <c r="X41" s="117">
        <v>0</v>
      </c>
      <c r="Y41" s="117">
        <v>0</v>
      </c>
      <c r="Z41" s="117">
        <v>0</v>
      </c>
      <c r="AA41" s="117">
        <v>0</v>
      </c>
      <c r="AB41" s="117">
        <v>0</v>
      </c>
      <c r="AC41" s="117">
        <v>0</v>
      </c>
      <c r="AD41" s="117">
        <v>0</v>
      </c>
      <c r="AE41" s="117">
        <v>0</v>
      </c>
      <c r="AF41" s="117">
        <v>0</v>
      </c>
      <c r="AG41" s="117">
        <v>0</v>
      </c>
      <c r="AH41" s="118">
        <v>0</v>
      </c>
      <c r="AI41" s="118">
        <v>0</v>
      </c>
      <c r="AJ41" s="118">
        <v>0</v>
      </c>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c r="CI41" s="134"/>
      <c r="CJ41" s="134"/>
      <c r="CK41" s="134"/>
      <c r="CL41" s="134"/>
      <c r="CM41" s="134"/>
      <c r="CN41" s="134"/>
      <c r="CO41" s="134"/>
      <c r="CS41" s="77"/>
      <c r="CT41" s="136"/>
    </row>
    <row r="42" spans="2:98" ht="27.95" customHeight="1" x14ac:dyDescent="0.3">
      <c r="B42" s="23" t="s">
        <v>53</v>
      </c>
      <c r="C42" s="23"/>
      <c r="D42" s="23"/>
      <c r="E42" s="23"/>
      <c r="F42" s="40">
        <f>+SUM(F43:F44)</f>
        <v>31.660258248571399</v>
      </c>
      <c r="G42" s="23"/>
      <c r="H42" s="48"/>
      <c r="I42" s="23"/>
      <c r="J42" s="51"/>
      <c r="K42" s="23"/>
      <c r="L42" s="23"/>
      <c r="M42" s="23"/>
      <c r="N42" s="23"/>
      <c r="O42" s="36"/>
      <c r="P42" s="119">
        <f t="shared" ref="P42:AJ42" si="7">+SUM(P43:P44)</f>
        <v>0</v>
      </c>
      <c r="Q42" s="119">
        <f t="shared" si="7"/>
        <v>2.8852186988003101</v>
      </c>
      <c r="R42" s="119">
        <f t="shared" si="7"/>
        <v>0</v>
      </c>
      <c r="S42" s="119">
        <f t="shared" si="7"/>
        <v>0</v>
      </c>
      <c r="T42" s="119">
        <f t="shared" si="7"/>
        <v>2.5280596528105095</v>
      </c>
      <c r="U42" s="119">
        <f t="shared" si="7"/>
        <v>0</v>
      </c>
      <c r="V42" s="119">
        <f t="shared" si="7"/>
        <v>0</v>
      </c>
      <c r="W42" s="119">
        <f t="shared" si="7"/>
        <v>2.3996527838377304</v>
      </c>
      <c r="X42" s="119">
        <f t="shared" si="7"/>
        <v>0</v>
      </c>
      <c r="Y42" s="119">
        <f t="shared" si="7"/>
        <v>0</v>
      </c>
      <c r="Z42" s="119">
        <f t="shared" si="7"/>
        <v>2.4897842290819412</v>
      </c>
      <c r="AA42" s="119">
        <f t="shared" si="7"/>
        <v>0</v>
      </c>
      <c r="AB42" s="119">
        <f t="shared" si="7"/>
        <v>0</v>
      </c>
      <c r="AC42" s="119">
        <f t="shared" si="7"/>
        <v>2.7874939951415572</v>
      </c>
      <c r="AD42" s="119">
        <f t="shared" si="7"/>
        <v>0</v>
      </c>
      <c r="AE42" s="119">
        <f t="shared" si="7"/>
        <v>0</v>
      </c>
      <c r="AF42" s="119">
        <f t="shared" si="7"/>
        <v>2.7687449547072855</v>
      </c>
      <c r="AG42" s="119">
        <f t="shared" si="7"/>
        <v>0</v>
      </c>
      <c r="AH42" s="119">
        <f t="shared" si="7"/>
        <v>0</v>
      </c>
      <c r="AI42" s="119">
        <f t="shared" si="7"/>
        <v>1.5115278095750802</v>
      </c>
      <c r="AJ42" s="119">
        <f t="shared" si="7"/>
        <v>0</v>
      </c>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S42" s="77"/>
      <c r="CT42" s="136"/>
    </row>
    <row r="43" spans="2:98" ht="27.95" customHeight="1" x14ac:dyDescent="0.3">
      <c r="B43" s="9" t="s">
        <v>54</v>
      </c>
      <c r="C43" s="9" t="s">
        <v>55</v>
      </c>
      <c r="D43" s="9" t="s">
        <v>128</v>
      </c>
      <c r="E43" s="14">
        <v>31.229759799999972</v>
      </c>
      <c r="F43" s="14">
        <f>+IF($D43="USD",$E43,$E43/$C$63)</f>
        <v>31.229759799999972</v>
      </c>
      <c r="G43" s="9"/>
      <c r="H43" s="46" t="s">
        <v>176</v>
      </c>
      <c r="I43" s="31">
        <v>39706</v>
      </c>
      <c r="J43" s="49" t="s">
        <v>188</v>
      </c>
      <c r="K43" s="32">
        <v>360</v>
      </c>
      <c r="L43" s="10" t="s">
        <v>180</v>
      </c>
      <c r="M43" s="31">
        <v>50663</v>
      </c>
      <c r="N43" s="10" t="s">
        <v>178</v>
      </c>
      <c r="O43" s="15"/>
      <c r="P43" s="117">
        <v>0</v>
      </c>
      <c r="Q43" s="117">
        <v>2.4405172159401869</v>
      </c>
      <c r="R43" s="117">
        <v>0</v>
      </c>
      <c r="S43" s="117">
        <v>0</v>
      </c>
      <c r="T43" s="117">
        <v>2.3115369597760669</v>
      </c>
      <c r="U43" s="117">
        <v>0</v>
      </c>
      <c r="V43" s="117">
        <v>0</v>
      </c>
      <c r="W43" s="117">
        <v>2.3996527838377304</v>
      </c>
      <c r="X43" s="117">
        <v>0</v>
      </c>
      <c r="Y43" s="117">
        <v>0</v>
      </c>
      <c r="Z43" s="117">
        <v>2.4897842290819412</v>
      </c>
      <c r="AA43" s="117">
        <v>0</v>
      </c>
      <c r="AB43" s="117">
        <v>0</v>
      </c>
      <c r="AC43" s="117">
        <v>2.7874939951415572</v>
      </c>
      <c r="AD43" s="117">
        <v>0</v>
      </c>
      <c r="AE43" s="117">
        <v>0</v>
      </c>
      <c r="AF43" s="117">
        <v>2.7687449547072855</v>
      </c>
      <c r="AG43" s="117">
        <v>0</v>
      </c>
      <c r="AH43" s="118">
        <v>0</v>
      </c>
      <c r="AI43" s="118">
        <v>1.5115278095750802</v>
      </c>
      <c r="AJ43" s="118">
        <v>0</v>
      </c>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S43" s="77"/>
      <c r="CT43" s="136"/>
    </row>
    <row r="44" spans="2:98" ht="27.95" customHeight="1" x14ac:dyDescent="0.3">
      <c r="B44" s="9" t="s">
        <v>56</v>
      </c>
      <c r="C44" s="9" t="s">
        <v>57</v>
      </c>
      <c r="D44" s="9" t="s">
        <v>128</v>
      </c>
      <c r="E44" s="13">
        <v>0.43049844857142638</v>
      </c>
      <c r="F44" s="14">
        <f>+IF($D44="USD",$E44,$E44/$C$63)</f>
        <v>0.43049844857142638</v>
      </c>
      <c r="G44" s="9"/>
      <c r="H44" s="46" t="s">
        <v>176</v>
      </c>
      <c r="I44" s="31">
        <v>39066</v>
      </c>
      <c r="J44" s="49" t="s">
        <v>188</v>
      </c>
      <c r="K44" s="32">
        <v>186</v>
      </c>
      <c r="L44" s="10" t="s">
        <v>180</v>
      </c>
      <c r="M44" s="31">
        <v>44727</v>
      </c>
      <c r="N44" s="10" t="s">
        <v>178</v>
      </c>
      <c r="O44" s="15"/>
      <c r="P44" s="117">
        <v>0</v>
      </c>
      <c r="Q44" s="117">
        <v>0.44470148286012334</v>
      </c>
      <c r="R44" s="117">
        <v>0</v>
      </c>
      <c r="S44" s="117">
        <v>0</v>
      </c>
      <c r="T44" s="117">
        <v>0.21652269303444274</v>
      </c>
      <c r="U44" s="117">
        <v>0</v>
      </c>
      <c r="V44" s="117">
        <v>0</v>
      </c>
      <c r="W44" s="117">
        <v>0</v>
      </c>
      <c r="X44" s="117">
        <v>0</v>
      </c>
      <c r="Y44" s="117">
        <v>0</v>
      </c>
      <c r="Z44" s="117">
        <v>0</v>
      </c>
      <c r="AA44" s="117">
        <v>0</v>
      </c>
      <c r="AB44" s="117">
        <v>0</v>
      </c>
      <c r="AC44" s="117">
        <v>0</v>
      </c>
      <c r="AD44" s="117">
        <v>0</v>
      </c>
      <c r="AE44" s="117">
        <v>0</v>
      </c>
      <c r="AF44" s="117">
        <v>0</v>
      </c>
      <c r="AG44" s="117">
        <v>0</v>
      </c>
      <c r="AH44" s="118">
        <v>0</v>
      </c>
      <c r="AI44" s="118">
        <v>0</v>
      </c>
      <c r="AJ44" s="118">
        <v>0</v>
      </c>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c r="CL44" s="134"/>
      <c r="CM44" s="134"/>
      <c r="CN44" s="134"/>
      <c r="CO44" s="134"/>
      <c r="CS44" s="77"/>
      <c r="CT44" s="136"/>
    </row>
    <row r="45" spans="2:98" ht="27.95" customHeight="1" x14ac:dyDescent="0.3">
      <c r="B45" s="22" t="s">
        <v>121</v>
      </c>
      <c r="C45" s="22"/>
      <c r="D45" s="22"/>
      <c r="E45" s="22"/>
      <c r="F45" s="39">
        <f>+SUM(F46:F48)</f>
        <v>530.29125162975845</v>
      </c>
      <c r="G45" s="105">
        <f>+F45/$F$50</f>
        <v>0.48666660920458432</v>
      </c>
      <c r="H45" s="47"/>
      <c r="I45" s="22"/>
      <c r="J45" s="50"/>
      <c r="K45" s="22"/>
      <c r="L45" s="22"/>
      <c r="M45" s="22"/>
      <c r="N45" s="22"/>
      <c r="O45" s="35"/>
      <c r="P45" s="116">
        <f t="shared" ref="P45:AJ45" si="8">+SUM(P46:P48)</f>
        <v>3064.5062833329939</v>
      </c>
      <c r="Q45" s="116">
        <f t="shared" si="8"/>
        <v>19.431866666666668</v>
      </c>
      <c r="R45" s="116">
        <f t="shared" si="8"/>
        <v>0</v>
      </c>
      <c r="S45" s="116">
        <f t="shared" si="8"/>
        <v>16.154937336473772</v>
      </c>
      <c r="T45" s="116">
        <f t="shared" si="8"/>
        <v>22.523299999999999</v>
      </c>
      <c r="U45" s="116">
        <f t="shared" si="8"/>
        <v>0</v>
      </c>
      <c r="V45" s="116">
        <f t="shared" si="8"/>
        <v>13.612391154352162</v>
      </c>
      <c r="W45" s="116">
        <f t="shared" si="8"/>
        <v>106.85828076923077</v>
      </c>
      <c r="X45" s="116">
        <f t="shared" si="8"/>
        <v>0</v>
      </c>
      <c r="Y45" s="116">
        <f t="shared" si="8"/>
        <v>10.642134123281977</v>
      </c>
      <c r="Z45" s="116">
        <f t="shared" si="8"/>
        <v>106.14487307692309</v>
      </c>
      <c r="AA45" s="116">
        <f t="shared" si="8"/>
        <v>0</v>
      </c>
      <c r="AB45" s="116">
        <f t="shared" si="8"/>
        <v>8.3601641635926285</v>
      </c>
      <c r="AC45" s="116">
        <f t="shared" si="8"/>
        <v>101.45676538461539</v>
      </c>
      <c r="AD45" s="116">
        <f t="shared" si="8"/>
        <v>0</v>
      </c>
      <c r="AE45" s="116">
        <f t="shared" si="8"/>
        <v>0</v>
      </c>
      <c r="AF45" s="116">
        <f t="shared" si="8"/>
        <v>96.768657692307713</v>
      </c>
      <c r="AG45" s="116">
        <f t="shared" si="8"/>
        <v>0</v>
      </c>
      <c r="AH45" s="116">
        <f t="shared" si="8"/>
        <v>0</v>
      </c>
      <c r="AI45" s="116">
        <f t="shared" si="8"/>
        <v>12.300620726495728</v>
      </c>
      <c r="AJ45" s="116">
        <f t="shared" si="8"/>
        <v>0</v>
      </c>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row>
    <row r="46" spans="2:98" ht="27.95" customHeight="1" x14ac:dyDescent="0.3">
      <c r="B46" s="9" t="s">
        <v>166</v>
      </c>
      <c r="C46" s="9" t="s">
        <v>163</v>
      </c>
      <c r="D46" s="9" t="s">
        <v>128</v>
      </c>
      <c r="E46" s="13">
        <v>529.96</v>
      </c>
      <c r="F46" s="14">
        <f>+IF($D46="USD",$E46,$E46/$C$63)</f>
        <v>529.96</v>
      </c>
      <c r="G46" s="9"/>
      <c r="H46" s="46" t="s">
        <v>189</v>
      </c>
      <c r="I46" s="31">
        <v>43970</v>
      </c>
      <c r="J46" s="49">
        <v>5.0423124612523254E-2</v>
      </c>
      <c r="K46" s="32">
        <v>106</v>
      </c>
      <c r="L46" s="10" t="s">
        <v>180</v>
      </c>
      <c r="M46" s="31">
        <v>47196</v>
      </c>
      <c r="N46" s="10" t="s">
        <v>187</v>
      </c>
      <c r="O46" s="15"/>
      <c r="P46" s="117">
        <v>0</v>
      </c>
      <c r="Q46" s="117">
        <v>19.431866666666668</v>
      </c>
      <c r="R46" s="117">
        <v>0</v>
      </c>
      <c r="S46" s="117">
        <v>0</v>
      </c>
      <c r="T46" s="117">
        <v>22.523299999999999</v>
      </c>
      <c r="U46" s="117">
        <v>0</v>
      </c>
      <c r="V46" s="117">
        <v>0</v>
      </c>
      <c r="W46" s="117">
        <v>106.85828076923077</v>
      </c>
      <c r="X46" s="117">
        <v>0</v>
      </c>
      <c r="Y46" s="117">
        <v>0</v>
      </c>
      <c r="Z46" s="117">
        <v>106.14487307692309</v>
      </c>
      <c r="AA46" s="117">
        <v>0</v>
      </c>
      <c r="AB46" s="117">
        <v>0</v>
      </c>
      <c r="AC46" s="117">
        <v>101.45676538461539</v>
      </c>
      <c r="AD46" s="117">
        <v>0</v>
      </c>
      <c r="AE46" s="117">
        <v>0</v>
      </c>
      <c r="AF46" s="117">
        <v>96.768657692307713</v>
      </c>
      <c r="AG46" s="117">
        <v>0</v>
      </c>
      <c r="AH46" s="118">
        <v>0</v>
      </c>
      <c r="AI46" s="118">
        <v>12.300620726495728</v>
      </c>
      <c r="AJ46" s="118">
        <v>0</v>
      </c>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row>
    <row r="47" spans="2:98" ht="27.95" customHeight="1" x14ac:dyDescent="0.3">
      <c r="B47" s="9" t="s">
        <v>60</v>
      </c>
      <c r="C47" s="9" t="s">
        <v>61</v>
      </c>
      <c r="D47" s="9" t="s">
        <v>2</v>
      </c>
      <c r="E47" s="16">
        <v>31.709625386399996</v>
      </c>
      <c r="F47" s="14">
        <f>+IF($D47="USD",$E47,$E47/$C$63)</f>
        <v>0.33125162975846861</v>
      </c>
      <c r="G47" s="9"/>
      <c r="H47" s="46" t="s">
        <v>189</v>
      </c>
      <c r="I47" s="31">
        <v>43494</v>
      </c>
      <c r="J47" s="49" t="s">
        <v>190</v>
      </c>
      <c r="K47" s="32">
        <v>84</v>
      </c>
      <c r="L47" s="10" t="s">
        <v>180</v>
      </c>
      <c r="M47" s="31">
        <v>45870</v>
      </c>
      <c r="N47" s="10" t="s">
        <v>187</v>
      </c>
      <c r="O47" s="15"/>
      <c r="P47" s="117">
        <v>17.687078729651283</v>
      </c>
      <c r="Q47" s="117">
        <v>0</v>
      </c>
      <c r="R47" s="117">
        <v>0</v>
      </c>
      <c r="S47" s="117">
        <v>16.154937336473772</v>
      </c>
      <c r="T47" s="117">
        <v>0</v>
      </c>
      <c r="U47" s="117">
        <v>0</v>
      </c>
      <c r="V47" s="117">
        <v>13.612391154352162</v>
      </c>
      <c r="W47" s="117">
        <v>0</v>
      </c>
      <c r="X47" s="117">
        <v>0</v>
      </c>
      <c r="Y47" s="117">
        <v>10.642134123281977</v>
      </c>
      <c r="Z47" s="117">
        <v>0</v>
      </c>
      <c r="AA47" s="117">
        <v>0</v>
      </c>
      <c r="AB47" s="117">
        <v>8.3601641635926285</v>
      </c>
      <c r="AC47" s="117">
        <v>0</v>
      </c>
      <c r="AD47" s="117">
        <v>0</v>
      </c>
      <c r="AE47" s="117">
        <v>0</v>
      </c>
      <c r="AF47" s="117">
        <v>0</v>
      </c>
      <c r="AG47" s="117">
        <v>0</v>
      </c>
      <c r="AH47" s="118">
        <v>0</v>
      </c>
      <c r="AI47" s="118">
        <v>0</v>
      </c>
      <c r="AJ47" s="118">
        <v>0</v>
      </c>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row>
    <row r="48" spans="2:98" ht="27.95" customHeight="1" x14ac:dyDescent="0.3">
      <c r="B48" s="9" t="s">
        <v>194</v>
      </c>
      <c r="C48" s="9" t="s">
        <v>59</v>
      </c>
      <c r="D48" s="9" t="s">
        <v>2</v>
      </c>
      <c r="E48" s="16">
        <v>0</v>
      </c>
      <c r="F48" s="14">
        <f>+IF($D48="USD",$E48,$E48/$C$63)</f>
        <v>0</v>
      </c>
      <c r="G48" s="9"/>
      <c r="H48" s="46" t="s">
        <v>176</v>
      </c>
      <c r="I48" s="31">
        <v>42895</v>
      </c>
      <c r="J48" s="49" t="s">
        <v>191</v>
      </c>
      <c r="K48" s="32">
        <v>48</v>
      </c>
      <c r="L48" s="10" t="s">
        <v>184</v>
      </c>
      <c r="M48" s="31">
        <v>44356</v>
      </c>
      <c r="N48" s="10" t="s">
        <v>187</v>
      </c>
      <c r="O48" s="15"/>
      <c r="P48" s="117">
        <v>3046.8192046033428</v>
      </c>
      <c r="Q48" s="117">
        <v>0</v>
      </c>
      <c r="R48" s="117">
        <v>0</v>
      </c>
      <c r="S48" s="117">
        <v>0</v>
      </c>
      <c r="T48" s="117">
        <v>0</v>
      </c>
      <c r="U48" s="117">
        <v>0</v>
      </c>
      <c r="V48" s="117">
        <v>0</v>
      </c>
      <c r="W48" s="117">
        <v>0</v>
      </c>
      <c r="X48" s="117">
        <v>0</v>
      </c>
      <c r="Y48" s="117">
        <v>0</v>
      </c>
      <c r="Z48" s="117">
        <v>0</v>
      </c>
      <c r="AA48" s="117">
        <v>0</v>
      </c>
      <c r="AB48" s="117">
        <v>0</v>
      </c>
      <c r="AC48" s="117">
        <v>0</v>
      </c>
      <c r="AD48" s="117">
        <v>0</v>
      </c>
      <c r="AE48" s="117">
        <v>0</v>
      </c>
      <c r="AF48" s="117">
        <v>0</v>
      </c>
      <c r="AG48" s="117">
        <v>0</v>
      </c>
      <c r="AH48" s="118">
        <v>0</v>
      </c>
      <c r="AI48" s="118">
        <v>0</v>
      </c>
      <c r="AJ48" s="118">
        <v>0</v>
      </c>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row>
    <row r="49" spans="1:96" ht="6.75" customHeight="1" x14ac:dyDescent="0.3">
      <c r="B49" s="25"/>
      <c r="C49" s="15"/>
      <c r="D49" s="15"/>
      <c r="E49" s="15"/>
      <c r="F49" s="15"/>
      <c r="G49" s="15"/>
      <c r="H49" s="15"/>
      <c r="I49" s="15"/>
      <c r="J49" s="15"/>
      <c r="K49" s="15"/>
      <c r="L49" s="15"/>
      <c r="M49" s="15"/>
      <c r="N49" s="15"/>
      <c r="O49" s="15"/>
      <c r="P49" s="120"/>
      <c r="Q49" s="120"/>
      <c r="R49" s="120"/>
      <c r="S49" s="120"/>
      <c r="T49" s="120"/>
      <c r="U49" s="120"/>
      <c r="V49" s="120"/>
      <c r="W49" s="120"/>
      <c r="X49" s="120"/>
      <c r="Y49" s="120"/>
      <c r="Z49" s="120"/>
      <c r="AA49" s="120"/>
      <c r="AB49" s="120"/>
      <c r="AC49" s="120"/>
      <c r="AD49" s="120"/>
      <c r="AE49" s="120"/>
      <c r="AF49" s="120"/>
      <c r="AG49" s="120"/>
      <c r="AH49" s="121"/>
      <c r="AI49" s="121"/>
      <c r="AJ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row>
    <row r="50" spans="1:96" ht="29.25" customHeight="1" x14ac:dyDescent="0.3">
      <c r="B50" s="166" t="s">
        <v>75</v>
      </c>
      <c r="C50" s="167"/>
      <c r="D50" s="167"/>
      <c r="E50" s="37"/>
      <c r="F50" s="38">
        <f>+SUM(F9,F25,F27,F29,F45)</f>
        <v>1089.6396868001175</v>
      </c>
      <c r="G50" s="106"/>
      <c r="H50" s="37"/>
      <c r="I50" s="37"/>
      <c r="J50" s="37"/>
      <c r="K50" s="37"/>
      <c r="L50" s="37"/>
      <c r="M50" s="37"/>
      <c r="N50" s="37"/>
      <c r="O50" s="37"/>
      <c r="P50" s="115">
        <f t="shared" ref="P50:AJ50" si="9">+SUM(P9,P25,P27,P29,P45)</f>
        <v>10147.351244895266</v>
      </c>
      <c r="Q50" s="115">
        <f t="shared" si="9"/>
        <v>39.093653521593453</v>
      </c>
      <c r="R50" s="115">
        <f t="shared" si="9"/>
        <v>40.171198581538093</v>
      </c>
      <c r="S50" s="115">
        <f t="shared" si="9"/>
        <v>10139.041232668225</v>
      </c>
      <c r="T50" s="115">
        <f t="shared" si="9"/>
        <v>41.076662794525298</v>
      </c>
      <c r="U50" s="115">
        <f t="shared" si="9"/>
        <v>48.604420206829857</v>
      </c>
      <c r="V50" s="115">
        <f t="shared" si="9"/>
        <v>10450.278115796764</v>
      </c>
      <c r="W50" s="115">
        <f t="shared" si="9"/>
        <v>125.75975662008345</v>
      </c>
      <c r="X50" s="115">
        <f t="shared" si="9"/>
        <v>46.517555194469523</v>
      </c>
      <c r="Y50" s="115">
        <f t="shared" si="9"/>
        <v>304.40501852614068</v>
      </c>
      <c r="Z50" s="115">
        <f t="shared" si="9"/>
        <v>125.53234687765179</v>
      </c>
      <c r="AA50" s="115">
        <f t="shared" si="9"/>
        <v>44.440219246092575</v>
      </c>
      <c r="AB50" s="115">
        <f t="shared" si="9"/>
        <v>142.72631514669058</v>
      </c>
      <c r="AC50" s="115">
        <f t="shared" si="9"/>
        <v>121.88631546706657</v>
      </c>
      <c r="AD50" s="115">
        <f t="shared" si="9"/>
        <v>31.952857349071571</v>
      </c>
      <c r="AE50" s="115">
        <f t="shared" si="9"/>
        <v>37.209827571541538</v>
      </c>
      <c r="AF50" s="115">
        <f t="shared" si="9"/>
        <v>111.9039842134672</v>
      </c>
      <c r="AG50" s="115">
        <f t="shared" si="9"/>
        <v>0</v>
      </c>
      <c r="AH50" s="115">
        <f t="shared" si="9"/>
        <v>0</v>
      </c>
      <c r="AI50" s="115">
        <f t="shared" si="9"/>
        <v>19.55601664394139</v>
      </c>
      <c r="AJ50" s="115">
        <f t="shared" si="9"/>
        <v>0</v>
      </c>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row>
    <row r="51" spans="1:96" x14ac:dyDescent="0.3">
      <c r="B51" s="41"/>
      <c r="C51" s="41"/>
      <c r="D51" s="41"/>
      <c r="E51" s="41"/>
      <c r="F51" s="41"/>
      <c r="G51" s="41"/>
      <c r="H51" s="41"/>
      <c r="I51" s="41"/>
      <c r="J51" s="41"/>
      <c r="K51" s="41"/>
      <c r="L51" s="41"/>
      <c r="M51" s="41"/>
      <c r="N51" s="41"/>
      <c r="O51" s="41"/>
      <c r="P51" s="140"/>
      <c r="Q51" s="140"/>
      <c r="R51" s="140"/>
      <c r="S51" s="140"/>
      <c r="T51" s="140"/>
      <c r="U51" s="140"/>
      <c r="V51" s="140"/>
      <c r="W51" s="140"/>
      <c r="X51" s="140"/>
      <c r="Y51" s="140"/>
      <c r="Z51" s="140"/>
      <c r="AA51" s="140"/>
      <c r="AB51" s="140"/>
      <c r="AC51" s="140"/>
      <c r="AD51" s="140"/>
      <c r="AE51" s="140"/>
      <c r="AF51" s="140"/>
      <c r="AG51" s="140"/>
      <c r="AH51" s="140"/>
      <c r="AI51" s="140"/>
      <c r="AJ51" s="140"/>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row>
    <row r="52" spans="1:96" ht="30" customHeight="1" x14ac:dyDescent="0.3">
      <c r="B52" s="24" t="s">
        <v>196</v>
      </c>
      <c r="F52" s="142"/>
      <c r="G52" s="142"/>
      <c r="H52" s="142"/>
      <c r="I52" s="142"/>
      <c r="J52" s="142"/>
      <c r="K52" s="142"/>
      <c r="L52" s="142"/>
      <c r="M52" s="142"/>
      <c r="N52" s="142"/>
      <c r="O52" s="143"/>
      <c r="P52" s="143"/>
      <c r="Q52" s="142"/>
      <c r="R52" s="142"/>
      <c r="S52" s="142"/>
      <c r="T52" s="142"/>
      <c r="U52" s="142"/>
      <c r="V52" s="142"/>
      <c r="W52" s="142"/>
      <c r="X52" s="142"/>
      <c r="Y52" s="142"/>
      <c r="Z52" s="142"/>
    </row>
    <row r="53" spans="1:96" ht="33" customHeight="1" x14ac:dyDescent="0.3">
      <c r="A53" s="110"/>
      <c r="B53" s="11" t="s">
        <v>197</v>
      </c>
      <c r="C53" s="9" t="s">
        <v>198</v>
      </c>
      <c r="D53" s="9" t="s">
        <v>2</v>
      </c>
      <c r="E53" s="10">
        <v>0</v>
      </c>
      <c r="F53" s="14">
        <f>+IF($D53="USD",$E53,$E53/$C$63)</f>
        <v>0</v>
      </c>
      <c r="G53" s="118"/>
      <c r="H53" s="46" t="s">
        <v>176</v>
      </c>
      <c r="I53" s="31">
        <v>44096</v>
      </c>
      <c r="J53" s="146" t="s">
        <v>214</v>
      </c>
      <c r="K53" s="32">
        <v>6</v>
      </c>
      <c r="L53" s="118" t="s">
        <v>204</v>
      </c>
      <c r="M53" s="31">
        <v>44277</v>
      </c>
      <c r="N53" s="118" t="s">
        <v>205</v>
      </c>
      <c r="O53" s="145"/>
      <c r="P53" s="118">
        <f>+SUMPRODUCT(1*($C$118:$C$120=$C53)*($F$71:$Z$71=P$7)*($F$72:$Z$72=P$8)*($F$118:$Z$120))+SUMPRODUCT(1*($C$173:$C$175=$C53)*($F$126:$Z$126=P$7)*($F$127:$Z$127=P$8)*($F$173:$Z$175))</f>
        <v>1907.5498643945773</v>
      </c>
      <c r="Q53" s="118">
        <v>0</v>
      </c>
      <c r="R53" s="118">
        <v>0</v>
      </c>
      <c r="S53" s="118">
        <f>+SUMPRODUCT(1*($C$118:$C$120=$C53)*($F$71:$Z$71=S$7)*($F$72:$Z$72=S$8)*($F$118:$Z$120))+SUMPRODUCT(1*($C$173:$C$175=$C53)*($F$126:$Z$126=S$7)*($F$127:$Z$127=S$8)*($F$173:$Z$175))</f>
        <v>0</v>
      </c>
      <c r="T53" s="118">
        <v>0</v>
      </c>
      <c r="U53" s="118">
        <v>0</v>
      </c>
      <c r="V53" s="118">
        <v>0</v>
      </c>
      <c r="W53" s="118">
        <v>0</v>
      </c>
      <c r="X53" s="118">
        <v>0</v>
      </c>
      <c r="Y53" s="118">
        <v>0</v>
      </c>
      <c r="Z53" s="118">
        <v>0</v>
      </c>
      <c r="AA53" s="118">
        <v>0</v>
      </c>
      <c r="AB53" s="118">
        <v>0</v>
      </c>
      <c r="AC53" s="118">
        <v>0</v>
      </c>
      <c r="AD53" s="118">
        <v>0</v>
      </c>
      <c r="AE53" s="118">
        <v>0</v>
      </c>
      <c r="AF53" s="118">
        <v>0</v>
      </c>
      <c r="AG53" s="118">
        <v>0</v>
      </c>
      <c r="AH53" s="118">
        <v>0</v>
      </c>
      <c r="AI53" s="118">
        <v>0</v>
      </c>
      <c r="AJ53" s="118">
        <v>0</v>
      </c>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row>
    <row r="54" spans="1:96" ht="33" customHeight="1" x14ac:dyDescent="0.3">
      <c r="A54" s="110"/>
      <c r="B54" s="11" t="s">
        <v>206</v>
      </c>
      <c r="C54" s="9" t="s">
        <v>200</v>
      </c>
      <c r="D54" s="9" t="s">
        <v>2</v>
      </c>
      <c r="E54" s="10">
        <v>0</v>
      </c>
      <c r="F54" s="14">
        <f>+IF($D54="USD",$E54,$E54/$C$63)</f>
        <v>0</v>
      </c>
      <c r="G54" s="118"/>
      <c r="H54" s="46" t="s">
        <v>176</v>
      </c>
      <c r="I54" s="31">
        <v>44168</v>
      </c>
      <c r="J54" s="146" t="s">
        <v>215</v>
      </c>
      <c r="K54" s="32">
        <v>6</v>
      </c>
      <c r="L54" s="118" t="s">
        <v>204</v>
      </c>
      <c r="M54" s="31">
        <v>44350</v>
      </c>
      <c r="N54" s="118" t="s">
        <v>205</v>
      </c>
      <c r="O54" s="145"/>
      <c r="P54" s="118">
        <f>+SUMPRODUCT(1*($C$118:$C$120=$C54)*($F$71:$Z$71=P$7)*($F$72:$Z$72=P$8)*($F$118:$Z$120))+SUMPRODUCT(1*($C$173:$C$175=$C54)*($F$126:$Z$126=P$7)*($F$127:$Z$127=P$8)*($F$173:$Z$175))</f>
        <v>1323.6296119257222</v>
      </c>
      <c r="Q54" s="118">
        <v>0</v>
      </c>
      <c r="R54" s="118">
        <v>0</v>
      </c>
      <c r="S54" s="118">
        <f>+SUMPRODUCT(1*($C$118:$C$120=$C54)*($F$71:$Z$71=S$7)*($F$72:$Z$72=S$8)*($F$118:$Z$120))+SUMPRODUCT(1*($C$173:$C$175=$C54)*($F$126:$Z$126=S$7)*($F$127:$Z$127=S$8)*($F$173:$Z$175))</f>
        <v>0</v>
      </c>
      <c r="T54" s="118">
        <v>0</v>
      </c>
      <c r="U54" s="118">
        <v>0</v>
      </c>
      <c r="V54" s="118">
        <v>0</v>
      </c>
      <c r="W54" s="118">
        <v>0</v>
      </c>
      <c r="X54" s="118">
        <v>0</v>
      </c>
      <c r="Y54" s="118">
        <v>0</v>
      </c>
      <c r="Z54" s="118">
        <v>0</v>
      </c>
      <c r="AA54" s="118">
        <v>0</v>
      </c>
      <c r="AB54" s="118">
        <v>0</v>
      </c>
      <c r="AC54" s="118">
        <v>0</v>
      </c>
      <c r="AD54" s="118">
        <v>0</v>
      </c>
      <c r="AE54" s="118">
        <v>0</v>
      </c>
      <c r="AF54" s="118">
        <v>0</v>
      </c>
      <c r="AG54" s="118">
        <v>0</v>
      </c>
      <c r="AH54" s="118">
        <v>0</v>
      </c>
      <c r="AI54" s="118">
        <v>0</v>
      </c>
      <c r="AJ54" s="118">
        <v>0</v>
      </c>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row>
    <row r="55" spans="1:96" ht="33" customHeight="1" x14ac:dyDescent="0.3">
      <c r="A55" s="110"/>
      <c r="B55" s="11" t="s">
        <v>201</v>
      </c>
      <c r="C55" s="9" t="s">
        <v>202</v>
      </c>
      <c r="D55" s="9" t="s">
        <v>2</v>
      </c>
      <c r="E55" s="10">
        <v>6397.3646419999995</v>
      </c>
      <c r="F55" s="14">
        <f>+IF($D55="USD",$E55,$E55/$C$63)</f>
        <v>66.829470168719908</v>
      </c>
      <c r="G55" s="118"/>
      <c r="H55" s="46" t="s">
        <v>176</v>
      </c>
      <c r="I55" s="31">
        <v>44350</v>
      </c>
      <c r="J55" s="146" t="s">
        <v>213</v>
      </c>
      <c r="K55" s="32">
        <v>11</v>
      </c>
      <c r="L55" s="118" t="s">
        <v>204</v>
      </c>
      <c r="M55" s="31">
        <v>44698</v>
      </c>
      <c r="N55" s="118" t="s">
        <v>205</v>
      </c>
      <c r="O55" s="145"/>
      <c r="P55" s="118">
        <f>+SUMPRODUCT(1*($C$118:$C$120=$C55)*($F$71:$Z$71=P$7)*($F$72:$Z$72=P$8)*($F$118:$Z$120))+SUMPRODUCT(1*($C$173:$C$175=$C55)*($F$126:$Z$126=P$7)*($F$127:$Z$127=P$8)*($F$173:$Z$175))</f>
        <v>1303.1793855457142</v>
      </c>
      <c r="Q55" s="118">
        <v>0</v>
      </c>
      <c r="R55" s="118">
        <v>0</v>
      </c>
      <c r="S55" s="118">
        <f>+SUMPRODUCT(1*($C$118:$C$120=$C55)*($F$71:$Z$71=S$7)*($F$72:$Z$72=S$8)*($F$118:$Z$120))+SUMPRODUCT(1*($C$173:$C$175=$C55)*($F$126:$Z$126=S$7)*($F$127:$Z$127=S$8)*($F$173:$Z$175))</f>
        <v>7541.2914389904672</v>
      </c>
      <c r="T55" s="118">
        <v>0</v>
      </c>
      <c r="U55" s="118">
        <v>0</v>
      </c>
      <c r="V55" s="118">
        <v>0</v>
      </c>
      <c r="W55" s="118">
        <v>0</v>
      </c>
      <c r="X55" s="118">
        <v>0</v>
      </c>
      <c r="Y55" s="118">
        <v>0</v>
      </c>
      <c r="Z55" s="118">
        <v>0</v>
      </c>
      <c r="AA55" s="118">
        <v>0</v>
      </c>
      <c r="AB55" s="118">
        <v>0</v>
      </c>
      <c r="AC55" s="118">
        <v>0</v>
      </c>
      <c r="AD55" s="118">
        <v>0</v>
      </c>
      <c r="AE55" s="118">
        <v>0</v>
      </c>
      <c r="AF55" s="118">
        <v>0</v>
      </c>
      <c r="AG55" s="118">
        <v>0</v>
      </c>
      <c r="AH55" s="118">
        <v>0</v>
      </c>
      <c r="AI55" s="118">
        <v>0</v>
      </c>
      <c r="AJ55" s="118">
        <v>0</v>
      </c>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row>
    <row r="56" spans="1:96" ht="33" customHeight="1" x14ac:dyDescent="0.3">
      <c r="A56" s="110"/>
      <c r="B56" s="25"/>
      <c r="C56" s="15"/>
      <c r="D56" s="15"/>
      <c r="E56" s="53"/>
      <c r="F56" s="147"/>
      <c r="G56" s="123"/>
      <c r="H56" s="148"/>
      <c r="I56" s="149"/>
      <c r="J56" s="150"/>
      <c r="K56" s="151"/>
      <c r="L56" s="123"/>
      <c r="M56" s="149"/>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row>
    <row r="57" spans="1:96" ht="33" customHeight="1" x14ac:dyDescent="0.3">
      <c r="A57" s="110"/>
      <c r="B57" s="166" t="s">
        <v>209</v>
      </c>
      <c r="C57" s="167"/>
      <c r="D57" s="167"/>
      <c r="E57" s="53"/>
      <c r="F57" s="147"/>
      <c r="G57" s="123"/>
      <c r="H57" s="148"/>
      <c r="I57" s="149"/>
      <c r="J57" s="150"/>
      <c r="K57" s="151"/>
      <c r="L57" s="123"/>
      <c r="M57" s="149"/>
      <c r="N57" s="123"/>
      <c r="O57" s="123"/>
      <c r="P57" s="115">
        <f>+SUM(P50,P53:P55)</f>
        <v>14681.71010676128</v>
      </c>
      <c r="Q57" s="115">
        <f t="shared" ref="Q57:AJ57" si="10">+SUM(Q50,Q53:Q55)</f>
        <v>39.093653521593453</v>
      </c>
      <c r="R57" s="115">
        <f t="shared" si="10"/>
        <v>40.171198581538093</v>
      </c>
      <c r="S57" s="115">
        <f t="shared" si="10"/>
        <v>17680.332671658693</v>
      </c>
      <c r="T57" s="115">
        <f t="shared" si="10"/>
        <v>41.076662794525298</v>
      </c>
      <c r="U57" s="115">
        <f t="shared" si="10"/>
        <v>48.604420206829857</v>
      </c>
      <c r="V57" s="115">
        <f t="shared" si="10"/>
        <v>10450.278115796764</v>
      </c>
      <c r="W57" s="115">
        <f t="shared" si="10"/>
        <v>125.75975662008345</v>
      </c>
      <c r="X57" s="115">
        <f t="shared" si="10"/>
        <v>46.517555194469523</v>
      </c>
      <c r="Y57" s="115">
        <f t="shared" si="10"/>
        <v>304.40501852614068</v>
      </c>
      <c r="Z57" s="115">
        <f t="shared" si="10"/>
        <v>125.53234687765179</v>
      </c>
      <c r="AA57" s="115">
        <f t="shared" si="10"/>
        <v>44.440219246092575</v>
      </c>
      <c r="AB57" s="115">
        <f t="shared" si="10"/>
        <v>142.72631514669058</v>
      </c>
      <c r="AC57" s="115">
        <f t="shared" si="10"/>
        <v>121.88631546706657</v>
      </c>
      <c r="AD57" s="115">
        <f t="shared" si="10"/>
        <v>31.952857349071571</v>
      </c>
      <c r="AE57" s="115">
        <f t="shared" si="10"/>
        <v>37.209827571541538</v>
      </c>
      <c r="AF57" s="115">
        <f t="shared" si="10"/>
        <v>111.9039842134672</v>
      </c>
      <c r="AG57" s="115">
        <f t="shared" si="10"/>
        <v>0</v>
      </c>
      <c r="AH57" s="115">
        <f t="shared" si="10"/>
        <v>0</v>
      </c>
      <c r="AI57" s="115">
        <f t="shared" si="10"/>
        <v>19.55601664394139</v>
      </c>
      <c r="AJ57" s="115">
        <f t="shared" si="10"/>
        <v>0</v>
      </c>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row>
    <row r="58" spans="1:96" x14ac:dyDescent="0.3">
      <c r="B58" s="41"/>
      <c r="C58" s="41"/>
      <c r="D58" s="41"/>
      <c r="E58" s="41"/>
      <c r="F58" s="41"/>
      <c r="G58" s="41"/>
      <c r="H58" s="41"/>
      <c r="I58" s="41"/>
      <c r="J58" s="41"/>
      <c r="K58" s="41"/>
      <c r="L58" s="41"/>
      <c r="M58" s="41"/>
      <c r="N58" s="41"/>
      <c r="O58" s="41"/>
      <c r="P58" s="140"/>
      <c r="Q58" s="140"/>
      <c r="R58" s="140"/>
      <c r="S58" s="140"/>
      <c r="T58" s="140"/>
      <c r="U58" s="140"/>
      <c r="V58" s="140"/>
      <c r="W58" s="140"/>
      <c r="X58" s="140"/>
      <c r="Y58" s="140"/>
      <c r="Z58" s="140"/>
      <c r="AA58" s="140"/>
      <c r="AB58" s="140"/>
      <c r="AC58" s="140"/>
      <c r="AD58" s="140"/>
      <c r="AE58" s="140"/>
      <c r="AF58" s="140"/>
      <c r="AG58" s="140"/>
      <c r="AH58" s="140"/>
      <c r="AI58" s="140"/>
      <c r="AJ58" s="140"/>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row>
    <row r="59" spans="1:96" x14ac:dyDescent="0.3">
      <c r="B59" s="164" t="s">
        <v>193</v>
      </c>
      <c r="C59" s="164"/>
      <c r="D59" s="164"/>
      <c r="E59" s="164"/>
      <c r="F59" s="164"/>
      <c r="G59" s="164"/>
      <c r="H59" s="164"/>
      <c r="I59" s="164"/>
      <c r="J59" s="164"/>
      <c r="K59" s="164"/>
      <c r="L59" s="164"/>
      <c r="M59" s="164"/>
      <c r="N59" s="164"/>
      <c r="O59" s="60"/>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row>
    <row r="60" spans="1:96" x14ac:dyDescent="0.3">
      <c r="B60" s="164" t="s">
        <v>207</v>
      </c>
      <c r="C60" s="164"/>
      <c r="D60" s="164"/>
      <c r="E60" s="164"/>
      <c r="F60" s="164"/>
      <c r="G60" s="164"/>
      <c r="H60" s="164"/>
      <c r="I60" s="164"/>
      <c r="J60" s="164"/>
      <c r="K60" s="164"/>
      <c r="L60" s="164"/>
      <c r="M60" s="164"/>
      <c r="N60" s="164"/>
      <c r="O60" s="60"/>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row>
    <row r="61" spans="1:96" x14ac:dyDescent="0.3">
      <c r="B61" s="164" t="s">
        <v>208</v>
      </c>
      <c r="C61" s="164"/>
      <c r="D61" s="164"/>
      <c r="E61" s="164"/>
      <c r="F61" s="164"/>
      <c r="G61" s="164"/>
      <c r="H61" s="164"/>
      <c r="I61" s="164"/>
      <c r="J61" s="164"/>
      <c r="K61" s="164"/>
      <c r="L61" s="164"/>
      <c r="M61" s="164"/>
      <c r="N61" s="164"/>
      <c r="O61" s="60"/>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row>
    <row r="62" spans="1:96" x14ac:dyDescent="0.3">
      <c r="B62" s="41"/>
      <c r="C62" s="41"/>
      <c r="D62" s="41"/>
      <c r="E62" s="41"/>
      <c r="F62" s="41"/>
      <c r="G62" s="41"/>
      <c r="H62" s="41"/>
      <c r="I62" s="41"/>
      <c r="J62" s="41"/>
      <c r="K62" s="41"/>
      <c r="L62" s="41"/>
      <c r="M62" s="41"/>
      <c r="N62" s="41"/>
      <c r="O62" s="41"/>
      <c r="P62" s="140"/>
      <c r="Q62" s="140"/>
      <c r="R62" s="140"/>
      <c r="S62" s="140"/>
      <c r="T62" s="140"/>
      <c r="U62" s="140"/>
      <c r="V62" s="140"/>
      <c r="W62" s="140"/>
      <c r="X62" s="140"/>
      <c r="Y62" s="140"/>
      <c r="Z62" s="140"/>
      <c r="AA62" s="140"/>
      <c r="AB62" s="140"/>
      <c r="AC62" s="140"/>
      <c r="AD62" s="140"/>
      <c r="AE62" s="140"/>
      <c r="AF62" s="140"/>
      <c r="AG62" s="140"/>
      <c r="AH62" s="140"/>
      <c r="AI62" s="140"/>
      <c r="AJ62" s="140"/>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row>
    <row r="63" spans="1:96" x14ac:dyDescent="0.3">
      <c r="B63" s="44" t="s">
        <v>78</v>
      </c>
      <c r="C63" s="108">
        <v>95.726699999999994</v>
      </c>
      <c r="D63" s="41"/>
      <c r="E63" s="41"/>
      <c r="F63" s="41"/>
      <c r="G63" s="41"/>
      <c r="H63" s="41"/>
      <c r="I63" s="41"/>
      <c r="J63" s="41"/>
      <c r="K63" s="41"/>
      <c r="L63" s="41"/>
      <c r="M63" s="41"/>
      <c r="N63" s="41"/>
      <c r="O63" s="41"/>
      <c r="P63" s="141"/>
      <c r="Q63" s="141"/>
      <c r="R63" s="141"/>
      <c r="S63" s="141"/>
      <c r="T63" s="141"/>
      <c r="U63" s="141"/>
      <c r="V63" s="141"/>
      <c r="W63" s="141"/>
      <c r="X63" s="141"/>
      <c r="Y63" s="141"/>
      <c r="Z63" s="141"/>
      <c r="AA63" s="141"/>
      <c r="AB63" s="141"/>
      <c r="AC63" s="141"/>
      <c r="AD63" s="141"/>
      <c r="AE63" s="141"/>
      <c r="AF63" s="141"/>
      <c r="AG63" s="141"/>
      <c r="AH63" s="141"/>
      <c r="AI63" s="141"/>
      <c r="AJ63" s="141"/>
    </row>
    <row r="64" spans="1:96" x14ac:dyDescent="0.3">
      <c r="B64" s="44" t="s">
        <v>77</v>
      </c>
      <c r="C64" s="109">
        <v>0.34125</v>
      </c>
      <c r="D64" s="41"/>
      <c r="E64" s="94"/>
      <c r="F64" s="41"/>
      <c r="G64" s="41"/>
      <c r="H64" s="41"/>
      <c r="I64" s="41"/>
      <c r="J64" s="41"/>
      <c r="K64" s="41"/>
      <c r="L64" s="41"/>
      <c r="M64" s="41"/>
      <c r="N64" s="41"/>
      <c r="O64" s="41"/>
      <c r="P64" s="41"/>
      <c r="Q64" s="41"/>
      <c r="R64" s="41"/>
      <c r="S64" s="41"/>
      <c r="T64" s="41"/>
      <c r="U64" s="41"/>
      <c r="V64" s="41"/>
      <c r="W64" s="41"/>
      <c r="X64" s="41"/>
      <c r="Y64" s="41"/>
      <c r="Z64" s="41"/>
    </row>
    <row r="65" spans="1:83" x14ac:dyDescent="0.3">
      <c r="B65" s="44" t="s">
        <v>76</v>
      </c>
      <c r="C65" s="108">
        <v>81.13</v>
      </c>
      <c r="D65" s="41"/>
      <c r="E65" s="41"/>
      <c r="F65" s="41"/>
      <c r="G65" s="41"/>
      <c r="H65" s="41"/>
      <c r="I65" s="41"/>
      <c r="J65" s="41"/>
      <c r="K65" s="41"/>
      <c r="L65" s="41"/>
      <c r="M65" s="41"/>
      <c r="N65" s="41"/>
      <c r="O65" s="41"/>
      <c r="P65" s="41"/>
      <c r="Q65" s="41"/>
      <c r="R65" s="41"/>
      <c r="S65" s="41"/>
      <c r="T65" s="41"/>
      <c r="U65" s="41"/>
      <c r="V65" s="41"/>
      <c r="W65" s="41"/>
      <c r="X65" s="41"/>
      <c r="Y65" s="41"/>
      <c r="Z65" s="41"/>
    </row>
    <row r="66" spans="1:83" x14ac:dyDescent="0.3">
      <c r="Q66" s="29"/>
      <c r="R66" s="29"/>
      <c r="S66" s="29"/>
      <c r="T66" s="29"/>
      <c r="U66" s="29"/>
      <c r="V66" s="29"/>
      <c r="W66" s="29"/>
      <c r="X66" s="29"/>
      <c r="Y66" s="29"/>
      <c r="Z66" s="29"/>
      <c r="AA66" s="29"/>
      <c r="AB66" s="29"/>
      <c r="AC66" s="29"/>
      <c r="AD66" s="29"/>
      <c r="AE66" s="29"/>
      <c r="AF66" s="29"/>
      <c r="AG66" s="29"/>
      <c r="AH66" s="29"/>
      <c r="AI66" s="29"/>
      <c r="AJ66" s="29"/>
      <c r="AK66" s="29"/>
    </row>
    <row r="68" spans="1:83" ht="20.25" x14ac:dyDescent="0.3">
      <c r="B68" s="156" t="s">
        <v>69</v>
      </c>
      <c r="C68" s="156"/>
      <c r="D68" s="156"/>
      <c r="E68" s="156"/>
      <c r="F68" s="156"/>
      <c r="G68" s="156"/>
      <c r="H68" s="156"/>
      <c r="I68" s="156"/>
      <c r="J68" s="156"/>
      <c r="K68" s="156"/>
      <c r="L68" s="156"/>
      <c r="M68" s="156"/>
      <c r="N68" s="156"/>
      <c r="O68" s="156"/>
      <c r="P68" s="156"/>
      <c r="Q68" s="156"/>
      <c r="R68" s="156"/>
      <c r="S68" s="156"/>
      <c r="T68" s="156"/>
      <c r="U68" s="156"/>
    </row>
    <row r="69" spans="1:83" ht="17.25" x14ac:dyDescent="0.3">
      <c r="B69" s="5" t="s">
        <v>73</v>
      </c>
      <c r="C69" s="2"/>
      <c r="D69" s="2"/>
      <c r="E69" s="2"/>
      <c r="F69" s="2"/>
      <c r="G69" s="2"/>
      <c r="H69" s="2"/>
      <c r="I69" s="2"/>
      <c r="J69" s="2"/>
      <c r="K69" s="2"/>
      <c r="L69" s="2"/>
      <c r="M69" s="2"/>
      <c r="N69" s="2"/>
      <c r="O69" s="2"/>
      <c r="P69" s="2"/>
      <c r="Q69" s="2"/>
      <c r="R69" s="1"/>
    </row>
    <row r="71" spans="1:83" ht="32.25" customHeight="1" x14ac:dyDescent="0.3">
      <c r="F71" s="75">
        <v>2021</v>
      </c>
      <c r="G71" s="75">
        <v>2021</v>
      </c>
      <c r="H71" s="75">
        <v>2021</v>
      </c>
      <c r="I71" s="75">
        <v>2022</v>
      </c>
      <c r="J71" s="75">
        <v>2022</v>
      </c>
      <c r="K71" s="75">
        <v>2022</v>
      </c>
      <c r="L71" s="75">
        <v>2023</v>
      </c>
      <c r="M71" s="75">
        <v>2023</v>
      </c>
      <c r="N71" s="75">
        <v>2023</v>
      </c>
      <c r="O71" s="75">
        <v>2024</v>
      </c>
      <c r="P71" s="75">
        <v>2024</v>
      </c>
      <c r="Q71" s="75">
        <v>2024</v>
      </c>
      <c r="R71" s="75">
        <v>2025</v>
      </c>
      <c r="S71" s="75">
        <v>2025</v>
      </c>
      <c r="T71" s="75">
        <v>2025</v>
      </c>
      <c r="U71" s="75">
        <v>2026</v>
      </c>
      <c r="V71" s="75">
        <v>2026</v>
      </c>
      <c r="W71" s="75">
        <v>2026</v>
      </c>
      <c r="X71" s="76" t="s">
        <v>172</v>
      </c>
      <c r="Y71" s="76" t="s">
        <v>172</v>
      </c>
      <c r="Z71" s="76" t="s">
        <v>172</v>
      </c>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c r="BX71" s="132"/>
      <c r="BY71" s="132"/>
      <c r="BZ71" s="132"/>
      <c r="CA71" s="132"/>
      <c r="CB71" s="132"/>
      <c r="CC71" s="132"/>
      <c r="CD71" s="132"/>
      <c r="CE71" s="132"/>
    </row>
    <row r="72" spans="1:83" ht="33.75" customHeight="1" x14ac:dyDescent="0.3">
      <c r="B72" s="24" t="s">
        <v>0</v>
      </c>
      <c r="C72" s="24" t="s">
        <v>1</v>
      </c>
      <c r="D72" s="45" t="s">
        <v>195</v>
      </c>
      <c r="E72" s="45" t="s">
        <v>124</v>
      </c>
      <c r="F72" s="24" t="s">
        <v>2</v>
      </c>
      <c r="G72" s="33" t="s">
        <v>128</v>
      </c>
      <c r="H72" s="24" t="s">
        <v>68</v>
      </c>
      <c r="I72" s="24" t="s">
        <v>2</v>
      </c>
      <c r="J72" s="33" t="s">
        <v>128</v>
      </c>
      <c r="K72" s="24" t="s">
        <v>68</v>
      </c>
      <c r="L72" s="24" t="s">
        <v>2</v>
      </c>
      <c r="M72" s="33" t="s">
        <v>128</v>
      </c>
      <c r="N72" s="24" t="s">
        <v>68</v>
      </c>
      <c r="O72" s="24" t="s">
        <v>2</v>
      </c>
      <c r="P72" s="33" t="s">
        <v>128</v>
      </c>
      <c r="Q72" s="24" t="s">
        <v>68</v>
      </c>
      <c r="R72" s="24" t="s">
        <v>2</v>
      </c>
      <c r="S72" s="33" t="s">
        <v>128</v>
      </c>
      <c r="T72" s="24" t="s">
        <v>68</v>
      </c>
      <c r="U72" s="24" t="s">
        <v>2</v>
      </c>
      <c r="V72" s="33" t="s">
        <v>128</v>
      </c>
      <c r="W72" s="24" t="s">
        <v>68</v>
      </c>
      <c r="X72" s="24" t="s">
        <v>2</v>
      </c>
      <c r="Y72" s="33" t="s">
        <v>128</v>
      </c>
      <c r="Z72" s="24" t="s">
        <v>68</v>
      </c>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row>
    <row r="73" spans="1:83" ht="27.95" customHeight="1" x14ac:dyDescent="0.3">
      <c r="B73" s="22" t="s">
        <v>117</v>
      </c>
      <c r="C73" s="22"/>
      <c r="D73" s="22"/>
      <c r="E73" s="22"/>
      <c r="F73" s="116">
        <f t="shared" ref="F73:Z73" si="11">+SUM(F74:F88)</f>
        <v>4622.9129077864091</v>
      </c>
      <c r="G73" s="116">
        <f t="shared" si="11"/>
        <v>0</v>
      </c>
      <c r="H73" s="116">
        <f t="shared" si="11"/>
        <v>0</v>
      </c>
      <c r="I73" s="116">
        <f t="shared" si="11"/>
        <v>7711.7309325025999</v>
      </c>
      <c r="J73" s="116">
        <f t="shared" si="11"/>
        <v>0</v>
      </c>
      <c r="K73" s="116">
        <f t="shared" si="11"/>
        <v>0</v>
      </c>
      <c r="L73" s="116">
        <f t="shared" si="11"/>
        <v>9673.3008405555938</v>
      </c>
      <c r="M73" s="116">
        <f t="shared" si="11"/>
        <v>0</v>
      </c>
      <c r="N73" s="116">
        <f t="shared" si="11"/>
        <v>0</v>
      </c>
      <c r="O73" s="116">
        <f t="shared" si="11"/>
        <v>263.88711068470923</v>
      </c>
      <c r="P73" s="116">
        <f t="shared" si="11"/>
        <v>0</v>
      </c>
      <c r="Q73" s="116">
        <f t="shared" si="11"/>
        <v>0</v>
      </c>
      <c r="R73" s="116">
        <f t="shared" si="11"/>
        <v>121.20134981337343</v>
      </c>
      <c r="S73" s="116">
        <f t="shared" si="11"/>
        <v>0</v>
      </c>
      <c r="T73" s="116">
        <f t="shared" si="11"/>
        <v>0</v>
      </c>
      <c r="U73" s="116">
        <f t="shared" si="11"/>
        <v>34.775130686708437</v>
      </c>
      <c r="V73" s="116">
        <f t="shared" si="11"/>
        <v>0</v>
      </c>
      <c r="W73" s="116">
        <f t="shared" si="11"/>
        <v>0</v>
      </c>
      <c r="X73" s="116">
        <f t="shared" si="11"/>
        <v>0</v>
      </c>
      <c r="Y73" s="116">
        <f t="shared" si="11"/>
        <v>0</v>
      </c>
      <c r="Z73" s="116">
        <f t="shared" si="11"/>
        <v>0</v>
      </c>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row>
    <row r="74" spans="1:83" ht="27.95" customHeight="1" x14ac:dyDescent="0.3">
      <c r="A74" s="110"/>
      <c r="B74" s="9" t="s">
        <v>3</v>
      </c>
      <c r="C74" s="9" t="s">
        <v>4</v>
      </c>
      <c r="D74" s="9" t="str">
        <f t="shared" ref="D74:D88" si="12">+VLOOKUP($C74,$C$10:$D$48,2,FALSE)</f>
        <v>Pesos</v>
      </c>
      <c r="E74" s="9" t="s">
        <v>117</v>
      </c>
      <c r="F74" s="118">
        <v>0</v>
      </c>
      <c r="G74" s="118">
        <v>0</v>
      </c>
      <c r="H74" s="118">
        <v>0</v>
      </c>
      <c r="I74" s="118">
        <v>4185.7101743711437</v>
      </c>
      <c r="J74" s="118">
        <v>0</v>
      </c>
      <c r="K74" s="118">
        <v>0</v>
      </c>
      <c r="L74" s="118">
        <v>5232.1377179639303</v>
      </c>
      <c r="M74" s="118">
        <v>0</v>
      </c>
      <c r="N74" s="118">
        <v>0</v>
      </c>
      <c r="O74" s="118">
        <v>0</v>
      </c>
      <c r="P74" s="118">
        <v>0</v>
      </c>
      <c r="Q74" s="118">
        <v>0</v>
      </c>
      <c r="R74" s="118">
        <v>0</v>
      </c>
      <c r="S74" s="118">
        <v>0</v>
      </c>
      <c r="T74" s="118">
        <v>0</v>
      </c>
      <c r="U74" s="118">
        <v>0</v>
      </c>
      <c r="V74" s="118">
        <v>0</v>
      </c>
      <c r="W74" s="118">
        <v>0</v>
      </c>
      <c r="X74" s="118">
        <v>0</v>
      </c>
      <c r="Y74" s="118">
        <v>0</v>
      </c>
      <c r="Z74" s="118">
        <v>0</v>
      </c>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row>
    <row r="75" spans="1:83" ht="27.95" customHeight="1" x14ac:dyDescent="0.3">
      <c r="A75" s="110"/>
      <c r="B75" s="9" t="s">
        <v>160</v>
      </c>
      <c r="C75" s="9" t="s">
        <v>161</v>
      </c>
      <c r="D75" s="9" t="str">
        <f t="shared" si="12"/>
        <v>Pesos</v>
      </c>
      <c r="E75" s="9" t="s">
        <v>117</v>
      </c>
      <c r="F75" s="118">
        <v>1252.5974933581167</v>
      </c>
      <c r="G75" s="118">
        <v>0</v>
      </c>
      <c r="H75" s="118">
        <v>0</v>
      </c>
      <c r="I75" s="118">
        <v>1313.4520437682602</v>
      </c>
      <c r="J75" s="118">
        <v>0</v>
      </c>
      <c r="K75" s="118">
        <v>0</v>
      </c>
      <c r="L75" s="118">
        <v>1313.4520437682602</v>
      </c>
      <c r="M75" s="118">
        <v>0</v>
      </c>
      <c r="N75" s="118">
        <v>0</v>
      </c>
      <c r="O75" s="118">
        <v>0</v>
      </c>
      <c r="P75" s="118">
        <v>0</v>
      </c>
      <c r="Q75" s="118">
        <v>0</v>
      </c>
      <c r="R75" s="118">
        <v>0</v>
      </c>
      <c r="S75" s="118">
        <v>0</v>
      </c>
      <c r="T75" s="118">
        <v>0</v>
      </c>
      <c r="U75" s="118">
        <v>0</v>
      </c>
      <c r="V75" s="118">
        <v>0</v>
      </c>
      <c r="W75" s="118">
        <v>0</v>
      </c>
      <c r="X75" s="118">
        <v>0</v>
      </c>
      <c r="Y75" s="118">
        <v>0</v>
      </c>
      <c r="Z75" s="118">
        <v>0</v>
      </c>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row>
    <row r="76" spans="1:83" ht="27.95" customHeight="1" x14ac:dyDescent="0.3">
      <c r="A76" s="110"/>
      <c r="B76" s="9" t="s">
        <v>153</v>
      </c>
      <c r="C76" s="9" t="s">
        <v>154</v>
      </c>
      <c r="D76" s="9" t="str">
        <f t="shared" si="12"/>
        <v>Pesos</v>
      </c>
      <c r="E76" s="9" t="s">
        <v>117</v>
      </c>
      <c r="F76" s="118">
        <v>878.9311518221698</v>
      </c>
      <c r="G76" s="118">
        <v>0</v>
      </c>
      <c r="H76" s="118">
        <v>0</v>
      </c>
      <c r="I76" s="118">
        <v>921.63198778042579</v>
      </c>
      <c r="J76" s="118">
        <v>0</v>
      </c>
      <c r="K76" s="118">
        <v>0</v>
      </c>
      <c r="L76" s="118">
        <v>921.63198778042579</v>
      </c>
      <c r="M76" s="118">
        <v>0</v>
      </c>
      <c r="N76" s="118">
        <v>0</v>
      </c>
      <c r="O76" s="118">
        <v>0</v>
      </c>
      <c r="P76" s="118">
        <v>0</v>
      </c>
      <c r="Q76" s="118">
        <v>0</v>
      </c>
      <c r="R76" s="118">
        <v>0</v>
      </c>
      <c r="S76" s="118">
        <v>0</v>
      </c>
      <c r="T76" s="118">
        <v>0</v>
      </c>
      <c r="U76" s="118">
        <v>0</v>
      </c>
      <c r="V76" s="118">
        <v>0</v>
      </c>
      <c r="W76" s="118">
        <v>0</v>
      </c>
      <c r="X76" s="118">
        <v>0</v>
      </c>
      <c r="Y76" s="118">
        <v>0</v>
      </c>
      <c r="Z76" s="118">
        <v>0</v>
      </c>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row>
    <row r="77" spans="1:83" ht="27.95" customHeight="1" x14ac:dyDescent="0.3">
      <c r="A77" s="110"/>
      <c r="B77" s="9" t="s">
        <v>5</v>
      </c>
      <c r="C77" s="9" t="s">
        <v>6</v>
      </c>
      <c r="D77" s="9" t="str">
        <f t="shared" si="12"/>
        <v>Pesos</v>
      </c>
      <c r="E77" s="9" t="s">
        <v>117</v>
      </c>
      <c r="F77" s="118">
        <v>0</v>
      </c>
      <c r="G77" s="118">
        <v>0</v>
      </c>
      <c r="H77" s="118">
        <v>0</v>
      </c>
      <c r="I77" s="118">
        <v>0</v>
      </c>
      <c r="J77" s="118">
        <v>0</v>
      </c>
      <c r="K77" s="118">
        <v>0</v>
      </c>
      <c r="L77" s="118">
        <v>1915.1399280000001</v>
      </c>
      <c r="M77" s="118">
        <v>0</v>
      </c>
      <c r="N77" s="118">
        <v>0</v>
      </c>
      <c r="O77" s="118">
        <v>0</v>
      </c>
      <c r="P77" s="118">
        <v>0</v>
      </c>
      <c r="Q77" s="118">
        <v>0</v>
      </c>
      <c r="R77" s="118">
        <v>0</v>
      </c>
      <c r="S77" s="118">
        <v>0</v>
      </c>
      <c r="T77" s="118">
        <v>0</v>
      </c>
      <c r="U77" s="118">
        <v>0</v>
      </c>
      <c r="V77" s="118">
        <v>0</v>
      </c>
      <c r="W77" s="118">
        <v>0</v>
      </c>
      <c r="X77" s="118">
        <v>0</v>
      </c>
      <c r="Y77" s="118">
        <v>0</v>
      </c>
      <c r="Z77" s="118">
        <v>0</v>
      </c>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row>
    <row r="78" spans="1:83" ht="27.95" customHeight="1" x14ac:dyDescent="0.3">
      <c r="A78" s="110"/>
      <c r="B78" s="9" t="s">
        <v>7</v>
      </c>
      <c r="C78" s="9" t="s">
        <v>8</v>
      </c>
      <c r="D78" s="9" t="str">
        <f t="shared" si="12"/>
        <v>Pesos</v>
      </c>
      <c r="E78" s="9" t="s">
        <v>117</v>
      </c>
      <c r="F78" s="118">
        <v>1284.1484439999999</v>
      </c>
      <c r="G78" s="118">
        <v>0</v>
      </c>
      <c r="H78" s="118">
        <v>0</v>
      </c>
      <c r="I78" s="118">
        <v>0</v>
      </c>
      <c r="J78" s="118">
        <v>0</v>
      </c>
      <c r="K78" s="118">
        <v>0</v>
      </c>
      <c r="L78" s="118">
        <v>0</v>
      </c>
      <c r="M78" s="118">
        <v>0</v>
      </c>
      <c r="N78" s="118">
        <v>0</v>
      </c>
      <c r="O78" s="118">
        <v>0</v>
      </c>
      <c r="P78" s="118">
        <v>0</v>
      </c>
      <c r="Q78" s="118">
        <v>0</v>
      </c>
      <c r="R78" s="118">
        <v>0</v>
      </c>
      <c r="S78" s="118">
        <v>0</v>
      </c>
      <c r="T78" s="118">
        <v>0</v>
      </c>
      <c r="U78" s="118">
        <v>0</v>
      </c>
      <c r="V78" s="118">
        <v>0</v>
      </c>
      <c r="W78" s="118">
        <v>0</v>
      </c>
      <c r="X78" s="118">
        <v>0</v>
      </c>
      <c r="Y78" s="118">
        <v>0</v>
      </c>
      <c r="Z78" s="118">
        <v>0</v>
      </c>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row>
    <row r="79" spans="1:83" ht="27.95" customHeight="1" x14ac:dyDescent="0.3">
      <c r="A79" s="110"/>
      <c r="B79" s="9" t="s">
        <v>9</v>
      </c>
      <c r="C79" s="9" t="s">
        <v>10</v>
      </c>
      <c r="D79" s="9" t="str">
        <f t="shared" si="12"/>
        <v>Pesos</v>
      </c>
      <c r="E79" s="9" t="s">
        <v>117</v>
      </c>
      <c r="F79" s="118">
        <v>0</v>
      </c>
      <c r="G79" s="118">
        <v>0</v>
      </c>
      <c r="H79" s="118">
        <v>0</v>
      </c>
      <c r="I79" s="118">
        <v>947.62602900000002</v>
      </c>
      <c r="J79" s="118">
        <v>0</v>
      </c>
      <c r="K79" s="118">
        <v>0</v>
      </c>
      <c r="L79" s="118">
        <v>0</v>
      </c>
      <c r="M79" s="118">
        <v>0</v>
      </c>
      <c r="N79" s="118">
        <v>0</v>
      </c>
      <c r="O79" s="118">
        <v>0</v>
      </c>
      <c r="P79" s="118">
        <v>0</v>
      </c>
      <c r="Q79" s="118">
        <v>0</v>
      </c>
      <c r="R79" s="118">
        <v>0</v>
      </c>
      <c r="S79" s="118">
        <v>0</v>
      </c>
      <c r="T79" s="118">
        <v>0</v>
      </c>
      <c r="U79" s="118">
        <v>0</v>
      </c>
      <c r="V79" s="118">
        <v>0</v>
      </c>
      <c r="W79" s="118">
        <v>0</v>
      </c>
      <c r="X79" s="118">
        <v>0</v>
      </c>
      <c r="Y79" s="118">
        <v>0</v>
      </c>
      <c r="Z79" s="118">
        <v>0</v>
      </c>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row>
    <row r="80" spans="1:83" ht="27.95" customHeight="1" x14ac:dyDescent="0.3">
      <c r="A80" s="110"/>
      <c r="B80" s="9" t="s">
        <v>11</v>
      </c>
      <c r="C80" s="9" t="s">
        <v>12</v>
      </c>
      <c r="D80" s="9" t="str">
        <f t="shared" si="12"/>
        <v>Pesos</v>
      </c>
      <c r="E80" s="9" t="s">
        <v>117</v>
      </c>
      <c r="F80" s="118">
        <v>844.60981839999999</v>
      </c>
      <c r="G80" s="118">
        <v>0</v>
      </c>
      <c r="H80" s="118">
        <v>0</v>
      </c>
      <c r="I80" s="118">
        <v>0</v>
      </c>
      <c r="J80" s="118">
        <v>0</v>
      </c>
      <c r="K80" s="118">
        <v>0</v>
      </c>
      <c r="L80" s="118">
        <v>0</v>
      </c>
      <c r="M80" s="118">
        <v>0</v>
      </c>
      <c r="N80" s="118">
        <v>0</v>
      </c>
      <c r="O80" s="118">
        <v>0</v>
      </c>
      <c r="P80" s="118">
        <v>0</v>
      </c>
      <c r="Q80" s="118">
        <v>0</v>
      </c>
      <c r="R80" s="118">
        <v>0</v>
      </c>
      <c r="S80" s="118">
        <v>0</v>
      </c>
      <c r="T80" s="118">
        <v>0</v>
      </c>
      <c r="U80" s="118">
        <v>0</v>
      </c>
      <c r="V80" s="118">
        <v>0</v>
      </c>
      <c r="W80" s="118">
        <v>0</v>
      </c>
      <c r="X80" s="118">
        <v>0</v>
      </c>
      <c r="Y80" s="118">
        <v>0</v>
      </c>
      <c r="Z80" s="118">
        <v>0</v>
      </c>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row>
    <row r="81" spans="1:88" ht="27.95" customHeight="1" x14ac:dyDescent="0.3">
      <c r="A81" s="110"/>
      <c r="B81" s="9" t="s">
        <v>13</v>
      </c>
      <c r="C81" s="9" t="s">
        <v>14</v>
      </c>
      <c r="D81" s="9" t="str">
        <f t="shared" si="12"/>
        <v>Pesos</v>
      </c>
      <c r="E81" s="9" t="s">
        <v>117</v>
      </c>
      <c r="F81" s="118">
        <v>165.18592856798367</v>
      </c>
      <c r="G81" s="118">
        <v>0</v>
      </c>
      <c r="H81" s="118">
        <v>0</v>
      </c>
      <c r="I81" s="118">
        <v>173.76902248960292</v>
      </c>
      <c r="J81" s="118">
        <v>0</v>
      </c>
      <c r="K81" s="118">
        <v>0</v>
      </c>
      <c r="L81" s="118">
        <v>173.76902248960292</v>
      </c>
      <c r="M81" s="118">
        <v>0</v>
      </c>
      <c r="N81" s="118">
        <v>0</v>
      </c>
      <c r="O81" s="118">
        <v>144.80751874133577</v>
      </c>
      <c r="P81" s="118">
        <v>0</v>
      </c>
      <c r="Q81" s="118">
        <v>0</v>
      </c>
      <c r="R81" s="118">
        <v>0</v>
      </c>
      <c r="S81" s="118">
        <v>0</v>
      </c>
      <c r="T81" s="118">
        <v>0</v>
      </c>
      <c r="U81" s="118">
        <v>0</v>
      </c>
      <c r="V81" s="118">
        <v>0</v>
      </c>
      <c r="W81" s="118">
        <v>0</v>
      </c>
      <c r="X81" s="118">
        <v>0</v>
      </c>
      <c r="Y81" s="118">
        <v>0</v>
      </c>
      <c r="Z81" s="118">
        <v>0</v>
      </c>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row>
    <row r="82" spans="1:88" ht="27.95" customHeight="1" x14ac:dyDescent="0.3">
      <c r="A82" s="110"/>
      <c r="B82" s="9" t="s">
        <v>15</v>
      </c>
      <c r="C82" s="9" t="s">
        <v>16</v>
      </c>
      <c r="D82" s="9" t="str">
        <f t="shared" si="12"/>
        <v>Pesos</v>
      </c>
      <c r="E82" s="9" t="s">
        <v>117</v>
      </c>
      <c r="F82" s="118">
        <v>86.14740154559081</v>
      </c>
      <c r="G82" s="118">
        <v>0</v>
      </c>
      <c r="H82" s="118">
        <v>0</v>
      </c>
      <c r="I82" s="118">
        <v>87.545385337127698</v>
      </c>
      <c r="J82" s="118">
        <v>0</v>
      </c>
      <c r="K82" s="118">
        <v>0</v>
      </c>
      <c r="L82" s="118">
        <v>87.545385337127655</v>
      </c>
      <c r="M82" s="118">
        <v>0</v>
      </c>
      <c r="N82" s="118">
        <v>0</v>
      </c>
      <c r="O82" s="118">
        <v>87.545385337127584</v>
      </c>
      <c r="P82" s="118">
        <v>0</v>
      </c>
      <c r="Q82" s="118">
        <v>0</v>
      </c>
      <c r="R82" s="118">
        <v>87.545385337127584</v>
      </c>
      <c r="S82" s="118">
        <v>0</v>
      </c>
      <c r="T82" s="118">
        <v>0</v>
      </c>
      <c r="U82" s="118">
        <v>14.590897556187947</v>
      </c>
      <c r="V82" s="118">
        <v>0</v>
      </c>
      <c r="W82" s="118">
        <v>0</v>
      </c>
      <c r="X82" s="118">
        <v>0</v>
      </c>
      <c r="Y82" s="118">
        <v>0</v>
      </c>
      <c r="Z82" s="118">
        <v>0</v>
      </c>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J82" s="136"/>
    </row>
    <row r="83" spans="1:88" ht="27.95" customHeight="1" x14ac:dyDescent="0.3">
      <c r="A83" s="110"/>
      <c r="B83" s="9" t="s">
        <v>19</v>
      </c>
      <c r="C83" s="9" t="s">
        <v>20</v>
      </c>
      <c r="D83" s="9" t="str">
        <f t="shared" si="12"/>
        <v>Pesos</v>
      </c>
      <c r="E83" s="9" t="s">
        <v>117</v>
      </c>
      <c r="F83" s="118">
        <v>15.22743489</v>
      </c>
      <c r="G83" s="118">
        <v>0</v>
      </c>
      <c r="H83" s="118">
        <v>0</v>
      </c>
      <c r="I83" s="118">
        <v>17.71822001</v>
      </c>
      <c r="J83" s="118">
        <v>0</v>
      </c>
      <c r="K83" s="118">
        <v>0</v>
      </c>
      <c r="L83" s="118">
        <v>20.167997410000002</v>
      </c>
      <c r="M83" s="118">
        <v>0</v>
      </c>
      <c r="N83" s="118">
        <v>0</v>
      </c>
      <c r="O83" s="118">
        <v>22.077448800000003</v>
      </c>
      <c r="P83" s="118">
        <v>0</v>
      </c>
      <c r="Q83" s="118">
        <v>0</v>
      </c>
      <c r="R83" s="118">
        <v>24.199206670000002</v>
      </c>
      <c r="S83" s="118">
        <v>0</v>
      </c>
      <c r="T83" s="118">
        <v>0</v>
      </c>
      <c r="U83" s="118">
        <v>19.39616998</v>
      </c>
      <c r="V83" s="118">
        <v>0</v>
      </c>
      <c r="W83" s="118">
        <v>0</v>
      </c>
      <c r="X83" s="118">
        <v>0</v>
      </c>
      <c r="Y83" s="118">
        <v>0</v>
      </c>
      <c r="Z83" s="118">
        <v>0</v>
      </c>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row>
    <row r="84" spans="1:88" ht="27.95" customHeight="1" x14ac:dyDescent="0.3">
      <c r="A84" s="110"/>
      <c r="B84" s="9" t="s">
        <v>17</v>
      </c>
      <c r="C84" s="9" t="s">
        <v>18</v>
      </c>
      <c r="D84" s="9" t="str">
        <f t="shared" si="12"/>
        <v>Pesos</v>
      </c>
      <c r="E84" s="9" t="s">
        <v>117</v>
      </c>
      <c r="F84" s="118">
        <v>74.561111052009721</v>
      </c>
      <c r="G84" s="118">
        <v>0</v>
      </c>
      <c r="H84" s="118">
        <v>0</v>
      </c>
      <c r="I84" s="118">
        <v>54.624889239793227</v>
      </c>
      <c r="J84" s="118">
        <v>0</v>
      </c>
      <c r="K84" s="118">
        <v>0</v>
      </c>
      <c r="L84" s="118">
        <v>0</v>
      </c>
      <c r="M84" s="118">
        <v>0</v>
      </c>
      <c r="N84" s="118">
        <v>0</v>
      </c>
      <c r="O84" s="118">
        <v>0</v>
      </c>
      <c r="P84" s="118">
        <v>0</v>
      </c>
      <c r="Q84" s="118">
        <v>0</v>
      </c>
      <c r="R84" s="118">
        <v>0</v>
      </c>
      <c r="S84" s="118">
        <v>0</v>
      </c>
      <c r="T84" s="118">
        <v>0</v>
      </c>
      <c r="U84" s="118">
        <v>0</v>
      </c>
      <c r="V84" s="118">
        <v>0</v>
      </c>
      <c r="W84" s="118">
        <v>0</v>
      </c>
      <c r="X84" s="118">
        <v>0</v>
      </c>
      <c r="Y84" s="118">
        <v>0</v>
      </c>
      <c r="Z84" s="118">
        <v>0</v>
      </c>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row>
    <row r="85" spans="1:88" ht="27.95" customHeight="1" x14ac:dyDescent="0.3">
      <c r="A85" s="110"/>
      <c r="B85" s="9" t="s">
        <v>23</v>
      </c>
      <c r="C85" s="9" t="s">
        <v>24</v>
      </c>
      <c r="D85" s="9" t="str">
        <f t="shared" si="12"/>
        <v>Pesos</v>
      </c>
      <c r="E85" s="9" t="s">
        <v>117</v>
      </c>
      <c r="F85" s="118">
        <v>9.3057459256201547</v>
      </c>
      <c r="G85" s="118">
        <v>0</v>
      </c>
      <c r="H85" s="118">
        <v>0</v>
      </c>
      <c r="I85" s="118">
        <v>9.4567578062458466</v>
      </c>
      <c r="J85" s="118">
        <v>0</v>
      </c>
      <c r="K85" s="118">
        <v>0</v>
      </c>
      <c r="L85" s="118">
        <v>9.4567578062458466</v>
      </c>
      <c r="M85" s="118">
        <v>0</v>
      </c>
      <c r="N85" s="118">
        <v>0</v>
      </c>
      <c r="O85" s="118">
        <v>9.4567578062458466</v>
      </c>
      <c r="P85" s="118">
        <v>0</v>
      </c>
      <c r="Q85" s="118">
        <v>0</v>
      </c>
      <c r="R85" s="118">
        <v>9.4567578062458466</v>
      </c>
      <c r="S85" s="118">
        <v>0</v>
      </c>
      <c r="T85" s="118">
        <v>0</v>
      </c>
      <c r="U85" s="118">
        <v>0.78806315052048725</v>
      </c>
      <c r="V85" s="118">
        <v>0</v>
      </c>
      <c r="W85" s="118">
        <v>0</v>
      </c>
      <c r="X85" s="118">
        <v>0</v>
      </c>
      <c r="Y85" s="118">
        <v>0</v>
      </c>
      <c r="Z85" s="118">
        <v>0</v>
      </c>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row>
    <row r="86" spans="1:88" ht="27.95" customHeight="1" x14ac:dyDescent="0.3">
      <c r="A86" s="110"/>
      <c r="B86" s="9" t="s">
        <v>25</v>
      </c>
      <c r="C86" s="9" t="s">
        <v>26</v>
      </c>
      <c r="D86" s="9" t="str">
        <f t="shared" si="12"/>
        <v>Pesos</v>
      </c>
      <c r="E86" s="9" t="s">
        <v>117</v>
      </c>
      <c r="F86" s="118">
        <v>6.8167335549186507</v>
      </c>
      <c r="G86" s="118">
        <v>0</v>
      </c>
      <c r="H86" s="118">
        <v>0</v>
      </c>
      <c r="I86" s="118">
        <v>0.19642270000000001</v>
      </c>
      <c r="J86" s="118">
        <v>0</v>
      </c>
      <c r="K86" s="118">
        <v>0</v>
      </c>
      <c r="L86" s="118">
        <v>0</v>
      </c>
      <c r="M86" s="118">
        <v>0</v>
      </c>
      <c r="N86" s="118">
        <v>0</v>
      </c>
      <c r="O86" s="118">
        <v>0</v>
      </c>
      <c r="P86" s="118">
        <v>0</v>
      </c>
      <c r="Q86" s="118">
        <v>0</v>
      </c>
      <c r="R86" s="118">
        <v>0</v>
      </c>
      <c r="S86" s="118">
        <v>0</v>
      </c>
      <c r="T86" s="118">
        <v>0</v>
      </c>
      <c r="U86" s="118">
        <v>0</v>
      </c>
      <c r="V86" s="118">
        <v>0</v>
      </c>
      <c r="W86" s="118">
        <v>0</v>
      </c>
      <c r="X86" s="118">
        <v>0</v>
      </c>
      <c r="Y86" s="118">
        <v>0</v>
      </c>
      <c r="Z86" s="118">
        <v>0</v>
      </c>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row>
    <row r="87" spans="1:88" ht="27.95" customHeight="1" x14ac:dyDescent="0.3">
      <c r="A87" s="110"/>
      <c r="B87" s="9" t="s">
        <v>21</v>
      </c>
      <c r="C87" s="9" t="s">
        <v>22</v>
      </c>
      <c r="D87" s="9" t="str">
        <f t="shared" si="12"/>
        <v>Pesos</v>
      </c>
      <c r="E87" s="9" t="s">
        <v>117</v>
      </c>
      <c r="F87" s="118">
        <v>4.6311246500000003</v>
      </c>
      <c r="G87" s="118">
        <v>0</v>
      </c>
      <c r="H87" s="118">
        <v>0</v>
      </c>
      <c r="I87" s="118">
        <v>0</v>
      </c>
      <c r="J87" s="118">
        <v>0</v>
      </c>
      <c r="K87" s="118">
        <v>0</v>
      </c>
      <c r="L87" s="118">
        <v>0</v>
      </c>
      <c r="M87" s="118">
        <v>0</v>
      </c>
      <c r="N87" s="118">
        <v>0</v>
      </c>
      <c r="O87" s="118">
        <v>0</v>
      </c>
      <c r="P87" s="118">
        <v>0</v>
      </c>
      <c r="Q87" s="118">
        <v>0</v>
      </c>
      <c r="R87" s="118">
        <v>0</v>
      </c>
      <c r="S87" s="118">
        <v>0</v>
      </c>
      <c r="T87" s="118">
        <v>0</v>
      </c>
      <c r="U87" s="118">
        <v>0</v>
      </c>
      <c r="V87" s="118">
        <v>0</v>
      </c>
      <c r="W87" s="118">
        <v>0</v>
      </c>
      <c r="X87" s="118">
        <v>0</v>
      </c>
      <c r="Y87" s="118">
        <v>0</v>
      </c>
      <c r="Z87" s="118">
        <v>0</v>
      </c>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row>
    <row r="88" spans="1:88" ht="27.95" customHeight="1" x14ac:dyDescent="0.3">
      <c r="A88" s="110"/>
      <c r="B88" s="9" t="s">
        <v>27</v>
      </c>
      <c r="C88" s="9" t="s">
        <v>28</v>
      </c>
      <c r="D88" s="9" t="str">
        <f t="shared" si="12"/>
        <v>Pesos</v>
      </c>
      <c r="E88" s="9" t="s">
        <v>117</v>
      </c>
      <c r="F88" s="118">
        <v>0.75052001999999995</v>
      </c>
      <c r="G88" s="118">
        <v>0</v>
      </c>
      <c r="H88" s="118">
        <v>0</v>
      </c>
      <c r="I88" s="118">
        <v>0</v>
      </c>
      <c r="J88" s="118">
        <v>0</v>
      </c>
      <c r="K88" s="118">
        <v>0</v>
      </c>
      <c r="L88" s="118">
        <v>0</v>
      </c>
      <c r="M88" s="118">
        <v>0</v>
      </c>
      <c r="N88" s="118">
        <v>0</v>
      </c>
      <c r="O88" s="118">
        <v>0</v>
      </c>
      <c r="P88" s="118">
        <v>0</v>
      </c>
      <c r="Q88" s="118">
        <v>0</v>
      </c>
      <c r="R88" s="118">
        <v>0</v>
      </c>
      <c r="S88" s="118">
        <v>0</v>
      </c>
      <c r="T88" s="118">
        <v>0</v>
      </c>
      <c r="U88" s="118">
        <v>0</v>
      </c>
      <c r="V88" s="118">
        <v>0</v>
      </c>
      <c r="W88" s="118">
        <v>0</v>
      </c>
      <c r="X88" s="118">
        <v>0</v>
      </c>
      <c r="Y88" s="118">
        <v>0</v>
      </c>
      <c r="Z88" s="118">
        <v>0</v>
      </c>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row>
    <row r="89" spans="1:88" ht="27.95" customHeight="1" x14ac:dyDescent="0.3">
      <c r="A89" s="110"/>
      <c r="B89" s="22" t="s">
        <v>118</v>
      </c>
      <c r="C89" s="22"/>
      <c r="D89" s="22"/>
      <c r="E89" s="22"/>
      <c r="F89" s="116">
        <f t="shared" ref="F89:Z89" si="13">+SUM(F90:F90)</f>
        <v>0</v>
      </c>
      <c r="G89" s="116">
        <f t="shared" si="13"/>
        <v>0</v>
      </c>
      <c r="H89" s="116">
        <f t="shared" si="13"/>
        <v>31.30297518540501</v>
      </c>
      <c r="I89" s="116">
        <f t="shared" si="13"/>
        <v>0</v>
      </c>
      <c r="J89" s="116">
        <f t="shared" si="13"/>
        <v>0</v>
      </c>
      <c r="K89" s="116">
        <f t="shared" si="13"/>
        <v>41.737300247206683</v>
      </c>
      <c r="L89" s="116">
        <f t="shared" si="13"/>
        <v>0</v>
      </c>
      <c r="M89" s="116">
        <f t="shared" si="13"/>
        <v>0</v>
      </c>
      <c r="N89" s="116">
        <f t="shared" si="13"/>
        <v>41.737300247206683</v>
      </c>
      <c r="O89" s="116">
        <f t="shared" si="13"/>
        <v>0</v>
      </c>
      <c r="P89" s="116">
        <f t="shared" si="13"/>
        <v>0</v>
      </c>
      <c r="Q89" s="116">
        <f t="shared" si="13"/>
        <v>41.737300247206683</v>
      </c>
      <c r="R89" s="116">
        <f t="shared" si="13"/>
        <v>0</v>
      </c>
      <c r="S89" s="116">
        <f t="shared" si="13"/>
        <v>0</v>
      </c>
      <c r="T89" s="116">
        <f t="shared" si="13"/>
        <v>31.30297518540501</v>
      </c>
      <c r="U89" s="116">
        <f t="shared" si="13"/>
        <v>0</v>
      </c>
      <c r="V89" s="116">
        <f t="shared" si="13"/>
        <v>0</v>
      </c>
      <c r="W89" s="116">
        <f t="shared" si="13"/>
        <v>0</v>
      </c>
      <c r="X89" s="116">
        <f t="shared" si="13"/>
        <v>0</v>
      </c>
      <c r="Y89" s="116">
        <f t="shared" si="13"/>
        <v>0</v>
      </c>
      <c r="Z89" s="116">
        <f t="shared" si="13"/>
        <v>0</v>
      </c>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row>
    <row r="90" spans="1:88" ht="27.95" customHeight="1" x14ac:dyDescent="0.3">
      <c r="A90" s="110"/>
      <c r="B90" s="9" t="s">
        <v>164</v>
      </c>
      <c r="C90" s="9" t="s">
        <v>165</v>
      </c>
      <c r="D90" s="9" t="str">
        <f>+VLOOKUP($C90,$C$10:$D$48,2,FALSE)</f>
        <v>UVA</v>
      </c>
      <c r="E90" s="9" t="s">
        <v>118</v>
      </c>
      <c r="F90" s="118">
        <v>0</v>
      </c>
      <c r="G90" s="118">
        <v>0</v>
      </c>
      <c r="H90" s="118">
        <v>31.30297518540501</v>
      </c>
      <c r="I90" s="118">
        <v>0</v>
      </c>
      <c r="J90" s="118">
        <v>0</v>
      </c>
      <c r="K90" s="118">
        <v>41.737300247206683</v>
      </c>
      <c r="L90" s="118">
        <v>0</v>
      </c>
      <c r="M90" s="118">
        <v>0</v>
      </c>
      <c r="N90" s="118">
        <v>41.737300247206683</v>
      </c>
      <c r="O90" s="118">
        <v>0</v>
      </c>
      <c r="P90" s="118">
        <v>0</v>
      </c>
      <c r="Q90" s="118">
        <v>41.737300247206683</v>
      </c>
      <c r="R90" s="118">
        <v>0</v>
      </c>
      <c r="S90" s="118">
        <v>0</v>
      </c>
      <c r="T90" s="118">
        <v>31.30297518540501</v>
      </c>
      <c r="U90" s="118">
        <v>0</v>
      </c>
      <c r="V90" s="118">
        <v>0</v>
      </c>
      <c r="W90" s="118">
        <v>0</v>
      </c>
      <c r="X90" s="118">
        <v>0</v>
      </c>
      <c r="Y90" s="118">
        <v>0</v>
      </c>
      <c r="Z90" s="118">
        <v>0</v>
      </c>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row>
    <row r="91" spans="1:88" ht="27.95" customHeight="1" x14ac:dyDescent="0.3">
      <c r="A91" s="110"/>
      <c r="B91" s="22" t="s">
        <v>123</v>
      </c>
      <c r="C91" s="22"/>
      <c r="D91" s="22"/>
      <c r="E91" s="22"/>
      <c r="F91" s="116">
        <f t="shared" ref="F91:Z91" si="14">+SUM(F92:F92)</f>
        <v>0</v>
      </c>
      <c r="G91" s="116">
        <f t="shared" si="14"/>
        <v>0.78400001999999991</v>
      </c>
      <c r="H91" s="116">
        <f t="shared" si="14"/>
        <v>0</v>
      </c>
      <c r="I91" s="116">
        <f t="shared" si="14"/>
        <v>0</v>
      </c>
      <c r="J91" s="116">
        <f t="shared" si="14"/>
        <v>0</v>
      </c>
      <c r="K91" s="116">
        <f t="shared" si="14"/>
        <v>0</v>
      </c>
      <c r="L91" s="116">
        <f t="shared" si="14"/>
        <v>0</v>
      </c>
      <c r="M91" s="116">
        <f t="shared" si="14"/>
        <v>0</v>
      </c>
      <c r="N91" s="116">
        <f t="shared" si="14"/>
        <v>0</v>
      </c>
      <c r="O91" s="116">
        <f t="shared" si="14"/>
        <v>0</v>
      </c>
      <c r="P91" s="116">
        <f t="shared" si="14"/>
        <v>0</v>
      </c>
      <c r="Q91" s="116">
        <f t="shared" si="14"/>
        <v>0</v>
      </c>
      <c r="R91" s="116">
        <f t="shared" si="14"/>
        <v>0</v>
      </c>
      <c r="S91" s="116">
        <f t="shared" si="14"/>
        <v>0</v>
      </c>
      <c r="T91" s="116">
        <f t="shared" si="14"/>
        <v>0</v>
      </c>
      <c r="U91" s="116">
        <f t="shared" si="14"/>
        <v>0</v>
      </c>
      <c r="V91" s="116">
        <f t="shared" si="14"/>
        <v>0</v>
      </c>
      <c r="W91" s="116">
        <f t="shared" si="14"/>
        <v>0</v>
      </c>
      <c r="X91" s="116">
        <f t="shared" si="14"/>
        <v>0</v>
      </c>
      <c r="Y91" s="116">
        <f t="shared" si="14"/>
        <v>0</v>
      </c>
      <c r="Z91" s="116">
        <f t="shared" si="14"/>
        <v>0</v>
      </c>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c r="CE91" s="133"/>
    </row>
    <row r="92" spans="1:88" ht="27.95" customHeight="1" x14ac:dyDescent="0.3">
      <c r="A92" s="110"/>
      <c r="B92" s="9" t="s">
        <v>29</v>
      </c>
      <c r="C92" s="9" t="s">
        <v>30</v>
      </c>
      <c r="D92" s="9" t="str">
        <f>+VLOOKUP($C92,$C$10:$D$48,2,FALSE)</f>
        <v>USD</v>
      </c>
      <c r="E92" s="9" t="s">
        <v>119</v>
      </c>
      <c r="F92" s="118">
        <v>0</v>
      </c>
      <c r="G92" s="118">
        <v>0.78400001999999991</v>
      </c>
      <c r="H92" s="118">
        <v>0</v>
      </c>
      <c r="I92" s="118">
        <v>0</v>
      </c>
      <c r="J92" s="118">
        <v>0</v>
      </c>
      <c r="K92" s="118">
        <v>0</v>
      </c>
      <c r="L92" s="118">
        <v>0</v>
      </c>
      <c r="M92" s="118">
        <v>0</v>
      </c>
      <c r="N92" s="118">
        <v>0</v>
      </c>
      <c r="O92" s="118">
        <v>0</v>
      </c>
      <c r="P92" s="118">
        <v>0</v>
      </c>
      <c r="Q92" s="118">
        <v>0</v>
      </c>
      <c r="R92" s="118">
        <v>0</v>
      </c>
      <c r="S92" s="118">
        <v>0</v>
      </c>
      <c r="T92" s="118">
        <v>0</v>
      </c>
      <c r="U92" s="118">
        <v>0</v>
      </c>
      <c r="V92" s="118">
        <v>0</v>
      </c>
      <c r="W92" s="118">
        <v>0</v>
      </c>
      <c r="X92" s="118">
        <v>0</v>
      </c>
      <c r="Y92" s="118">
        <v>0</v>
      </c>
      <c r="Z92" s="118">
        <v>0</v>
      </c>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row>
    <row r="93" spans="1:88" ht="27.95" customHeight="1" x14ac:dyDescent="0.3">
      <c r="A93" s="110"/>
      <c r="B93" s="22" t="s">
        <v>31</v>
      </c>
      <c r="C93" s="22"/>
      <c r="D93" s="22"/>
      <c r="E93" s="22"/>
      <c r="F93" s="116">
        <f t="shared" ref="F93:Z93" si="15">+SUM(F94,F106)</f>
        <v>0</v>
      </c>
      <c r="G93" s="116">
        <f t="shared" si="15"/>
        <v>15.605025320834024</v>
      </c>
      <c r="H93" s="116">
        <f t="shared" si="15"/>
        <v>0</v>
      </c>
      <c r="I93" s="116">
        <f t="shared" si="15"/>
        <v>0</v>
      </c>
      <c r="J93" s="116">
        <f t="shared" si="15"/>
        <v>15.783125932399422</v>
      </c>
      <c r="K93" s="116">
        <f t="shared" si="15"/>
        <v>0</v>
      </c>
      <c r="L93" s="116">
        <f t="shared" si="15"/>
        <v>0</v>
      </c>
      <c r="M93" s="116">
        <f t="shared" si="15"/>
        <v>15.677722233241463</v>
      </c>
      <c r="N93" s="116">
        <f t="shared" si="15"/>
        <v>0</v>
      </c>
      <c r="O93" s="116">
        <f t="shared" si="15"/>
        <v>0</v>
      </c>
      <c r="P93" s="116">
        <f t="shared" si="15"/>
        <v>15.563913656574798</v>
      </c>
      <c r="Q93" s="116">
        <f t="shared" si="15"/>
        <v>0</v>
      </c>
      <c r="R93" s="116">
        <f t="shared" si="15"/>
        <v>0</v>
      </c>
      <c r="S93" s="116">
        <f t="shared" si="15"/>
        <v>15.385743946574797</v>
      </c>
      <c r="T93" s="116">
        <f t="shared" si="15"/>
        <v>0</v>
      </c>
      <c r="U93" s="116">
        <f t="shared" si="15"/>
        <v>0</v>
      </c>
      <c r="V93" s="116">
        <f t="shared" si="15"/>
        <v>10.514934095146227</v>
      </c>
      <c r="W93" s="116">
        <f t="shared" si="15"/>
        <v>0</v>
      </c>
      <c r="X93" s="116">
        <f t="shared" si="15"/>
        <v>0</v>
      </c>
      <c r="Y93" s="116">
        <f t="shared" si="15"/>
        <v>5.9084497333085801</v>
      </c>
      <c r="Z93" s="116">
        <f t="shared" si="15"/>
        <v>0</v>
      </c>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row>
    <row r="94" spans="1:88" ht="27.95" customHeight="1" x14ac:dyDescent="0.3">
      <c r="A94" s="110"/>
      <c r="B94" s="23" t="s">
        <v>32</v>
      </c>
      <c r="C94" s="23"/>
      <c r="D94" s="23"/>
      <c r="E94" s="23"/>
      <c r="F94" s="122">
        <f t="shared" ref="F94:Z94" si="16">+SUM(F95:F105)</f>
        <v>0</v>
      </c>
      <c r="G94" s="122">
        <f t="shared" si="16"/>
        <v>13.389969170834025</v>
      </c>
      <c r="H94" s="122">
        <f t="shared" si="16"/>
        <v>0</v>
      </c>
      <c r="I94" s="122">
        <f t="shared" si="16"/>
        <v>0</v>
      </c>
      <c r="J94" s="122">
        <f t="shared" si="16"/>
        <v>13.783319005256567</v>
      </c>
      <c r="K94" s="122">
        <f t="shared" si="16"/>
        <v>0</v>
      </c>
      <c r="L94" s="122">
        <f t="shared" si="16"/>
        <v>0</v>
      </c>
      <c r="M94" s="122">
        <f t="shared" si="16"/>
        <v>13.893164530384322</v>
      </c>
      <c r="N94" s="122">
        <f t="shared" si="16"/>
        <v>0</v>
      </c>
      <c r="O94" s="122">
        <f t="shared" si="16"/>
        <v>0</v>
      </c>
      <c r="P94" s="122">
        <f t="shared" si="16"/>
        <v>13.779355953717657</v>
      </c>
      <c r="Q94" s="122">
        <f t="shared" si="16"/>
        <v>0</v>
      </c>
      <c r="R94" s="122">
        <f t="shared" si="16"/>
        <v>0</v>
      </c>
      <c r="S94" s="122">
        <f t="shared" si="16"/>
        <v>13.601186243717656</v>
      </c>
      <c r="T94" s="122">
        <f t="shared" si="16"/>
        <v>0</v>
      </c>
      <c r="U94" s="122">
        <f t="shared" si="16"/>
        <v>0</v>
      </c>
      <c r="V94" s="122">
        <f t="shared" si="16"/>
        <v>8.7303763922890862</v>
      </c>
      <c r="W94" s="122">
        <f t="shared" si="16"/>
        <v>0</v>
      </c>
      <c r="X94" s="122">
        <f t="shared" si="16"/>
        <v>0</v>
      </c>
      <c r="Y94" s="122">
        <f t="shared" si="16"/>
        <v>4.7187445980704856</v>
      </c>
      <c r="Z94" s="122">
        <f t="shared" si="16"/>
        <v>0</v>
      </c>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138"/>
      <c r="BP94" s="138"/>
      <c r="BQ94" s="138"/>
      <c r="BR94" s="138"/>
      <c r="BS94" s="138"/>
      <c r="BT94" s="138"/>
      <c r="BU94" s="138"/>
      <c r="BV94" s="138"/>
      <c r="BW94" s="138"/>
      <c r="BX94" s="138"/>
      <c r="BY94" s="138"/>
      <c r="BZ94" s="138"/>
      <c r="CA94" s="138"/>
      <c r="CB94" s="138"/>
      <c r="CC94" s="138"/>
      <c r="CD94" s="138"/>
      <c r="CE94" s="138"/>
    </row>
    <row r="95" spans="1:88" ht="27.95" customHeight="1" x14ac:dyDescent="0.3">
      <c r="A95" s="110"/>
      <c r="B95" s="9" t="s">
        <v>33</v>
      </c>
      <c r="C95" s="9" t="s">
        <v>34</v>
      </c>
      <c r="D95" s="9" t="str">
        <f t="shared" ref="D95:D105" si="17">+VLOOKUP($C95,$C$10:$D$48,2,FALSE)</f>
        <v>USD</v>
      </c>
      <c r="E95" s="9" t="s">
        <v>120</v>
      </c>
      <c r="F95" s="118">
        <v>0</v>
      </c>
      <c r="G95" s="118">
        <v>2.8515320943328861</v>
      </c>
      <c r="H95" s="118">
        <v>0</v>
      </c>
      <c r="I95" s="118">
        <v>0</v>
      </c>
      <c r="J95" s="118">
        <v>2.8515320943328861</v>
      </c>
      <c r="K95" s="118">
        <v>0</v>
      </c>
      <c r="L95" s="118">
        <v>0</v>
      </c>
      <c r="M95" s="118">
        <v>2.8515320943328861</v>
      </c>
      <c r="N95" s="118">
        <v>0</v>
      </c>
      <c r="O95" s="118">
        <v>0</v>
      </c>
      <c r="P95" s="118">
        <v>2.8515320943328861</v>
      </c>
      <c r="Q95" s="118">
        <v>0</v>
      </c>
      <c r="R95" s="118">
        <v>0</v>
      </c>
      <c r="S95" s="118">
        <v>2.8515320943328861</v>
      </c>
      <c r="T95" s="118">
        <v>0</v>
      </c>
      <c r="U95" s="118">
        <v>0</v>
      </c>
      <c r="V95" s="118">
        <v>2.8515320943328861</v>
      </c>
      <c r="W95" s="118">
        <v>0</v>
      </c>
      <c r="X95" s="118">
        <v>0</v>
      </c>
      <c r="Y95" s="118">
        <v>1.584184496851603</v>
      </c>
      <c r="Z95" s="118">
        <v>0</v>
      </c>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row>
    <row r="96" spans="1:88" ht="27.95" customHeight="1" x14ac:dyDescent="0.3">
      <c r="A96" s="110"/>
      <c r="B96" s="9" t="s">
        <v>39</v>
      </c>
      <c r="C96" s="9" t="s">
        <v>40</v>
      </c>
      <c r="D96" s="9" t="str">
        <f t="shared" si="17"/>
        <v>USD</v>
      </c>
      <c r="E96" s="9" t="s">
        <v>120</v>
      </c>
      <c r="F96" s="118">
        <v>0</v>
      </c>
      <c r="G96" s="118">
        <v>1.8629180758947368</v>
      </c>
      <c r="H96" s="118">
        <v>0</v>
      </c>
      <c r="I96" s="118">
        <v>0</v>
      </c>
      <c r="J96" s="118">
        <v>1.9681812337894737</v>
      </c>
      <c r="K96" s="118">
        <v>0</v>
      </c>
      <c r="L96" s="118">
        <v>0</v>
      </c>
      <c r="M96" s="118">
        <v>1.9681812337894737</v>
      </c>
      <c r="N96" s="118">
        <v>0</v>
      </c>
      <c r="O96" s="118">
        <v>0</v>
      </c>
      <c r="P96" s="118">
        <v>1.9681812337894742</v>
      </c>
      <c r="Q96" s="118">
        <v>0</v>
      </c>
      <c r="R96" s="118">
        <v>0</v>
      </c>
      <c r="S96" s="118">
        <v>1.9681812337894744</v>
      </c>
      <c r="T96" s="118">
        <v>0</v>
      </c>
      <c r="U96" s="118">
        <v>0</v>
      </c>
      <c r="V96" s="118">
        <v>1.9681812337894744</v>
      </c>
      <c r="W96" s="118">
        <v>0</v>
      </c>
      <c r="X96" s="118">
        <v>0</v>
      </c>
      <c r="Y96" s="118">
        <v>1.4761359253421069</v>
      </c>
      <c r="Z96" s="118">
        <v>0</v>
      </c>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row>
    <row r="97" spans="1:83" ht="27.95" customHeight="1" x14ac:dyDescent="0.3">
      <c r="A97" s="110"/>
      <c r="B97" s="9" t="s">
        <v>35</v>
      </c>
      <c r="C97" s="9" t="s">
        <v>36</v>
      </c>
      <c r="D97" s="9" t="str">
        <f t="shared" si="17"/>
        <v>USD</v>
      </c>
      <c r="E97" s="9" t="s">
        <v>120</v>
      </c>
      <c r="F97" s="118">
        <v>0</v>
      </c>
      <c r="G97" s="118">
        <v>2.8918855199999989</v>
      </c>
      <c r="H97" s="118">
        <v>0</v>
      </c>
      <c r="I97" s="118">
        <v>0</v>
      </c>
      <c r="J97" s="118">
        <v>2.891885519999998</v>
      </c>
      <c r="K97" s="118">
        <v>0</v>
      </c>
      <c r="L97" s="118">
        <v>0</v>
      </c>
      <c r="M97" s="118">
        <v>2.891885519999998</v>
      </c>
      <c r="N97" s="118">
        <v>0</v>
      </c>
      <c r="O97" s="118">
        <v>0</v>
      </c>
      <c r="P97" s="118">
        <v>2.891885519999998</v>
      </c>
      <c r="Q97" s="118">
        <v>0</v>
      </c>
      <c r="R97" s="118">
        <v>0</v>
      </c>
      <c r="S97" s="118">
        <v>2.891885519999998</v>
      </c>
      <c r="T97" s="118">
        <v>0</v>
      </c>
      <c r="U97" s="118">
        <v>0</v>
      </c>
      <c r="V97" s="118">
        <v>2.891885519999998</v>
      </c>
      <c r="W97" s="118">
        <v>0</v>
      </c>
      <c r="X97" s="118">
        <v>0</v>
      </c>
      <c r="Y97" s="118">
        <v>1.0442919933333326</v>
      </c>
      <c r="Z97" s="118">
        <v>0</v>
      </c>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c r="BX97" s="123"/>
      <c r="BY97" s="123"/>
      <c r="BZ97" s="123"/>
      <c r="CA97" s="123"/>
      <c r="CB97" s="123"/>
      <c r="CC97" s="123"/>
      <c r="CD97" s="123"/>
      <c r="CE97" s="123"/>
    </row>
    <row r="98" spans="1:83" ht="27.95" customHeight="1" x14ac:dyDescent="0.3">
      <c r="A98" s="110"/>
      <c r="B98" s="9" t="s">
        <v>37</v>
      </c>
      <c r="C98" s="9" t="s">
        <v>38</v>
      </c>
      <c r="D98" s="9" t="str">
        <f t="shared" si="17"/>
        <v>USD</v>
      </c>
      <c r="E98" s="9" t="s">
        <v>120</v>
      </c>
      <c r="F98" s="118">
        <v>0</v>
      </c>
      <c r="G98" s="118">
        <v>4.8708098514285698</v>
      </c>
      <c r="H98" s="118">
        <v>0</v>
      </c>
      <c r="I98" s="118">
        <v>0</v>
      </c>
      <c r="J98" s="118">
        <v>4.8708098514285698</v>
      </c>
      <c r="K98" s="118">
        <v>0</v>
      </c>
      <c r="L98" s="118">
        <v>0</v>
      </c>
      <c r="M98" s="118">
        <v>4.8708098514285698</v>
      </c>
      <c r="N98" s="118">
        <v>0</v>
      </c>
      <c r="O98" s="118">
        <v>0</v>
      </c>
      <c r="P98" s="118">
        <v>4.8708098514285698</v>
      </c>
      <c r="Q98" s="118">
        <v>0</v>
      </c>
      <c r="R98" s="118">
        <v>0</v>
      </c>
      <c r="S98" s="118">
        <v>4.8708098514285698</v>
      </c>
      <c r="T98" s="118">
        <v>0</v>
      </c>
      <c r="U98" s="118">
        <v>0</v>
      </c>
      <c r="V98" s="118">
        <v>0</v>
      </c>
      <c r="W98" s="118">
        <v>0</v>
      </c>
      <c r="X98" s="118">
        <v>0</v>
      </c>
      <c r="Y98" s="118">
        <v>0</v>
      </c>
      <c r="Z98" s="118">
        <v>0</v>
      </c>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c r="BX98" s="123"/>
      <c r="BY98" s="123"/>
      <c r="BZ98" s="123"/>
      <c r="CA98" s="123"/>
      <c r="CB98" s="123"/>
      <c r="CC98" s="123"/>
      <c r="CD98" s="123"/>
      <c r="CE98" s="123"/>
    </row>
    <row r="99" spans="1:83" ht="27.95" customHeight="1" x14ac:dyDescent="0.3">
      <c r="A99" s="110"/>
      <c r="B99" s="9" t="s">
        <v>43</v>
      </c>
      <c r="C99" s="9" t="s">
        <v>44</v>
      </c>
      <c r="D99" s="9" t="str">
        <f t="shared" si="17"/>
        <v>USD</v>
      </c>
      <c r="E99" s="9" t="s">
        <v>120</v>
      </c>
      <c r="F99" s="118">
        <v>0</v>
      </c>
      <c r="G99" s="118">
        <v>0</v>
      </c>
      <c r="H99" s="118">
        <v>0</v>
      </c>
      <c r="I99" s="118">
        <v>0</v>
      </c>
      <c r="J99" s="118">
        <v>0.2168723673499755</v>
      </c>
      <c r="K99" s="118">
        <v>0</v>
      </c>
      <c r="L99" s="118">
        <v>0</v>
      </c>
      <c r="M99" s="118">
        <v>0.43374473469995101</v>
      </c>
      <c r="N99" s="118">
        <v>0</v>
      </c>
      <c r="O99" s="118">
        <v>0</v>
      </c>
      <c r="P99" s="118">
        <v>0.43374473469995101</v>
      </c>
      <c r="Q99" s="118">
        <v>0</v>
      </c>
      <c r="R99" s="118">
        <v>0</v>
      </c>
      <c r="S99" s="118">
        <v>0.43374473469995101</v>
      </c>
      <c r="T99" s="118">
        <v>0</v>
      </c>
      <c r="U99" s="118">
        <v>0</v>
      </c>
      <c r="V99" s="118">
        <v>0.43374473469995101</v>
      </c>
      <c r="W99" s="118">
        <v>0</v>
      </c>
      <c r="X99" s="118">
        <v>0</v>
      </c>
      <c r="Y99" s="118">
        <v>0.37350241043606902</v>
      </c>
      <c r="Z99" s="118">
        <v>0</v>
      </c>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row>
    <row r="100" spans="1:83" ht="27.95" customHeight="1" x14ac:dyDescent="0.3">
      <c r="A100" s="110"/>
      <c r="B100" s="9" t="s">
        <v>41</v>
      </c>
      <c r="C100" s="9" t="s">
        <v>42</v>
      </c>
      <c r="D100" s="9" t="str">
        <f t="shared" si="17"/>
        <v>USD</v>
      </c>
      <c r="E100" s="9" t="s">
        <v>120</v>
      </c>
      <c r="F100" s="118">
        <v>0</v>
      </c>
      <c r="G100" s="118">
        <v>0.437410208695652</v>
      </c>
      <c r="H100" s="118">
        <v>0</v>
      </c>
      <c r="I100" s="118">
        <v>0</v>
      </c>
      <c r="J100" s="118">
        <v>0.48100335739130395</v>
      </c>
      <c r="K100" s="118">
        <v>0</v>
      </c>
      <c r="L100" s="118">
        <v>0</v>
      </c>
      <c r="M100" s="118">
        <v>0.48100335739130395</v>
      </c>
      <c r="N100" s="118">
        <v>0</v>
      </c>
      <c r="O100" s="118">
        <v>0</v>
      </c>
      <c r="P100" s="118">
        <v>0.48100335739130395</v>
      </c>
      <c r="Q100" s="118">
        <v>0</v>
      </c>
      <c r="R100" s="118">
        <v>0</v>
      </c>
      <c r="S100" s="118">
        <v>0.48100335739130395</v>
      </c>
      <c r="T100" s="118">
        <v>0</v>
      </c>
      <c r="U100" s="118">
        <v>0</v>
      </c>
      <c r="V100" s="118">
        <v>0.48100335739130395</v>
      </c>
      <c r="W100" s="118">
        <v>0</v>
      </c>
      <c r="X100" s="118">
        <v>0</v>
      </c>
      <c r="Y100" s="118">
        <v>0.16033445246376798</v>
      </c>
      <c r="Z100" s="118">
        <v>0</v>
      </c>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row>
    <row r="101" spans="1:83" ht="27.95" customHeight="1" x14ac:dyDescent="0.3">
      <c r="A101" s="110"/>
      <c r="B101" s="9" t="s">
        <v>167</v>
      </c>
      <c r="C101" s="9" t="s">
        <v>168</v>
      </c>
      <c r="D101" s="9" t="str">
        <f t="shared" si="17"/>
        <v>USD</v>
      </c>
      <c r="E101" s="9" t="s">
        <v>120</v>
      </c>
      <c r="F101" s="118">
        <v>0</v>
      </c>
      <c r="G101" s="118">
        <v>0</v>
      </c>
      <c r="H101" s="118">
        <v>0</v>
      </c>
      <c r="I101" s="118">
        <v>0</v>
      </c>
      <c r="J101" s="118">
        <v>0</v>
      </c>
      <c r="K101" s="118">
        <v>0</v>
      </c>
      <c r="L101" s="118">
        <v>0</v>
      </c>
      <c r="M101" s="118">
        <v>0</v>
      </c>
      <c r="N101" s="118">
        <v>0</v>
      </c>
      <c r="O101" s="118">
        <v>0</v>
      </c>
      <c r="P101" s="118">
        <v>0</v>
      </c>
      <c r="Q101" s="118">
        <v>0</v>
      </c>
      <c r="R101" s="118">
        <v>0</v>
      </c>
      <c r="S101" s="118">
        <v>6.2350000000000003E-2</v>
      </c>
      <c r="T101" s="118">
        <v>0</v>
      </c>
      <c r="U101" s="118">
        <v>0</v>
      </c>
      <c r="V101" s="118">
        <v>6.2350000000000003E-2</v>
      </c>
      <c r="W101" s="118">
        <v>0</v>
      </c>
      <c r="X101" s="118">
        <v>0</v>
      </c>
      <c r="Y101" s="118">
        <v>6.2350000000000003E-2</v>
      </c>
      <c r="Z101" s="118">
        <v>0</v>
      </c>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c r="CC101" s="123"/>
      <c r="CD101" s="123"/>
      <c r="CE101" s="123"/>
    </row>
    <row r="102" spans="1:83" ht="27.95" customHeight="1" x14ac:dyDescent="0.3">
      <c r="A102" s="110"/>
      <c r="B102" s="9" t="s">
        <v>45</v>
      </c>
      <c r="C102" s="9" t="s">
        <v>46</v>
      </c>
      <c r="D102" s="9" t="str">
        <f t="shared" si="17"/>
        <v>USD</v>
      </c>
      <c r="E102" s="9" t="s">
        <v>120</v>
      </c>
      <c r="F102" s="118">
        <v>0</v>
      </c>
      <c r="G102" s="118">
        <v>0.24052004000000002</v>
      </c>
      <c r="H102" s="118">
        <v>0</v>
      </c>
      <c r="I102" s="118">
        <v>0</v>
      </c>
      <c r="J102" s="118">
        <v>0.24052004000000002</v>
      </c>
      <c r="K102" s="118">
        <v>0</v>
      </c>
      <c r="L102" s="118">
        <v>0</v>
      </c>
      <c r="M102" s="118">
        <v>0.24052004000000002</v>
      </c>
      <c r="N102" s="118">
        <v>0</v>
      </c>
      <c r="O102" s="118">
        <v>0</v>
      </c>
      <c r="P102" s="118">
        <v>0.24051971000000044</v>
      </c>
      <c r="Q102" s="118">
        <v>0</v>
      </c>
      <c r="R102" s="118">
        <v>0</v>
      </c>
      <c r="S102" s="118">
        <v>0</v>
      </c>
      <c r="T102" s="118">
        <v>0</v>
      </c>
      <c r="U102" s="118">
        <v>0</v>
      </c>
      <c r="V102" s="118">
        <v>0</v>
      </c>
      <c r="W102" s="118">
        <v>0</v>
      </c>
      <c r="X102" s="118">
        <v>0</v>
      </c>
      <c r="Y102" s="118">
        <v>0</v>
      </c>
      <c r="Z102" s="118">
        <v>0</v>
      </c>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c r="BX102" s="123"/>
      <c r="BY102" s="123"/>
      <c r="BZ102" s="123"/>
      <c r="CA102" s="123"/>
      <c r="CB102" s="123"/>
      <c r="CC102" s="123"/>
      <c r="CD102" s="123"/>
      <c r="CE102" s="123"/>
    </row>
    <row r="103" spans="1:83" ht="27.95" customHeight="1" x14ac:dyDescent="0.3">
      <c r="A103" s="110"/>
      <c r="B103" s="9" t="s">
        <v>47</v>
      </c>
      <c r="C103" s="9" t="s">
        <v>48</v>
      </c>
      <c r="D103" s="9" t="str">
        <f t="shared" si="17"/>
        <v>USD</v>
      </c>
      <c r="E103" s="9" t="s">
        <v>120</v>
      </c>
      <c r="F103" s="118">
        <v>0</v>
      </c>
      <c r="G103" s="118">
        <v>2.0839726037735852E-2</v>
      </c>
      <c r="H103" s="118">
        <v>0</v>
      </c>
      <c r="I103" s="118">
        <v>0</v>
      </c>
      <c r="J103" s="118">
        <v>4.1679452075471704E-2</v>
      </c>
      <c r="K103" s="118">
        <v>0</v>
      </c>
      <c r="L103" s="118">
        <v>0</v>
      </c>
      <c r="M103" s="118">
        <v>4.1679452075471704E-2</v>
      </c>
      <c r="N103" s="118">
        <v>0</v>
      </c>
      <c r="O103" s="118">
        <v>0</v>
      </c>
      <c r="P103" s="118">
        <v>4.1679452075471704E-2</v>
      </c>
      <c r="Q103" s="118">
        <v>0</v>
      </c>
      <c r="R103" s="118">
        <v>0</v>
      </c>
      <c r="S103" s="118">
        <v>4.1679452075471704E-2</v>
      </c>
      <c r="T103" s="118">
        <v>0</v>
      </c>
      <c r="U103" s="118">
        <v>0</v>
      </c>
      <c r="V103" s="118">
        <v>4.1679452075471704E-2</v>
      </c>
      <c r="W103" s="118">
        <v>0</v>
      </c>
      <c r="X103" s="118">
        <v>0</v>
      </c>
      <c r="Y103" s="118">
        <v>1.7945319643605868E-2</v>
      </c>
      <c r="Z103" s="118">
        <v>0</v>
      </c>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c r="BX103" s="123"/>
      <c r="BY103" s="123"/>
      <c r="BZ103" s="123"/>
      <c r="CA103" s="123"/>
      <c r="CB103" s="123"/>
      <c r="CC103" s="123"/>
      <c r="CD103" s="123"/>
      <c r="CE103" s="123"/>
    </row>
    <row r="104" spans="1:83" ht="27.95" customHeight="1" x14ac:dyDescent="0.3">
      <c r="A104" s="110"/>
      <c r="B104" s="9" t="s">
        <v>51</v>
      </c>
      <c r="C104" s="9" t="s">
        <v>52</v>
      </c>
      <c r="D104" s="9" t="str">
        <f t="shared" si="17"/>
        <v>USD</v>
      </c>
      <c r="E104" s="9" t="s">
        <v>120</v>
      </c>
      <c r="F104" s="118">
        <v>0</v>
      </c>
      <c r="G104" s="118">
        <v>7.5872164444444445E-2</v>
      </c>
      <c r="H104" s="118">
        <v>0</v>
      </c>
      <c r="I104" s="118">
        <v>0</v>
      </c>
      <c r="J104" s="118">
        <v>0.15174432888888889</v>
      </c>
      <c r="K104" s="118">
        <v>0</v>
      </c>
      <c r="L104" s="118">
        <v>0</v>
      </c>
      <c r="M104" s="118">
        <v>0.11380824666666667</v>
      </c>
      <c r="N104" s="118">
        <v>0</v>
      </c>
      <c r="O104" s="118">
        <v>0</v>
      </c>
      <c r="P104" s="118">
        <v>0</v>
      </c>
      <c r="Q104" s="118">
        <v>0</v>
      </c>
      <c r="R104" s="118">
        <v>0</v>
      </c>
      <c r="S104" s="118">
        <v>0</v>
      </c>
      <c r="T104" s="118">
        <v>0</v>
      </c>
      <c r="U104" s="118">
        <v>0</v>
      </c>
      <c r="V104" s="118">
        <v>0</v>
      </c>
      <c r="W104" s="118">
        <v>0</v>
      </c>
      <c r="X104" s="118">
        <v>0</v>
      </c>
      <c r="Y104" s="118">
        <v>0</v>
      </c>
      <c r="Z104" s="118">
        <v>0</v>
      </c>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c r="BX104" s="123"/>
      <c r="BY104" s="123"/>
      <c r="BZ104" s="123"/>
      <c r="CA104" s="123"/>
      <c r="CB104" s="123"/>
      <c r="CC104" s="123"/>
      <c r="CD104" s="123"/>
      <c r="CE104" s="123"/>
    </row>
    <row r="105" spans="1:83" ht="27.95" customHeight="1" x14ac:dyDescent="0.3">
      <c r="A105" s="110"/>
      <c r="B105" s="9" t="s">
        <v>49</v>
      </c>
      <c r="C105" s="9" t="s">
        <v>50</v>
      </c>
      <c r="D105" s="9" t="str">
        <f t="shared" si="17"/>
        <v>USD</v>
      </c>
      <c r="E105" s="9" t="s">
        <v>120</v>
      </c>
      <c r="F105" s="118">
        <v>0</v>
      </c>
      <c r="G105" s="118">
        <v>0.13818149000000002</v>
      </c>
      <c r="H105" s="118">
        <v>0</v>
      </c>
      <c r="I105" s="118">
        <v>0</v>
      </c>
      <c r="J105" s="118">
        <v>6.9090760000000001E-2</v>
      </c>
      <c r="K105" s="118">
        <v>0</v>
      </c>
      <c r="L105" s="118">
        <v>0</v>
      </c>
      <c r="M105" s="118">
        <v>0</v>
      </c>
      <c r="N105" s="118">
        <v>0</v>
      </c>
      <c r="O105" s="118">
        <v>0</v>
      </c>
      <c r="P105" s="118">
        <v>0</v>
      </c>
      <c r="Q105" s="118">
        <v>0</v>
      </c>
      <c r="R105" s="118">
        <v>0</v>
      </c>
      <c r="S105" s="118">
        <v>0</v>
      </c>
      <c r="T105" s="118">
        <v>0</v>
      </c>
      <c r="U105" s="118">
        <v>0</v>
      </c>
      <c r="V105" s="118">
        <v>0</v>
      </c>
      <c r="W105" s="118">
        <v>0</v>
      </c>
      <c r="X105" s="118">
        <v>0</v>
      </c>
      <c r="Y105" s="118">
        <v>0</v>
      </c>
      <c r="Z105" s="118">
        <v>0</v>
      </c>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c r="BX105" s="123"/>
      <c r="BY105" s="123"/>
      <c r="BZ105" s="123"/>
      <c r="CA105" s="123"/>
      <c r="CB105" s="123"/>
      <c r="CC105" s="123"/>
      <c r="CD105" s="123"/>
      <c r="CE105" s="123"/>
    </row>
    <row r="106" spans="1:83" ht="27.95" customHeight="1" x14ac:dyDescent="0.3">
      <c r="A106" s="110"/>
      <c r="B106" s="23" t="s">
        <v>53</v>
      </c>
      <c r="C106" s="23"/>
      <c r="D106" s="23"/>
      <c r="E106" s="23"/>
      <c r="F106" s="122">
        <f t="shared" ref="F106:Z106" si="18">+SUM(F107:F108)</f>
        <v>0</v>
      </c>
      <c r="G106" s="122">
        <f t="shared" si="18"/>
        <v>2.2150561499999992</v>
      </c>
      <c r="H106" s="122">
        <f t="shared" si="18"/>
        <v>0</v>
      </c>
      <c r="I106" s="122">
        <f t="shared" si="18"/>
        <v>0</v>
      </c>
      <c r="J106" s="122">
        <f t="shared" si="18"/>
        <v>1.9998069271428554</v>
      </c>
      <c r="K106" s="122">
        <f t="shared" si="18"/>
        <v>0</v>
      </c>
      <c r="L106" s="122">
        <f t="shared" si="18"/>
        <v>0</v>
      </c>
      <c r="M106" s="122">
        <f t="shared" si="18"/>
        <v>1.7845577028571411</v>
      </c>
      <c r="N106" s="122">
        <f t="shared" si="18"/>
        <v>0</v>
      </c>
      <c r="O106" s="122">
        <f t="shared" si="18"/>
        <v>0</v>
      </c>
      <c r="P106" s="122">
        <f t="shared" si="18"/>
        <v>1.7845577028571411</v>
      </c>
      <c r="Q106" s="122">
        <f t="shared" si="18"/>
        <v>0</v>
      </c>
      <c r="R106" s="122">
        <f t="shared" si="18"/>
        <v>0</v>
      </c>
      <c r="S106" s="122">
        <f t="shared" si="18"/>
        <v>1.7845577028571411</v>
      </c>
      <c r="T106" s="122">
        <f t="shared" si="18"/>
        <v>0</v>
      </c>
      <c r="U106" s="122">
        <f t="shared" si="18"/>
        <v>0</v>
      </c>
      <c r="V106" s="122">
        <f t="shared" si="18"/>
        <v>1.7845577028571411</v>
      </c>
      <c r="W106" s="122">
        <f t="shared" si="18"/>
        <v>0</v>
      </c>
      <c r="X106" s="122">
        <f t="shared" si="18"/>
        <v>0</v>
      </c>
      <c r="Y106" s="122">
        <f t="shared" si="18"/>
        <v>1.1897051352380943</v>
      </c>
      <c r="Z106" s="122">
        <f t="shared" si="18"/>
        <v>0</v>
      </c>
      <c r="AD106" s="138"/>
      <c r="AE106" s="138"/>
      <c r="AF106" s="138"/>
      <c r="AG106" s="138"/>
      <c r="AH106" s="138"/>
      <c r="AI106" s="138"/>
      <c r="AJ106" s="138"/>
      <c r="AK106" s="138"/>
      <c r="AL106" s="138"/>
      <c r="AM106" s="138"/>
      <c r="AN106" s="138"/>
      <c r="AO106" s="138"/>
      <c r="AP106" s="138"/>
      <c r="AQ106" s="138"/>
      <c r="AR106" s="138"/>
      <c r="AS106" s="138"/>
      <c r="AT106" s="138"/>
      <c r="AU106" s="138"/>
      <c r="AV106" s="138"/>
      <c r="AW106" s="138"/>
      <c r="AX106" s="138"/>
      <c r="AY106" s="138"/>
      <c r="AZ106" s="138"/>
      <c r="BA106" s="138"/>
      <c r="BB106" s="138"/>
      <c r="BC106" s="138"/>
      <c r="BD106" s="138"/>
      <c r="BE106" s="138"/>
      <c r="BF106" s="138"/>
      <c r="BG106" s="138"/>
      <c r="BH106" s="138"/>
      <c r="BI106" s="138"/>
      <c r="BJ106" s="138"/>
      <c r="BK106" s="138"/>
      <c r="BL106" s="138"/>
      <c r="BM106" s="138"/>
      <c r="BN106" s="138"/>
      <c r="BO106" s="138"/>
      <c r="BP106" s="138"/>
      <c r="BQ106" s="138"/>
      <c r="BR106" s="138"/>
      <c r="BS106" s="138"/>
      <c r="BT106" s="138"/>
      <c r="BU106" s="138"/>
      <c r="BV106" s="138"/>
      <c r="BW106" s="138"/>
      <c r="BX106" s="138"/>
      <c r="BY106" s="138"/>
      <c r="BZ106" s="138"/>
      <c r="CA106" s="138"/>
      <c r="CB106" s="138"/>
      <c r="CC106" s="138"/>
      <c r="CD106" s="138"/>
      <c r="CE106" s="138"/>
    </row>
    <row r="107" spans="1:83" ht="27.95" customHeight="1" x14ac:dyDescent="0.3">
      <c r="A107" s="110"/>
      <c r="B107" s="9" t="s">
        <v>54</v>
      </c>
      <c r="C107" s="9" t="s">
        <v>55</v>
      </c>
      <c r="D107" s="9" t="str">
        <f>+VLOOKUP($C107,$C$10:$D$48,2,FALSE)</f>
        <v>USD</v>
      </c>
      <c r="E107" s="9" t="s">
        <v>120</v>
      </c>
      <c r="F107" s="118">
        <v>0</v>
      </c>
      <c r="G107" s="118">
        <v>1.7845577014285705</v>
      </c>
      <c r="H107" s="118">
        <v>0</v>
      </c>
      <c r="I107" s="118">
        <v>0</v>
      </c>
      <c r="J107" s="118">
        <v>1.7845577028571411</v>
      </c>
      <c r="K107" s="118">
        <v>0</v>
      </c>
      <c r="L107" s="118">
        <v>0</v>
      </c>
      <c r="M107" s="118">
        <v>1.7845577028571411</v>
      </c>
      <c r="N107" s="118">
        <v>0</v>
      </c>
      <c r="O107" s="118">
        <v>0</v>
      </c>
      <c r="P107" s="118">
        <v>1.7845577028571411</v>
      </c>
      <c r="Q107" s="118">
        <v>0</v>
      </c>
      <c r="R107" s="118">
        <v>0</v>
      </c>
      <c r="S107" s="118">
        <v>1.7845577028571411</v>
      </c>
      <c r="T107" s="118">
        <v>0</v>
      </c>
      <c r="U107" s="118">
        <v>0</v>
      </c>
      <c r="V107" s="118">
        <v>1.7845577028571411</v>
      </c>
      <c r="W107" s="118">
        <v>0</v>
      </c>
      <c r="X107" s="118">
        <v>0</v>
      </c>
      <c r="Y107" s="118">
        <v>1.1897051352380943</v>
      </c>
      <c r="Z107" s="118">
        <v>0</v>
      </c>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c r="BX107" s="123"/>
      <c r="BY107" s="123"/>
      <c r="BZ107" s="123"/>
      <c r="CA107" s="123"/>
      <c r="CB107" s="123"/>
      <c r="CC107" s="123"/>
      <c r="CD107" s="123"/>
      <c r="CE107" s="123"/>
    </row>
    <row r="108" spans="1:83" ht="27.95" customHeight="1" x14ac:dyDescent="0.3">
      <c r="A108" s="110"/>
      <c r="B108" s="9" t="s">
        <v>56</v>
      </c>
      <c r="C108" s="9" t="s">
        <v>57</v>
      </c>
      <c r="D108" s="9" t="str">
        <f>+VLOOKUP($C108,$C$10:$D$48,2,FALSE)</f>
        <v>USD</v>
      </c>
      <c r="E108" s="9" t="s">
        <v>120</v>
      </c>
      <c r="F108" s="118">
        <v>0</v>
      </c>
      <c r="G108" s="118">
        <v>0.43049844857142866</v>
      </c>
      <c r="H108" s="118">
        <v>0</v>
      </c>
      <c r="I108" s="118">
        <v>0</v>
      </c>
      <c r="J108" s="118">
        <v>0.21524922428571433</v>
      </c>
      <c r="K108" s="118">
        <v>0</v>
      </c>
      <c r="L108" s="118">
        <v>0</v>
      </c>
      <c r="M108" s="118">
        <v>0</v>
      </c>
      <c r="N108" s="118">
        <v>0</v>
      </c>
      <c r="O108" s="118">
        <v>0</v>
      </c>
      <c r="P108" s="118">
        <v>0</v>
      </c>
      <c r="Q108" s="118">
        <v>0</v>
      </c>
      <c r="R108" s="118">
        <v>0</v>
      </c>
      <c r="S108" s="118">
        <v>0</v>
      </c>
      <c r="T108" s="118">
        <v>0</v>
      </c>
      <c r="U108" s="118">
        <v>0</v>
      </c>
      <c r="V108" s="118">
        <v>0</v>
      </c>
      <c r="W108" s="118">
        <v>0</v>
      </c>
      <c r="X108" s="118">
        <v>0</v>
      </c>
      <c r="Y108" s="118">
        <v>0</v>
      </c>
      <c r="Z108" s="118">
        <v>0</v>
      </c>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c r="BX108" s="123"/>
      <c r="BY108" s="123"/>
      <c r="BZ108" s="123"/>
      <c r="CA108" s="123"/>
      <c r="CB108" s="123"/>
      <c r="CC108" s="123"/>
      <c r="CD108" s="123"/>
      <c r="CE108" s="123"/>
    </row>
    <row r="109" spans="1:83" ht="27.95" customHeight="1" x14ac:dyDescent="0.3">
      <c r="A109" s="110"/>
      <c r="B109" s="22" t="s">
        <v>121</v>
      </c>
      <c r="C109" s="22"/>
      <c r="D109" s="22"/>
      <c r="E109" s="22"/>
      <c r="F109" s="116">
        <f t="shared" ref="F109:Z109" si="19">+SUM(F110:F112)</f>
        <v>2323.8479657424</v>
      </c>
      <c r="G109" s="116">
        <f t="shared" si="19"/>
        <v>0</v>
      </c>
      <c r="H109" s="116">
        <f t="shared" si="19"/>
        <v>0</v>
      </c>
      <c r="I109" s="116">
        <f t="shared" si="19"/>
        <v>7.0428257423999998</v>
      </c>
      <c r="J109" s="116">
        <f t="shared" si="19"/>
        <v>0</v>
      </c>
      <c r="K109" s="116">
        <f t="shared" si="19"/>
        <v>0</v>
      </c>
      <c r="L109" s="116">
        <f t="shared" si="19"/>
        <v>7.0428257423999998</v>
      </c>
      <c r="M109" s="116">
        <f t="shared" si="19"/>
        <v>81.532307692307697</v>
      </c>
      <c r="N109" s="116">
        <f t="shared" si="19"/>
        <v>0</v>
      </c>
      <c r="O109" s="116">
        <f t="shared" si="19"/>
        <v>7.0428257423999998</v>
      </c>
      <c r="P109" s="116">
        <f t="shared" si="19"/>
        <v>81.532307692307697</v>
      </c>
      <c r="Q109" s="116">
        <f t="shared" si="19"/>
        <v>0</v>
      </c>
      <c r="R109" s="116">
        <f t="shared" si="19"/>
        <v>7.0597352879999997</v>
      </c>
      <c r="S109" s="116">
        <f t="shared" si="19"/>
        <v>81.532307692307697</v>
      </c>
      <c r="T109" s="116">
        <f t="shared" si="19"/>
        <v>0</v>
      </c>
      <c r="U109" s="116">
        <f t="shared" si="19"/>
        <v>0</v>
      </c>
      <c r="V109" s="116">
        <f t="shared" si="19"/>
        <v>81.532307692307697</v>
      </c>
      <c r="W109" s="116">
        <f t="shared" si="19"/>
        <v>0</v>
      </c>
      <c r="X109" s="116">
        <f t="shared" si="19"/>
        <v>0</v>
      </c>
      <c r="Y109" s="116">
        <f t="shared" si="19"/>
        <v>11.323931623931625</v>
      </c>
      <c r="Z109" s="116">
        <f t="shared" si="19"/>
        <v>0</v>
      </c>
      <c r="AD109" s="133"/>
      <c r="AE109" s="133"/>
      <c r="AF109" s="133"/>
      <c r="AG109" s="133"/>
      <c r="AH109" s="133"/>
      <c r="AI109" s="133"/>
      <c r="AJ109" s="133"/>
      <c r="AK109" s="133"/>
      <c r="AL109" s="133"/>
      <c r="AM109" s="133"/>
      <c r="AN109" s="133"/>
      <c r="AO109" s="133"/>
      <c r="AP109" s="133"/>
      <c r="AQ109" s="133"/>
      <c r="AR109" s="133"/>
      <c r="AS109" s="133"/>
      <c r="AT109" s="133"/>
      <c r="AU109" s="133"/>
      <c r="AV109" s="133"/>
      <c r="AW109" s="133"/>
      <c r="AX109" s="133"/>
      <c r="AY109" s="133"/>
      <c r="AZ109" s="133"/>
      <c r="BA109" s="133"/>
      <c r="BB109" s="133"/>
      <c r="BC109" s="133"/>
      <c r="BD109" s="133"/>
      <c r="BE109" s="133"/>
      <c r="BF109" s="133"/>
      <c r="BG109" s="133"/>
      <c r="BH109" s="133"/>
      <c r="BI109" s="133"/>
      <c r="BJ109" s="133"/>
      <c r="BK109" s="133"/>
      <c r="BL109" s="133"/>
      <c r="BM109" s="133"/>
      <c r="BN109" s="133"/>
      <c r="BO109" s="133"/>
      <c r="BP109" s="133"/>
      <c r="BQ109" s="133"/>
      <c r="BR109" s="133"/>
      <c r="BS109" s="133"/>
      <c r="BT109" s="133"/>
      <c r="BU109" s="133"/>
      <c r="BV109" s="133"/>
      <c r="BW109" s="133"/>
      <c r="BX109" s="133"/>
      <c r="BY109" s="133"/>
      <c r="BZ109" s="133"/>
      <c r="CA109" s="133"/>
      <c r="CB109" s="133"/>
      <c r="CC109" s="133"/>
      <c r="CD109" s="133"/>
      <c r="CE109" s="133"/>
    </row>
    <row r="110" spans="1:83" ht="27.95" customHeight="1" x14ac:dyDescent="0.3">
      <c r="A110" s="110"/>
      <c r="B110" s="9" t="s">
        <v>162</v>
      </c>
      <c r="C110" s="9" t="s">
        <v>163</v>
      </c>
      <c r="D110" s="9" t="str">
        <f>+VLOOKUP($C110,$C$10:$D$48,2,FALSE)</f>
        <v>USD</v>
      </c>
      <c r="E110" s="9" t="s">
        <v>121</v>
      </c>
      <c r="F110" s="118">
        <v>0</v>
      </c>
      <c r="G110" s="118">
        <v>0</v>
      </c>
      <c r="H110" s="118">
        <v>0</v>
      </c>
      <c r="I110" s="118">
        <v>0</v>
      </c>
      <c r="J110" s="118">
        <v>0</v>
      </c>
      <c r="K110" s="118">
        <v>0</v>
      </c>
      <c r="L110" s="118">
        <v>0</v>
      </c>
      <c r="M110" s="118">
        <v>81.532307692307697</v>
      </c>
      <c r="N110" s="118">
        <v>0</v>
      </c>
      <c r="O110" s="118">
        <v>0</v>
      </c>
      <c r="P110" s="118">
        <v>81.532307692307697</v>
      </c>
      <c r="Q110" s="118">
        <v>0</v>
      </c>
      <c r="R110" s="118">
        <v>0</v>
      </c>
      <c r="S110" s="118">
        <v>81.532307692307697</v>
      </c>
      <c r="T110" s="118">
        <v>0</v>
      </c>
      <c r="U110" s="118">
        <v>0</v>
      </c>
      <c r="V110" s="118">
        <v>81.532307692307697</v>
      </c>
      <c r="W110" s="118">
        <v>0</v>
      </c>
      <c r="X110" s="118">
        <v>0</v>
      </c>
      <c r="Y110" s="118">
        <v>11.323931623931625</v>
      </c>
      <c r="Z110" s="118">
        <v>0</v>
      </c>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c r="BX110" s="123"/>
      <c r="BY110" s="123"/>
      <c r="BZ110" s="123"/>
      <c r="CA110" s="123"/>
      <c r="CB110" s="123"/>
      <c r="CC110" s="123"/>
      <c r="CD110" s="123"/>
      <c r="CE110" s="123"/>
    </row>
    <row r="111" spans="1:83" ht="27.95" customHeight="1" x14ac:dyDescent="0.3">
      <c r="A111" s="110"/>
      <c r="B111" s="11" t="s">
        <v>60</v>
      </c>
      <c r="C111" s="9" t="s">
        <v>61</v>
      </c>
      <c r="D111" s="9" t="str">
        <f>+VLOOKUP($C111,$C$10:$D$48,2,FALSE)</f>
        <v>Pesos</v>
      </c>
      <c r="E111" s="9" t="s">
        <v>121</v>
      </c>
      <c r="F111" s="118">
        <v>7.0428257423999998</v>
      </c>
      <c r="G111" s="118">
        <v>0</v>
      </c>
      <c r="H111" s="118">
        <v>0</v>
      </c>
      <c r="I111" s="118">
        <v>7.0428257423999998</v>
      </c>
      <c r="J111" s="118">
        <v>0</v>
      </c>
      <c r="K111" s="118">
        <v>0</v>
      </c>
      <c r="L111" s="118">
        <v>7.0428257423999998</v>
      </c>
      <c r="M111" s="118">
        <v>0</v>
      </c>
      <c r="N111" s="118">
        <v>0</v>
      </c>
      <c r="O111" s="118">
        <v>7.0428257423999998</v>
      </c>
      <c r="P111" s="118">
        <v>0</v>
      </c>
      <c r="Q111" s="118">
        <v>0</v>
      </c>
      <c r="R111" s="118">
        <v>7.0597352879999997</v>
      </c>
      <c r="S111" s="118">
        <v>0</v>
      </c>
      <c r="T111" s="118">
        <v>0</v>
      </c>
      <c r="U111" s="118">
        <v>0</v>
      </c>
      <c r="V111" s="118">
        <v>0</v>
      </c>
      <c r="W111" s="118">
        <v>0</v>
      </c>
      <c r="X111" s="118">
        <v>0</v>
      </c>
      <c r="Y111" s="118">
        <v>0</v>
      </c>
      <c r="Z111" s="118">
        <v>0</v>
      </c>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c r="BX111" s="123"/>
      <c r="BY111" s="123"/>
      <c r="BZ111" s="123"/>
      <c r="CA111" s="123"/>
      <c r="CB111" s="123"/>
      <c r="CC111" s="123"/>
      <c r="CD111" s="123"/>
      <c r="CE111" s="123"/>
    </row>
    <row r="112" spans="1:83" ht="27.95" customHeight="1" x14ac:dyDescent="0.3">
      <c r="A112" s="110"/>
      <c r="B112" s="9" t="s">
        <v>58</v>
      </c>
      <c r="C112" s="9" t="s">
        <v>59</v>
      </c>
      <c r="D112" s="9" t="str">
        <f>+VLOOKUP($C112,$C$10:$D$48,2,FALSE)</f>
        <v>Pesos</v>
      </c>
      <c r="E112" s="9" t="s">
        <v>121</v>
      </c>
      <c r="F112" s="118">
        <v>2316.8051399999999</v>
      </c>
      <c r="G112" s="118">
        <v>0</v>
      </c>
      <c r="H112" s="118">
        <v>0</v>
      </c>
      <c r="I112" s="118">
        <v>0</v>
      </c>
      <c r="J112" s="118">
        <v>0</v>
      </c>
      <c r="K112" s="118">
        <v>0</v>
      </c>
      <c r="L112" s="118">
        <v>0</v>
      </c>
      <c r="M112" s="118">
        <v>0</v>
      </c>
      <c r="N112" s="118">
        <v>0</v>
      </c>
      <c r="O112" s="118">
        <v>0</v>
      </c>
      <c r="P112" s="118">
        <v>0</v>
      </c>
      <c r="Q112" s="118">
        <v>0</v>
      </c>
      <c r="R112" s="118">
        <v>0</v>
      </c>
      <c r="S112" s="118">
        <v>0</v>
      </c>
      <c r="T112" s="118">
        <v>0</v>
      </c>
      <c r="U112" s="118">
        <v>0</v>
      </c>
      <c r="V112" s="118">
        <v>0</v>
      </c>
      <c r="W112" s="118">
        <v>0</v>
      </c>
      <c r="X112" s="118">
        <v>0</v>
      </c>
      <c r="Y112" s="118">
        <v>0</v>
      </c>
      <c r="Z112" s="118">
        <v>0</v>
      </c>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c r="BX112" s="123"/>
      <c r="BY112" s="123"/>
      <c r="BZ112" s="123"/>
      <c r="CA112" s="123"/>
      <c r="CB112" s="123"/>
      <c r="CC112" s="123"/>
      <c r="CD112" s="123"/>
      <c r="CE112" s="123"/>
    </row>
    <row r="113" spans="1:83" ht="6.75" customHeight="1" x14ac:dyDescent="0.3">
      <c r="B113" s="25"/>
      <c r="C113" s="15"/>
      <c r="D113" s="15"/>
      <c r="E113" s="53"/>
      <c r="F113" s="53"/>
      <c r="G113" s="53"/>
      <c r="H113" s="53"/>
      <c r="I113" s="53"/>
      <c r="J113" s="53"/>
      <c r="K113" s="53"/>
      <c r="L113" s="53"/>
      <c r="M113" s="53"/>
      <c r="N113" s="26"/>
      <c r="O113" s="26"/>
      <c r="P113" s="26"/>
      <c r="Q113" s="26"/>
      <c r="R113" s="26"/>
      <c r="S113" s="26"/>
      <c r="T113" s="26"/>
      <c r="U113" s="26"/>
      <c r="V113" s="26"/>
      <c r="W113" s="52"/>
      <c r="AD113" s="52"/>
      <c r="AE113" s="52"/>
      <c r="AF113" s="52"/>
      <c r="AG113" s="52"/>
      <c r="AH113" s="52"/>
      <c r="AI113" s="52"/>
      <c r="AJ113" s="52"/>
      <c r="AK113" s="52"/>
    </row>
    <row r="114" spans="1:83" ht="29.25" customHeight="1" x14ac:dyDescent="0.3">
      <c r="B114" s="166" t="s">
        <v>62</v>
      </c>
      <c r="C114" s="167"/>
      <c r="D114" s="167"/>
      <c r="E114" s="168"/>
      <c r="F114" s="116">
        <f t="shared" ref="F114:Z114" si="20">+SUM(F73,F89,F91,F93,F109)</f>
        <v>6946.7608735288086</v>
      </c>
      <c r="G114" s="116">
        <f t="shared" si="20"/>
        <v>16.389025340834024</v>
      </c>
      <c r="H114" s="116">
        <f t="shared" si="20"/>
        <v>31.30297518540501</v>
      </c>
      <c r="I114" s="116">
        <f t="shared" si="20"/>
        <v>7718.773758245</v>
      </c>
      <c r="J114" s="116">
        <f t="shared" si="20"/>
        <v>15.783125932399422</v>
      </c>
      <c r="K114" s="116">
        <f t="shared" si="20"/>
        <v>41.737300247206683</v>
      </c>
      <c r="L114" s="116">
        <f t="shared" si="20"/>
        <v>9680.343666297993</v>
      </c>
      <c r="M114" s="116">
        <f t="shared" si="20"/>
        <v>97.210029925549165</v>
      </c>
      <c r="N114" s="116">
        <f t="shared" si="20"/>
        <v>41.737300247206683</v>
      </c>
      <c r="O114" s="116">
        <f t="shared" si="20"/>
        <v>270.92993642710923</v>
      </c>
      <c r="P114" s="116">
        <f t="shared" si="20"/>
        <v>97.096221348882494</v>
      </c>
      <c r="Q114" s="116">
        <f t="shared" si="20"/>
        <v>41.737300247206683</v>
      </c>
      <c r="R114" s="116">
        <f t="shared" si="20"/>
        <v>128.26108510137342</v>
      </c>
      <c r="S114" s="116">
        <f t="shared" si="20"/>
        <v>96.918051638882488</v>
      </c>
      <c r="T114" s="116">
        <f t="shared" si="20"/>
        <v>31.30297518540501</v>
      </c>
      <c r="U114" s="116">
        <f t="shared" si="20"/>
        <v>34.775130686708437</v>
      </c>
      <c r="V114" s="116">
        <f t="shared" si="20"/>
        <v>92.047241787453927</v>
      </c>
      <c r="W114" s="116">
        <f t="shared" si="20"/>
        <v>0</v>
      </c>
      <c r="X114" s="116">
        <f t="shared" si="20"/>
        <v>0</v>
      </c>
      <c r="Y114" s="116">
        <f t="shared" si="20"/>
        <v>17.232381357240204</v>
      </c>
      <c r="Z114" s="116">
        <f t="shared" si="20"/>
        <v>0</v>
      </c>
      <c r="AD114" s="133"/>
      <c r="AE114" s="133"/>
      <c r="AF114" s="133"/>
      <c r="AG114" s="133"/>
      <c r="AH114" s="133"/>
      <c r="AI114" s="133"/>
      <c r="AJ114" s="133"/>
      <c r="AK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c r="BH114" s="133"/>
      <c r="BI114" s="133"/>
      <c r="BJ114" s="133"/>
      <c r="BK114" s="133"/>
      <c r="BL114" s="133"/>
      <c r="BM114" s="133"/>
      <c r="BN114" s="133"/>
      <c r="BO114" s="133"/>
      <c r="BP114" s="133"/>
      <c r="BQ114" s="133"/>
      <c r="BR114" s="133"/>
      <c r="BS114" s="133"/>
      <c r="BT114" s="133"/>
      <c r="BU114" s="133"/>
      <c r="BV114" s="133"/>
      <c r="BW114" s="133"/>
      <c r="BX114" s="133"/>
      <c r="BY114" s="133"/>
      <c r="BZ114" s="133"/>
      <c r="CA114" s="133"/>
      <c r="CB114" s="133"/>
      <c r="CC114" s="133"/>
      <c r="CD114" s="133"/>
      <c r="CE114" s="133"/>
    </row>
    <row r="115" spans="1:83" x14ac:dyDescent="0.3">
      <c r="B115" s="165" t="s">
        <v>193</v>
      </c>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4"/>
    </row>
    <row r="116" spans="1:83" x14ac:dyDescent="0.3">
      <c r="F116" s="142"/>
      <c r="G116" s="142"/>
      <c r="H116" s="142"/>
      <c r="I116" s="142"/>
      <c r="J116" s="142"/>
      <c r="K116" s="142"/>
      <c r="L116" s="142"/>
      <c r="M116" s="142"/>
      <c r="N116" s="142"/>
      <c r="O116" s="143"/>
      <c r="P116" s="143"/>
      <c r="Q116" s="142"/>
      <c r="R116" s="142"/>
      <c r="S116" s="142"/>
      <c r="T116" s="142"/>
      <c r="U116" s="142"/>
      <c r="V116" s="142"/>
      <c r="W116" s="142"/>
      <c r="X116" s="142"/>
      <c r="Y116" s="142"/>
      <c r="Z116" s="142"/>
    </row>
    <row r="117" spans="1:83" ht="30" customHeight="1" x14ac:dyDescent="0.3">
      <c r="B117" s="24" t="s">
        <v>196</v>
      </c>
      <c r="F117" s="142"/>
      <c r="G117" s="142"/>
      <c r="H117" s="142"/>
      <c r="I117" s="142"/>
      <c r="J117" s="142"/>
      <c r="K117" s="142"/>
      <c r="L117" s="142"/>
      <c r="M117" s="142"/>
      <c r="N117" s="142"/>
      <c r="O117" s="143"/>
      <c r="P117" s="143"/>
      <c r="Q117" s="142"/>
      <c r="R117" s="142"/>
      <c r="S117" s="142"/>
      <c r="T117" s="142"/>
      <c r="U117" s="142"/>
      <c r="V117" s="142"/>
      <c r="W117" s="142"/>
      <c r="X117" s="142"/>
      <c r="Y117" s="142"/>
      <c r="Z117" s="142"/>
    </row>
    <row r="118" spans="1:83" ht="27.95" customHeight="1" x14ac:dyDescent="0.3">
      <c r="A118" s="110"/>
      <c r="B118" s="11" t="s">
        <v>197</v>
      </c>
      <c r="C118" s="9" t="s">
        <v>198</v>
      </c>
      <c r="D118" s="9" t="s">
        <v>2</v>
      </c>
      <c r="E118" s="9" t="s">
        <v>203</v>
      </c>
      <c r="F118" s="118">
        <v>1549.8907380000001</v>
      </c>
      <c r="G118" s="118">
        <v>0</v>
      </c>
      <c r="H118" s="118">
        <v>0</v>
      </c>
      <c r="I118" s="118">
        <v>0</v>
      </c>
      <c r="J118" s="118">
        <v>0</v>
      </c>
      <c r="K118" s="118">
        <v>0</v>
      </c>
      <c r="L118" s="118">
        <v>0</v>
      </c>
      <c r="M118" s="118">
        <v>0</v>
      </c>
      <c r="N118" s="118">
        <v>0</v>
      </c>
      <c r="O118" s="118">
        <v>0</v>
      </c>
      <c r="P118" s="118">
        <v>0</v>
      </c>
      <c r="Q118" s="118">
        <v>0</v>
      </c>
      <c r="R118" s="118">
        <v>0</v>
      </c>
      <c r="S118" s="118">
        <v>0</v>
      </c>
      <c r="T118" s="118">
        <v>0</v>
      </c>
      <c r="U118" s="118">
        <v>0</v>
      </c>
      <c r="V118" s="118">
        <v>0</v>
      </c>
      <c r="W118" s="118">
        <v>0</v>
      </c>
      <c r="X118" s="118">
        <v>0</v>
      </c>
      <c r="Y118" s="118">
        <v>0</v>
      </c>
      <c r="Z118" s="118">
        <v>0</v>
      </c>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c r="BX118" s="123"/>
      <c r="BY118" s="123"/>
      <c r="BZ118" s="123"/>
      <c r="CA118" s="123"/>
      <c r="CB118" s="123"/>
      <c r="CC118" s="123"/>
      <c r="CD118" s="123"/>
      <c r="CE118" s="123"/>
    </row>
    <row r="119" spans="1:83" ht="27.95" customHeight="1" x14ac:dyDescent="0.3">
      <c r="A119" s="110"/>
      <c r="B119" s="11" t="s">
        <v>199</v>
      </c>
      <c r="C119" s="9" t="s">
        <v>200</v>
      </c>
      <c r="D119" s="9" t="s">
        <v>2</v>
      </c>
      <c r="E119" s="9" t="s">
        <v>203</v>
      </c>
      <c r="F119" s="118">
        <v>1041.987697</v>
      </c>
      <c r="G119" s="118">
        <v>0</v>
      </c>
      <c r="H119" s="118">
        <v>0</v>
      </c>
      <c r="I119" s="118">
        <v>0</v>
      </c>
      <c r="J119" s="118">
        <v>0</v>
      </c>
      <c r="K119" s="118">
        <v>0</v>
      </c>
      <c r="L119" s="118">
        <v>0</v>
      </c>
      <c r="M119" s="118">
        <v>0</v>
      </c>
      <c r="N119" s="118">
        <v>0</v>
      </c>
      <c r="O119" s="118">
        <v>0</v>
      </c>
      <c r="P119" s="118">
        <v>0</v>
      </c>
      <c r="Q119" s="118">
        <v>0</v>
      </c>
      <c r="R119" s="118">
        <v>0</v>
      </c>
      <c r="S119" s="118">
        <v>0</v>
      </c>
      <c r="T119" s="118">
        <v>0</v>
      </c>
      <c r="U119" s="118">
        <v>0</v>
      </c>
      <c r="V119" s="118">
        <v>0</v>
      </c>
      <c r="W119" s="118">
        <v>0</v>
      </c>
      <c r="X119" s="118">
        <v>0</v>
      </c>
      <c r="Y119" s="118">
        <v>0</v>
      </c>
      <c r="Z119" s="118">
        <v>0</v>
      </c>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c r="BX119" s="123"/>
      <c r="BY119" s="123"/>
      <c r="BZ119" s="123"/>
      <c r="CA119" s="123"/>
      <c r="CB119" s="123"/>
      <c r="CC119" s="123"/>
      <c r="CD119" s="123"/>
      <c r="CE119" s="123"/>
    </row>
    <row r="120" spans="1:83" ht="27.95" customHeight="1" x14ac:dyDescent="0.3">
      <c r="A120" s="110"/>
      <c r="B120" s="11" t="s">
        <v>201</v>
      </c>
      <c r="C120" s="9" t="s">
        <v>202</v>
      </c>
      <c r="D120" s="9" t="s">
        <v>2</v>
      </c>
      <c r="E120" s="9" t="s">
        <v>203</v>
      </c>
      <c r="F120" s="118">
        <v>0</v>
      </c>
      <c r="G120" s="118">
        <v>0</v>
      </c>
      <c r="H120" s="118">
        <v>0</v>
      </c>
      <c r="I120" s="118">
        <v>6397.3646419999995</v>
      </c>
      <c r="J120" s="118">
        <v>0</v>
      </c>
      <c r="K120" s="118">
        <v>0</v>
      </c>
      <c r="L120" s="118">
        <v>0</v>
      </c>
      <c r="M120" s="118">
        <v>0</v>
      </c>
      <c r="N120" s="118">
        <v>0</v>
      </c>
      <c r="O120" s="118">
        <v>0</v>
      </c>
      <c r="P120" s="118">
        <v>0</v>
      </c>
      <c r="Q120" s="118">
        <v>0</v>
      </c>
      <c r="R120" s="118">
        <v>0</v>
      </c>
      <c r="S120" s="118">
        <v>0</v>
      </c>
      <c r="T120" s="118">
        <v>0</v>
      </c>
      <c r="U120" s="118">
        <v>0</v>
      </c>
      <c r="V120" s="118">
        <v>0</v>
      </c>
      <c r="W120" s="118">
        <v>0</v>
      </c>
      <c r="X120" s="118">
        <v>0</v>
      </c>
      <c r="Y120" s="118">
        <v>0</v>
      </c>
      <c r="Z120" s="118">
        <v>0</v>
      </c>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c r="BX120" s="123"/>
      <c r="BY120" s="123"/>
      <c r="BZ120" s="123"/>
      <c r="CA120" s="123"/>
      <c r="CB120" s="123"/>
      <c r="CC120" s="123"/>
      <c r="CD120" s="123"/>
      <c r="CE120" s="123"/>
    </row>
    <row r="121" spans="1:83" x14ac:dyDescent="0.3">
      <c r="F121" s="142"/>
      <c r="G121" s="142"/>
      <c r="H121" s="142"/>
      <c r="I121" s="142"/>
      <c r="J121" s="142"/>
      <c r="K121" s="142"/>
      <c r="L121" s="142"/>
      <c r="M121" s="142"/>
      <c r="N121" s="142"/>
      <c r="O121" s="143"/>
      <c r="P121" s="143"/>
      <c r="Q121" s="142"/>
      <c r="R121" s="142"/>
      <c r="S121" s="142"/>
      <c r="T121" s="142"/>
      <c r="U121" s="142"/>
      <c r="V121" s="142"/>
      <c r="W121" s="142"/>
      <c r="X121" s="142"/>
      <c r="Y121" s="142"/>
      <c r="Z121" s="142"/>
    </row>
    <row r="122" spans="1:83" x14ac:dyDescent="0.3">
      <c r="F122" s="142"/>
      <c r="G122" s="142"/>
      <c r="H122" s="142"/>
      <c r="I122" s="142"/>
      <c r="J122" s="142"/>
      <c r="K122" s="142"/>
      <c r="L122" s="142"/>
      <c r="M122" s="142"/>
      <c r="N122" s="142"/>
      <c r="O122" s="143"/>
      <c r="P122" s="143"/>
      <c r="Q122" s="142"/>
      <c r="R122" s="142"/>
      <c r="S122" s="142"/>
      <c r="T122" s="142"/>
      <c r="U122" s="142"/>
      <c r="V122" s="142"/>
      <c r="W122" s="142"/>
      <c r="X122" s="142"/>
      <c r="Y122" s="142"/>
      <c r="Z122" s="142"/>
    </row>
    <row r="123" spans="1:83" ht="20.25" x14ac:dyDescent="0.3">
      <c r="B123" s="156" t="s">
        <v>70</v>
      </c>
      <c r="C123" s="156"/>
      <c r="D123" s="156"/>
      <c r="E123" s="156"/>
      <c r="F123" s="156"/>
      <c r="G123" s="156"/>
      <c r="H123" s="156"/>
      <c r="I123" s="156"/>
      <c r="J123" s="156"/>
      <c r="K123" s="156"/>
      <c r="L123" s="156"/>
      <c r="M123" s="156"/>
      <c r="N123" s="156"/>
      <c r="O123" s="156"/>
      <c r="P123" s="156"/>
      <c r="Q123" s="156"/>
      <c r="R123" s="156"/>
      <c r="S123" s="156"/>
      <c r="T123" s="156"/>
      <c r="U123" s="156"/>
    </row>
    <row r="124" spans="1:83" ht="17.25" x14ac:dyDescent="0.3">
      <c r="B124" s="5" t="s">
        <v>73</v>
      </c>
      <c r="C124" s="2"/>
      <c r="D124" s="2"/>
      <c r="E124" s="2"/>
      <c r="F124" s="2"/>
      <c r="G124" s="2"/>
      <c r="H124" s="2"/>
      <c r="I124" s="2"/>
      <c r="J124" s="2"/>
      <c r="K124" s="2"/>
      <c r="L124" s="2"/>
      <c r="M124" s="2"/>
      <c r="N124" s="2"/>
      <c r="O124" s="2"/>
      <c r="P124" s="2"/>
      <c r="Q124" s="2"/>
      <c r="R124" s="1"/>
    </row>
    <row r="126" spans="1:83" ht="32.25" customHeight="1" x14ac:dyDescent="0.3">
      <c r="F126" s="75">
        <v>2021</v>
      </c>
      <c r="G126" s="75">
        <v>2021</v>
      </c>
      <c r="H126" s="75">
        <v>2021</v>
      </c>
      <c r="I126" s="75">
        <v>2022</v>
      </c>
      <c r="J126" s="75">
        <v>2022</v>
      </c>
      <c r="K126" s="75">
        <v>2022</v>
      </c>
      <c r="L126" s="75">
        <v>2023</v>
      </c>
      <c r="M126" s="75">
        <v>2023</v>
      </c>
      <c r="N126" s="75">
        <v>2023</v>
      </c>
      <c r="O126" s="75">
        <v>2024</v>
      </c>
      <c r="P126" s="75">
        <v>2024</v>
      </c>
      <c r="Q126" s="75">
        <v>2024</v>
      </c>
      <c r="R126" s="75">
        <v>2025</v>
      </c>
      <c r="S126" s="75">
        <v>2025</v>
      </c>
      <c r="T126" s="75">
        <v>2025</v>
      </c>
      <c r="U126" s="75">
        <v>2026</v>
      </c>
      <c r="V126" s="75">
        <v>2026</v>
      </c>
      <c r="W126" s="75">
        <v>2026</v>
      </c>
      <c r="X126" s="76" t="s">
        <v>172</v>
      </c>
      <c r="Y126" s="76" t="s">
        <v>172</v>
      </c>
      <c r="Z126" s="76" t="s">
        <v>172</v>
      </c>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c r="BA126" s="132"/>
      <c r="BB126" s="132"/>
      <c r="BC126" s="132"/>
      <c r="BD126" s="132"/>
      <c r="BE126" s="132"/>
      <c r="BF126" s="132"/>
      <c r="BG126" s="132"/>
      <c r="BH126" s="132"/>
      <c r="BI126" s="132"/>
      <c r="BJ126" s="132"/>
      <c r="BK126" s="132"/>
      <c r="BL126" s="132"/>
      <c r="BM126" s="132"/>
      <c r="BN126" s="132"/>
      <c r="BO126" s="132"/>
      <c r="BP126" s="132"/>
      <c r="BQ126" s="132"/>
      <c r="BR126" s="132"/>
      <c r="BS126" s="132"/>
      <c r="BT126" s="132"/>
      <c r="BU126" s="132"/>
      <c r="BV126" s="132"/>
      <c r="BW126" s="132"/>
      <c r="BX126" s="132"/>
      <c r="BY126" s="132"/>
      <c r="BZ126" s="132"/>
      <c r="CA126" s="132"/>
      <c r="CB126" s="132"/>
      <c r="CC126" s="132"/>
      <c r="CD126" s="132"/>
      <c r="CE126" s="132"/>
    </row>
    <row r="127" spans="1:83" ht="33.75" customHeight="1" x14ac:dyDescent="0.3">
      <c r="B127" s="24" t="s">
        <v>0</v>
      </c>
      <c r="C127" s="24" t="s">
        <v>1</v>
      </c>
      <c r="D127" s="45" t="s">
        <v>195</v>
      </c>
      <c r="E127" s="45" t="s">
        <v>124</v>
      </c>
      <c r="F127" s="24" t="s">
        <v>2</v>
      </c>
      <c r="G127" s="33" t="s">
        <v>128</v>
      </c>
      <c r="H127" s="24" t="s">
        <v>68</v>
      </c>
      <c r="I127" s="24" t="s">
        <v>2</v>
      </c>
      <c r="J127" s="33" t="s">
        <v>128</v>
      </c>
      <c r="K127" s="24" t="s">
        <v>68</v>
      </c>
      <c r="L127" s="24" t="s">
        <v>2</v>
      </c>
      <c r="M127" s="33" t="s">
        <v>128</v>
      </c>
      <c r="N127" s="24" t="s">
        <v>68</v>
      </c>
      <c r="O127" s="24" t="s">
        <v>2</v>
      </c>
      <c r="P127" s="33" t="s">
        <v>128</v>
      </c>
      <c r="Q127" s="24" t="s">
        <v>68</v>
      </c>
      <c r="R127" s="24" t="s">
        <v>2</v>
      </c>
      <c r="S127" s="33" t="s">
        <v>128</v>
      </c>
      <c r="T127" s="24" t="s">
        <v>68</v>
      </c>
      <c r="U127" s="24" t="s">
        <v>2</v>
      </c>
      <c r="V127" s="33" t="s">
        <v>128</v>
      </c>
      <c r="W127" s="24" t="s">
        <v>68</v>
      </c>
      <c r="X127" s="24" t="s">
        <v>2</v>
      </c>
      <c r="Y127" s="33" t="s">
        <v>128</v>
      </c>
      <c r="Z127" s="24" t="s">
        <v>68</v>
      </c>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row>
    <row r="128" spans="1:83" ht="27.95" customHeight="1" x14ac:dyDescent="0.3">
      <c r="B128" s="22" t="s">
        <v>117</v>
      </c>
      <c r="C128" s="22"/>
      <c r="D128" s="22"/>
      <c r="E128" s="22"/>
      <c r="F128" s="116">
        <f t="shared" ref="F128:Z128" si="21">+SUM(F129:F143)</f>
        <v>2459.9320537758622</v>
      </c>
      <c r="G128" s="116">
        <f t="shared" si="21"/>
        <v>0</v>
      </c>
      <c r="H128" s="116">
        <f t="shared" si="21"/>
        <v>0</v>
      </c>
      <c r="I128" s="116">
        <f t="shared" si="21"/>
        <v>2411.1553628291549</v>
      </c>
      <c r="J128" s="116">
        <f t="shared" si="21"/>
        <v>0</v>
      </c>
      <c r="K128" s="116">
        <f t="shared" si="21"/>
        <v>0</v>
      </c>
      <c r="L128" s="116">
        <f t="shared" si="21"/>
        <v>763.36488408681657</v>
      </c>
      <c r="M128" s="116">
        <f t="shared" si="21"/>
        <v>0</v>
      </c>
      <c r="N128" s="116">
        <f t="shared" si="21"/>
        <v>0</v>
      </c>
      <c r="O128" s="116">
        <f t="shared" si="21"/>
        <v>29.875773718149571</v>
      </c>
      <c r="P128" s="116">
        <f t="shared" si="21"/>
        <v>0</v>
      </c>
      <c r="Q128" s="116">
        <f t="shared" si="21"/>
        <v>0</v>
      </c>
      <c r="R128" s="116">
        <f t="shared" si="21"/>
        <v>13.164801169724527</v>
      </c>
      <c r="S128" s="116">
        <f t="shared" si="21"/>
        <v>0</v>
      </c>
      <c r="T128" s="116">
        <f t="shared" si="21"/>
        <v>0</v>
      </c>
      <c r="U128" s="116">
        <f t="shared" si="21"/>
        <v>2.4346968848331052</v>
      </c>
      <c r="V128" s="116">
        <f t="shared" si="21"/>
        <v>0</v>
      </c>
      <c r="W128" s="116">
        <f t="shared" si="21"/>
        <v>0</v>
      </c>
      <c r="X128" s="116">
        <f t="shared" si="21"/>
        <v>0</v>
      </c>
      <c r="Y128" s="116">
        <f t="shared" si="21"/>
        <v>0</v>
      </c>
      <c r="Z128" s="116">
        <f t="shared" si="21"/>
        <v>0</v>
      </c>
      <c r="AD128" s="133"/>
      <c r="AE128" s="133"/>
      <c r="AF128" s="133"/>
      <c r="AG128" s="133"/>
      <c r="AH128" s="133"/>
      <c r="AI128" s="133"/>
      <c r="AJ128" s="133"/>
      <c r="AK128" s="133"/>
      <c r="AL128" s="133"/>
      <c r="AM128" s="133"/>
      <c r="AN128" s="133"/>
      <c r="AO128" s="133"/>
      <c r="AP128" s="133"/>
      <c r="AQ128" s="133"/>
      <c r="AR128" s="133"/>
      <c r="AS128" s="133"/>
      <c r="AT128" s="133"/>
      <c r="AU128" s="133"/>
      <c r="AV128" s="133"/>
      <c r="AW128" s="133"/>
      <c r="AX128" s="133"/>
      <c r="AY128" s="133"/>
      <c r="AZ128" s="133"/>
      <c r="BA128" s="133"/>
      <c r="BB128" s="133"/>
      <c r="BC128" s="133"/>
      <c r="BD128" s="133"/>
      <c r="BE128" s="133"/>
      <c r="BF128" s="133"/>
      <c r="BG128" s="133"/>
      <c r="BH128" s="133"/>
      <c r="BI128" s="133"/>
      <c r="BJ128" s="133"/>
      <c r="BK128" s="133"/>
      <c r="BL128" s="133"/>
      <c r="BM128" s="133"/>
      <c r="BN128" s="133"/>
      <c r="BO128" s="133"/>
      <c r="BP128" s="133"/>
      <c r="BQ128" s="133"/>
      <c r="BR128" s="133"/>
      <c r="BS128" s="133"/>
      <c r="BT128" s="133"/>
      <c r="BU128" s="133"/>
      <c r="BV128" s="133"/>
      <c r="BW128" s="133"/>
      <c r="BX128" s="133"/>
      <c r="BY128" s="133"/>
      <c r="BZ128" s="133"/>
      <c r="CA128" s="133"/>
      <c r="CB128" s="133"/>
      <c r="CC128" s="133"/>
      <c r="CD128" s="133"/>
      <c r="CE128" s="133"/>
    </row>
    <row r="129" spans="1:83" ht="27.95" customHeight="1" x14ac:dyDescent="0.3">
      <c r="A129" s="110"/>
      <c r="B129" s="9" t="s">
        <v>3</v>
      </c>
      <c r="C129" s="9" t="s">
        <v>4</v>
      </c>
      <c r="D129" s="9" t="str">
        <f t="shared" ref="D129:D143" si="22">+VLOOKUP($C129,$C$10:$D$48,2,FALSE)</f>
        <v>Pesos</v>
      </c>
      <c r="E129" s="9" t="s">
        <v>117</v>
      </c>
      <c r="F129" s="118">
        <v>1580.3922833028032</v>
      </c>
      <c r="G129" s="118">
        <v>0</v>
      </c>
      <c r="H129" s="118">
        <v>0</v>
      </c>
      <c r="I129" s="118">
        <v>2047.342656351228</v>
      </c>
      <c r="J129" s="118">
        <v>0</v>
      </c>
      <c r="K129" s="118">
        <v>0</v>
      </c>
      <c r="L129" s="118">
        <v>596.32035360903922</v>
      </c>
      <c r="M129" s="118">
        <v>0</v>
      </c>
      <c r="N129" s="118">
        <v>0</v>
      </c>
      <c r="O129" s="118">
        <v>0</v>
      </c>
      <c r="P129" s="118">
        <v>0</v>
      </c>
      <c r="Q129" s="118">
        <v>0</v>
      </c>
      <c r="R129" s="118">
        <v>0</v>
      </c>
      <c r="S129" s="118">
        <v>0</v>
      </c>
      <c r="T129" s="118">
        <v>0</v>
      </c>
      <c r="U129" s="118">
        <v>0</v>
      </c>
      <c r="V129" s="118">
        <v>0</v>
      </c>
      <c r="W129" s="118">
        <v>0</v>
      </c>
      <c r="X129" s="118">
        <v>0</v>
      </c>
      <c r="Y129" s="118">
        <v>0</v>
      </c>
      <c r="Z129" s="118">
        <v>0</v>
      </c>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c r="BX129" s="123"/>
      <c r="BY129" s="123"/>
      <c r="BZ129" s="123"/>
      <c r="CA129" s="123"/>
      <c r="CB129" s="123"/>
      <c r="CC129" s="123"/>
      <c r="CD129" s="123"/>
      <c r="CE129" s="123"/>
    </row>
    <row r="130" spans="1:83" ht="27.95" customHeight="1" x14ac:dyDescent="0.3">
      <c r="A130" s="110"/>
      <c r="B130" s="9" t="s">
        <v>160</v>
      </c>
      <c r="C130" s="9" t="s">
        <v>161</v>
      </c>
      <c r="D130" s="9" t="str">
        <f t="shared" si="22"/>
        <v>Pesos</v>
      </c>
      <c r="E130" s="9" t="s">
        <v>117</v>
      </c>
      <c r="F130" s="118">
        <v>3.1622622584110935</v>
      </c>
      <c r="G130" s="118">
        <v>0</v>
      </c>
      <c r="H130" s="118">
        <v>0</v>
      </c>
      <c r="I130" s="118">
        <v>2.0220564226322768</v>
      </c>
      <c r="J130" s="118">
        <v>0</v>
      </c>
      <c r="K130" s="118">
        <v>0</v>
      </c>
      <c r="L130" s="118">
        <v>0.70860437886401639</v>
      </c>
      <c r="M130" s="118">
        <v>0</v>
      </c>
      <c r="N130" s="118">
        <v>0</v>
      </c>
      <c r="O130" s="118">
        <v>0</v>
      </c>
      <c r="P130" s="118">
        <v>0</v>
      </c>
      <c r="Q130" s="118">
        <v>0</v>
      </c>
      <c r="R130" s="118">
        <v>0</v>
      </c>
      <c r="S130" s="118">
        <v>0</v>
      </c>
      <c r="T130" s="118">
        <v>0</v>
      </c>
      <c r="U130" s="118">
        <v>0</v>
      </c>
      <c r="V130" s="118">
        <v>0</v>
      </c>
      <c r="W130" s="118">
        <v>0</v>
      </c>
      <c r="X130" s="118">
        <v>0</v>
      </c>
      <c r="Y130" s="118">
        <v>0</v>
      </c>
      <c r="Z130" s="118">
        <v>0</v>
      </c>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c r="BX130" s="123"/>
      <c r="BY130" s="123"/>
      <c r="BZ130" s="123"/>
      <c r="CA130" s="123"/>
      <c r="CB130" s="123"/>
      <c r="CC130" s="123"/>
      <c r="CD130" s="123"/>
      <c r="CE130" s="123"/>
    </row>
    <row r="131" spans="1:83" ht="27.95" customHeight="1" x14ac:dyDescent="0.3">
      <c r="A131" s="110"/>
      <c r="B131" s="9" t="s">
        <v>153</v>
      </c>
      <c r="C131" s="9" t="s">
        <v>154</v>
      </c>
      <c r="D131" s="9" t="str">
        <f t="shared" si="22"/>
        <v>Pesos</v>
      </c>
      <c r="E131" s="9" t="s">
        <v>117</v>
      </c>
      <c r="F131" s="118">
        <v>2.2189177480290616</v>
      </c>
      <c r="G131" s="118">
        <v>0</v>
      </c>
      <c r="H131" s="118">
        <v>0</v>
      </c>
      <c r="I131" s="118">
        <v>1.4188503410053446</v>
      </c>
      <c r="J131" s="118">
        <v>0</v>
      </c>
      <c r="K131" s="118">
        <v>0</v>
      </c>
      <c r="L131" s="118">
        <v>0.49721835322491831</v>
      </c>
      <c r="M131" s="118">
        <v>0</v>
      </c>
      <c r="N131" s="118">
        <v>0</v>
      </c>
      <c r="O131" s="118">
        <v>0</v>
      </c>
      <c r="P131" s="118">
        <v>0</v>
      </c>
      <c r="Q131" s="118">
        <v>0</v>
      </c>
      <c r="R131" s="118">
        <v>0</v>
      </c>
      <c r="S131" s="118">
        <v>0</v>
      </c>
      <c r="T131" s="118">
        <v>0</v>
      </c>
      <c r="U131" s="118">
        <v>0</v>
      </c>
      <c r="V131" s="118">
        <v>0</v>
      </c>
      <c r="W131" s="118">
        <v>0</v>
      </c>
      <c r="X131" s="118">
        <v>0</v>
      </c>
      <c r="Y131" s="118">
        <v>0</v>
      </c>
      <c r="Z131" s="118">
        <v>0</v>
      </c>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c r="BX131" s="123"/>
      <c r="BY131" s="123"/>
      <c r="BZ131" s="123"/>
      <c r="CA131" s="123"/>
      <c r="CB131" s="123"/>
      <c r="CC131" s="123"/>
      <c r="CD131" s="123"/>
      <c r="CE131" s="123"/>
    </row>
    <row r="132" spans="1:83" ht="27.95" customHeight="1" x14ac:dyDescent="0.3">
      <c r="A132" s="110"/>
      <c r="B132" s="9" t="s">
        <v>5</v>
      </c>
      <c r="C132" s="9" t="s">
        <v>6</v>
      </c>
      <c r="D132" s="9" t="str">
        <f t="shared" si="22"/>
        <v>Pesos</v>
      </c>
      <c r="E132" s="9" t="s">
        <v>117</v>
      </c>
      <c r="F132" s="118">
        <v>229.81679136000002</v>
      </c>
      <c r="G132" s="118">
        <v>0</v>
      </c>
      <c r="H132" s="118">
        <v>0</v>
      </c>
      <c r="I132" s="118">
        <v>229.81679136000002</v>
      </c>
      <c r="J132" s="118">
        <v>0</v>
      </c>
      <c r="K132" s="118">
        <v>0</v>
      </c>
      <c r="L132" s="118">
        <v>114.90839568000001</v>
      </c>
      <c r="M132" s="118">
        <v>0</v>
      </c>
      <c r="N132" s="118">
        <v>0</v>
      </c>
      <c r="O132" s="118">
        <v>0</v>
      </c>
      <c r="P132" s="118">
        <v>0</v>
      </c>
      <c r="Q132" s="118">
        <v>0</v>
      </c>
      <c r="R132" s="118">
        <v>0</v>
      </c>
      <c r="S132" s="118">
        <v>0</v>
      </c>
      <c r="T132" s="118">
        <v>0</v>
      </c>
      <c r="U132" s="118">
        <v>0</v>
      </c>
      <c r="V132" s="118">
        <v>0</v>
      </c>
      <c r="W132" s="118">
        <v>0</v>
      </c>
      <c r="X132" s="118">
        <v>0</v>
      </c>
      <c r="Y132" s="118">
        <v>0</v>
      </c>
      <c r="Z132" s="118">
        <v>0</v>
      </c>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c r="BX132" s="123"/>
      <c r="BY132" s="123"/>
      <c r="BZ132" s="123"/>
      <c r="CA132" s="123"/>
      <c r="CB132" s="123"/>
      <c r="CC132" s="123"/>
      <c r="CD132" s="123"/>
      <c r="CE132" s="123"/>
    </row>
    <row r="133" spans="1:83" ht="27.95" customHeight="1" x14ac:dyDescent="0.3">
      <c r="A133" s="110"/>
      <c r="B133" s="9" t="s">
        <v>7</v>
      </c>
      <c r="C133" s="9" t="s">
        <v>8</v>
      </c>
      <c r="D133" s="9" t="str">
        <f t="shared" si="22"/>
        <v>Pesos</v>
      </c>
      <c r="E133" s="9" t="s">
        <v>117</v>
      </c>
      <c r="F133" s="118">
        <v>283.19639794081792</v>
      </c>
      <c r="G133" s="118">
        <v>0</v>
      </c>
      <c r="H133" s="118">
        <v>0</v>
      </c>
      <c r="I133" s="118">
        <v>0</v>
      </c>
      <c r="J133" s="118">
        <v>0</v>
      </c>
      <c r="K133" s="118">
        <v>0</v>
      </c>
      <c r="L133" s="118">
        <v>0</v>
      </c>
      <c r="M133" s="118">
        <v>0</v>
      </c>
      <c r="N133" s="118">
        <v>0</v>
      </c>
      <c r="O133" s="118">
        <v>0</v>
      </c>
      <c r="P133" s="118">
        <v>0</v>
      </c>
      <c r="Q133" s="118">
        <v>0</v>
      </c>
      <c r="R133" s="118">
        <v>0</v>
      </c>
      <c r="S133" s="118">
        <v>0</v>
      </c>
      <c r="T133" s="118">
        <v>0</v>
      </c>
      <c r="U133" s="118">
        <v>0</v>
      </c>
      <c r="V133" s="118">
        <v>0</v>
      </c>
      <c r="W133" s="118">
        <v>0</v>
      </c>
      <c r="X133" s="118">
        <v>0</v>
      </c>
      <c r="Y133" s="118">
        <v>0</v>
      </c>
      <c r="Z133" s="118">
        <v>0</v>
      </c>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c r="BX133" s="123"/>
      <c r="BY133" s="123"/>
      <c r="BZ133" s="123"/>
      <c r="CA133" s="123"/>
      <c r="CB133" s="123"/>
      <c r="CC133" s="123"/>
      <c r="CD133" s="123"/>
      <c r="CE133" s="123"/>
    </row>
    <row r="134" spans="1:83" ht="27.95" customHeight="1" x14ac:dyDescent="0.3">
      <c r="A134" s="110"/>
      <c r="B134" s="9" t="s">
        <v>9</v>
      </c>
      <c r="C134" s="9" t="s">
        <v>10</v>
      </c>
      <c r="D134" s="9" t="str">
        <f t="shared" si="22"/>
        <v>Pesos</v>
      </c>
      <c r="E134" s="9" t="s">
        <v>117</v>
      </c>
      <c r="F134" s="118">
        <v>113.71512348</v>
      </c>
      <c r="G134" s="118">
        <v>0</v>
      </c>
      <c r="H134" s="118">
        <v>0</v>
      </c>
      <c r="I134" s="118">
        <v>56.857561740000001</v>
      </c>
      <c r="J134" s="118">
        <v>0</v>
      </c>
      <c r="K134" s="118">
        <v>0</v>
      </c>
      <c r="L134" s="118">
        <v>0</v>
      </c>
      <c r="M134" s="118">
        <v>0</v>
      </c>
      <c r="N134" s="118">
        <v>0</v>
      </c>
      <c r="O134" s="118">
        <v>0</v>
      </c>
      <c r="P134" s="118">
        <v>0</v>
      </c>
      <c r="Q134" s="118">
        <v>0</v>
      </c>
      <c r="R134" s="118">
        <v>0</v>
      </c>
      <c r="S134" s="118">
        <v>0</v>
      </c>
      <c r="T134" s="118">
        <v>0</v>
      </c>
      <c r="U134" s="118">
        <v>0</v>
      </c>
      <c r="V134" s="118">
        <v>0</v>
      </c>
      <c r="W134" s="118">
        <v>0</v>
      </c>
      <c r="X134" s="118">
        <v>0</v>
      </c>
      <c r="Y134" s="118">
        <v>0</v>
      </c>
      <c r="Z134" s="118">
        <v>0</v>
      </c>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123"/>
      <c r="CB134" s="123"/>
      <c r="CC134" s="123"/>
      <c r="CD134" s="123"/>
      <c r="CE134" s="123"/>
    </row>
    <row r="135" spans="1:83" ht="27.95" customHeight="1" x14ac:dyDescent="0.3">
      <c r="A135" s="110"/>
      <c r="B135" s="9" t="s">
        <v>11</v>
      </c>
      <c r="C135" s="9" t="s">
        <v>12</v>
      </c>
      <c r="D135" s="9" t="str">
        <f t="shared" si="22"/>
        <v>Pesos</v>
      </c>
      <c r="E135" s="9" t="s">
        <v>117</v>
      </c>
      <c r="F135" s="118">
        <v>148.36763169939769</v>
      </c>
      <c r="G135" s="118">
        <v>0</v>
      </c>
      <c r="H135" s="118">
        <v>0</v>
      </c>
      <c r="I135" s="118">
        <v>0</v>
      </c>
      <c r="J135" s="118">
        <v>0</v>
      </c>
      <c r="K135" s="118">
        <v>0</v>
      </c>
      <c r="L135" s="118">
        <v>0</v>
      </c>
      <c r="M135" s="118">
        <v>0</v>
      </c>
      <c r="N135" s="118">
        <v>0</v>
      </c>
      <c r="O135" s="118">
        <v>0</v>
      </c>
      <c r="P135" s="118">
        <v>0</v>
      </c>
      <c r="Q135" s="118">
        <v>0</v>
      </c>
      <c r="R135" s="118">
        <v>0</v>
      </c>
      <c r="S135" s="118">
        <v>0</v>
      </c>
      <c r="T135" s="118">
        <v>0</v>
      </c>
      <c r="U135" s="118">
        <v>0</v>
      </c>
      <c r="V135" s="118">
        <v>0</v>
      </c>
      <c r="W135" s="118">
        <v>0</v>
      </c>
      <c r="X135" s="118">
        <v>0</v>
      </c>
      <c r="Y135" s="118">
        <v>0</v>
      </c>
      <c r="Z135" s="118">
        <v>0</v>
      </c>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c r="BX135" s="123"/>
      <c r="BY135" s="123"/>
      <c r="BZ135" s="123"/>
      <c r="CA135" s="123"/>
      <c r="CB135" s="123"/>
      <c r="CC135" s="123"/>
      <c r="CD135" s="123"/>
      <c r="CE135" s="123"/>
    </row>
    <row r="136" spans="1:83" ht="27.95" customHeight="1" x14ac:dyDescent="0.3">
      <c r="A136" s="110"/>
      <c r="B136" s="9" t="s">
        <v>13</v>
      </c>
      <c r="C136" s="9" t="s">
        <v>14</v>
      </c>
      <c r="D136" s="9" t="str">
        <f t="shared" si="22"/>
        <v>Pesos</v>
      </c>
      <c r="E136" s="9" t="s">
        <v>117</v>
      </c>
      <c r="F136" s="118">
        <v>28.484558420000003</v>
      </c>
      <c r="G136" s="118">
        <v>0</v>
      </c>
      <c r="H136" s="118">
        <v>0</v>
      </c>
      <c r="I136" s="118">
        <v>20.458736009999996</v>
      </c>
      <c r="J136" s="118">
        <v>0</v>
      </c>
      <c r="K136" s="118">
        <v>0</v>
      </c>
      <c r="L136" s="118">
        <v>12.542410159999999</v>
      </c>
      <c r="M136" s="118">
        <v>0</v>
      </c>
      <c r="N136" s="118">
        <v>0</v>
      </c>
      <c r="O136" s="118">
        <v>3.8299124400000002</v>
      </c>
      <c r="P136" s="118">
        <v>0</v>
      </c>
      <c r="Q136" s="118">
        <v>0</v>
      </c>
      <c r="R136" s="118">
        <v>0</v>
      </c>
      <c r="S136" s="118">
        <v>0</v>
      </c>
      <c r="T136" s="118">
        <v>0</v>
      </c>
      <c r="U136" s="118">
        <v>0</v>
      </c>
      <c r="V136" s="118">
        <v>0</v>
      </c>
      <c r="W136" s="118">
        <v>0</v>
      </c>
      <c r="X136" s="118">
        <v>0</v>
      </c>
      <c r="Y136" s="118">
        <v>0</v>
      </c>
      <c r="Z136" s="118">
        <v>0</v>
      </c>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3"/>
      <c r="BZ136" s="123"/>
      <c r="CA136" s="123"/>
      <c r="CB136" s="123"/>
      <c r="CC136" s="123"/>
      <c r="CD136" s="123"/>
      <c r="CE136" s="123"/>
    </row>
    <row r="137" spans="1:83" ht="27.95" customHeight="1" x14ac:dyDescent="0.3">
      <c r="A137" s="110"/>
      <c r="B137" s="9" t="s">
        <v>15</v>
      </c>
      <c r="C137" s="9" t="s">
        <v>16</v>
      </c>
      <c r="D137" s="9" t="str">
        <f t="shared" si="22"/>
        <v>Pesos</v>
      </c>
      <c r="E137" s="9" t="s">
        <v>117</v>
      </c>
      <c r="F137" s="118">
        <v>20.660619890164902</v>
      </c>
      <c r="G137" s="118">
        <v>0</v>
      </c>
      <c r="H137" s="118">
        <v>0</v>
      </c>
      <c r="I137" s="118">
        <v>15.866112332812747</v>
      </c>
      <c r="J137" s="118">
        <v>0</v>
      </c>
      <c r="K137" s="118">
        <v>0</v>
      </c>
      <c r="L137" s="118">
        <v>12.255907372230968</v>
      </c>
      <c r="M137" s="118">
        <v>0</v>
      </c>
      <c r="N137" s="118">
        <v>0</v>
      </c>
      <c r="O137" s="118">
        <v>8.8011337958768472</v>
      </c>
      <c r="P137" s="118">
        <v>0</v>
      </c>
      <c r="Q137" s="118">
        <v>0</v>
      </c>
      <c r="R137" s="118">
        <v>4.2539099087330081</v>
      </c>
      <c r="S137" s="118">
        <v>0</v>
      </c>
      <c r="T137" s="118">
        <v>0</v>
      </c>
      <c r="U137" s="118">
        <v>0.11749435544869924</v>
      </c>
      <c r="V137" s="118">
        <v>0</v>
      </c>
      <c r="W137" s="118">
        <v>0</v>
      </c>
      <c r="X137" s="118">
        <v>0</v>
      </c>
      <c r="Y137" s="118">
        <v>0</v>
      </c>
      <c r="Z137" s="118">
        <v>0</v>
      </c>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c r="BX137" s="123"/>
      <c r="BY137" s="123"/>
      <c r="BZ137" s="123"/>
      <c r="CA137" s="123"/>
      <c r="CB137" s="123"/>
      <c r="CC137" s="123"/>
      <c r="CD137" s="123"/>
      <c r="CE137" s="123"/>
    </row>
    <row r="138" spans="1:83" ht="27.95" customHeight="1" x14ac:dyDescent="0.3">
      <c r="A138" s="110"/>
      <c r="B138" s="9" t="s">
        <v>19</v>
      </c>
      <c r="C138" s="9" t="s">
        <v>20</v>
      </c>
      <c r="D138" s="9" t="str">
        <f t="shared" si="22"/>
        <v>Pesos</v>
      </c>
      <c r="E138" s="9" t="s">
        <v>117</v>
      </c>
      <c r="F138" s="118">
        <v>36.670493649999997</v>
      </c>
      <c r="G138" s="118">
        <v>0</v>
      </c>
      <c r="H138" s="118">
        <v>0</v>
      </c>
      <c r="I138" s="118">
        <v>33.319963000000001</v>
      </c>
      <c r="J138" s="118">
        <v>0</v>
      </c>
      <c r="K138" s="118">
        <v>0</v>
      </c>
      <c r="L138" s="118">
        <v>24.80162859</v>
      </c>
      <c r="M138" s="118">
        <v>0</v>
      </c>
      <c r="N138" s="118">
        <v>0</v>
      </c>
      <c r="O138" s="118">
        <v>16.309688680000001</v>
      </c>
      <c r="P138" s="118">
        <v>0</v>
      </c>
      <c r="Q138" s="118">
        <v>0</v>
      </c>
      <c r="R138" s="118">
        <v>8.4804097600000006</v>
      </c>
      <c r="S138" s="118">
        <v>0</v>
      </c>
      <c r="T138" s="118">
        <v>0</v>
      </c>
      <c r="U138" s="118">
        <v>2.3122915500000003</v>
      </c>
      <c r="V138" s="118">
        <v>0</v>
      </c>
      <c r="W138" s="118">
        <v>0</v>
      </c>
      <c r="X138" s="118">
        <v>0</v>
      </c>
      <c r="Y138" s="118">
        <v>0</v>
      </c>
      <c r="Z138" s="118">
        <v>0</v>
      </c>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c r="BX138" s="123"/>
      <c r="BY138" s="123"/>
      <c r="BZ138" s="123"/>
      <c r="CA138" s="123"/>
      <c r="CB138" s="123"/>
      <c r="CC138" s="123"/>
      <c r="CD138" s="123"/>
      <c r="CE138" s="123"/>
    </row>
    <row r="139" spans="1:83" ht="27.95" customHeight="1" x14ac:dyDescent="0.3">
      <c r="A139" s="110"/>
      <c r="B139" s="9" t="s">
        <v>17</v>
      </c>
      <c r="C139" s="9" t="s">
        <v>18</v>
      </c>
      <c r="D139" s="9" t="str">
        <f t="shared" si="22"/>
        <v>Pesos</v>
      </c>
      <c r="E139" s="9" t="s">
        <v>117</v>
      </c>
      <c r="F139" s="118">
        <v>10.920820067990286</v>
      </c>
      <c r="G139" s="118">
        <v>0</v>
      </c>
      <c r="H139" s="118">
        <v>0</v>
      </c>
      <c r="I139" s="118">
        <v>2.363064840206782</v>
      </c>
      <c r="J139" s="118">
        <v>0</v>
      </c>
      <c r="K139" s="118">
        <v>0</v>
      </c>
      <c r="L139" s="118">
        <v>0</v>
      </c>
      <c r="M139" s="118">
        <v>0</v>
      </c>
      <c r="N139" s="118">
        <v>0</v>
      </c>
      <c r="O139" s="118">
        <v>0</v>
      </c>
      <c r="P139" s="118">
        <v>0</v>
      </c>
      <c r="Q139" s="118">
        <v>0</v>
      </c>
      <c r="R139" s="118">
        <v>0</v>
      </c>
      <c r="S139" s="118">
        <v>0</v>
      </c>
      <c r="T139" s="118">
        <v>0</v>
      </c>
      <c r="U139" s="118">
        <v>0</v>
      </c>
      <c r="V139" s="118">
        <v>0</v>
      </c>
      <c r="W139" s="118">
        <v>0</v>
      </c>
      <c r="X139" s="118">
        <v>0</v>
      </c>
      <c r="Y139" s="118">
        <v>0</v>
      </c>
      <c r="Z139" s="118">
        <v>0</v>
      </c>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c r="BX139" s="123"/>
      <c r="BY139" s="123"/>
      <c r="BZ139" s="123"/>
      <c r="CA139" s="123"/>
      <c r="CB139" s="123"/>
      <c r="CC139" s="123"/>
      <c r="CD139" s="123"/>
      <c r="CE139" s="123"/>
    </row>
    <row r="140" spans="1:83" ht="27.95" customHeight="1" x14ac:dyDescent="0.3">
      <c r="A140" s="110"/>
      <c r="B140" s="9" t="s">
        <v>23</v>
      </c>
      <c r="C140" s="9" t="s">
        <v>24</v>
      </c>
      <c r="D140" s="9" t="str">
        <f t="shared" si="22"/>
        <v>Pesos</v>
      </c>
      <c r="E140" s="9" t="s">
        <v>117</v>
      </c>
      <c r="F140" s="118">
        <v>2.1698911882470235</v>
      </c>
      <c r="G140" s="118">
        <v>0</v>
      </c>
      <c r="H140" s="118">
        <v>0</v>
      </c>
      <c r="I140" s="118">
        <v>1.6871116912695339</v>
      </c>
      <c r="J140" s="118">
        <v>0</v>
      </c>
      <c r="K140" s="118">
        <v>0</v>
      </c>
      <c r="L140" s="118">
        <v>1.3303659434575394</v>
      </c>
      <c r="M140" s="118">
        <v>0</v>
      </c>
      <c r="N140" s="118">
        <v>0</v>
      </c>
      <c r="O140" s="118">
        <v>0.9350388022727204</v>
      </c>
      <c r="P140" s="118">
        <v>0</v>
      </c>
      <c r="Q140" s="118">
        <v>0</v>
      </c>
      <c r="R140" s="118">
        <v>0.43048150099151866</v>
      </c>
      <c r="S140" s="118">
        <v>0</v>
      </c>
      <c r="T140" s="118">
        <v>0</v>
      </c>
      <c r="U140" s="118">
        <v>4.9109793844055658E-3</v>
      </c>
      <c r="V140" s="118">
        <v>0</v>
      </c>
      <c r="W140" s="118">
        <v>0</v>
      </c>
      <c r="X140" s="118">
        <v>0</v>
      </c>
      <c r="Y140" s="118">
        <v>0</v>
      </c>
      <c r="Z140" s="118">
        <v>0</v>
      </c>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c r="BX140" s="123"/>
      <c r="BY140" s="123"/>
      <c r="BZ140" s="123"/>
      <c r="CA140" s="123"/>
      <c r="CB140" s="123"/>
      <c r="CC140" s="123"/>
      <c r="CD140" s="123"/>
      <c r="CE140" s="123"/>
    </row>
    <row r="141" spans="1:83" ht="27.95" customHeight="1" x14ac:dyDescent="0.3">
      <c r="A141" s="110"/>
      <c r="B141" s="9" t="s">
        <v>25</v>
      </c>
      <c r="C141" s="9" t="s">
        <v>26</v>
      </c>
      <c r="D141" s="9" t="str">
        <f t="shared" si="22"/>
        <v>Pesos</v>
      </c>
      <c r="E141" s="9" t="s">
        <v>117</v>
      </c>
      <c r="F141" s="118">
        <v>7.6325110000000015E-2</v>
      </c>
      <c r="G141" s="118">
        <v>0</v>
      </c>
      <c r="H141" s="118">
        <v>0</v>
      </c>
      <c r="I141" s="118">
        <v>2.4587399999999996E-3</v>
      </c>
      <c r="J141" s="118">
        <v>0</v>
      </c>
      <c r="K141" s="118">
        <v>0</v>
      </c>
      <c r="L141" s="118">
        <v>0</v>
      </c>
      <c r="M141" s="118">
        <v>0</v>
      </c>
      <c r="N141" s="118">
        <v>0</v>
      </c>
      <c r="O141" s="118">
        <v>0</v>
      </c>
      <c r="P141" s="118">
        <v>0</v>
      </c>
      <c r="Q141" s="118">
        <v>0</v>
      </c>
      <c r="R141" s="118">
        <v>0</v>
      </c>
      <c r="S141" s="118">
        <v>0</v>
      </c>
      <c r="T141" s="118">
        <v>0</v>
      </c>
      <c r="U141" s="118">
        <v>0</v>
      </c>
      <c r="V141" s="118">
        <v>0</v>
      </c>
      <c r="W141" s="118">
        <v>0</v>
      </c>
      <c r="X141" s="118">
        <v>0</v>
      </c>
      <c r="Y141" s="118">
        <v>0</v>
      </c>
      <c r="Z141" s="118">
        <v>0</v>
      </c>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c r="BX141" s="123"/>
      <c r="BY141" s="123"/>
      <c r="BZ141" s="123"/>
      <c r="CA141" s="123"/>
      <c r="CB141" s="123"/>
      <c r="CC141" s="123"/>
      <c r="CD141" s="123"/>
      <c r="CE141" s="123"/>
    </row>
    <row r="142" spans="1:83" ht="27.95" customHeight="1" x14ac:dyDescent="0.3">
      <c r="A142" s="110"/>
      <c r="B142" s="9" t="s">
        <v>21</v>
      </c>
      <c r="C142" s="9" t="s">
        <v>22</v>
      </c>
      <c r="D142" s="9" t="str">
        <f t="shared" si="22"/>
        <v>Pesos</v>
      </c>
      <c r="E142" s="9" t="s">
        <v>117</v>
      </c>
      <c r="F142" s="118">
        <v>2.7722419999999998E-2</v>
      </c>
      <c r="G142" s="118">
        <v>0</v>
      </c>
      <c r="H142" s="118">
        <v>0</v>
      </c>
      <c r="I142" s="118">
        <v>0</v>
      </c>
      <c r="J142" s="118">
        <v>0</v>
      </c>
      <c r="K142" s="118">
        <v>0</v>
      </c>
      <c r="L142" s="118">
        <v>0</v>
      </c>
      <c r="M142" s="118">
        <v>0</v>
      </c>
      <c r="N142" s="118">
        <v>0</v>
      </c>
      <c r="O142" s="118">
        <v>0</v>
      </c>
      <c r="P142" s="118">
        <v>0</v>
      </c>
      <c r="Q142" s="118">
        <v>0</v>
      </c>
      <c r="R142" s="118">
        <v>0</v>
      </c>
      <c r="S142" s="118">
        <v>0</v>
      </c>
      <c r="T142" s="118">
        <v>0</v>
      </c>
      <c r="U142" s="118">
        <v>0</v>
      </c>
      <c r="V142" s="118">
        <v>0</v>
      </c>
      <c r="W142" s="118">
        <v>0</v>
      </c>
      <c r="X142" s="118">
        <v>0</v>
      </c>
      <c r="Y142" s="118">
        <v>0</v>
      </c>
      <c r="Z142" s="118">
        <v>0</v>
      </c>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c r="BX142" s="123"/>
      <c r="BY142" s="123"/>
      <c r="BZ142" s="123"/>
      <c r="CA142" s="123"/>
      <c r="CB142" s="123"/>
      <c r="CC142" s="123"/>
      <c r="CD142" s="123"/>
      <c r="CE142" s="123"/>
    </row>
    <row r="143" spans="1:83" ht="27.95" customHeight="1" x14ac:dyDescent="0.3">
      <c r="A143" s="110"/>
      <c r="B143" s="9" t="s">
        <v>27</v>
      </c>
      <c r="C143" s="9" t="s">
        <v>28</v>
      </c>
      <c r="D143" s="9" t="str">
        <f t="shared" si="22"/>
        <v>Pesos</v>
      </c>
      <c r="E143" s="9" t="s">
        <v>117</v>
      </c>
      <c r="F143" s="118">
        <v>5.2215239999999996E-2</v>
      </c>
      <c r="G143" s="118">
        <v>0</v>
      </c>
      <c r="H143" s="118">
        <v>0</v>
      </c>
      <c r="I143" s="118">
        <v>0</v>
      </c>
      <c r="J143" s="118">
        <v>0</v>
      </c>
      <c r="K143" s="118">
        <v>0</v>
      </c>
      <c r="L143" s="118">
        <v>0</v>
      </c>
      <c r="M143" s="118">
        <v>0</v>
      </c>
      <c r="N143" s="118">
        <v>0</v>
      </c>
      <c r="O143" s="118">
        <v>0</v>
      </c>
      <c r="P143" s="118">
        <v>0</v>
      </c>
      <c r="Q143" s="118">
        <v>0</v>
      </c>
      <c r="R143" s="118">
        <v>0</v>
      </c>
      <c r="S143" s="118">
        <v>0</v>
      </c>
      <c r="T143" s="118">
        <v>0</v>
      </c>
      <c r="U143" s="118">
        <v>0</v>
      </c>
      <c r="V143" s="118">
        <v>0</v>
      </c>
      <c r="W143" s="118">
        <v>0</v>
      </c>
      <c r="X143" s="118">
        <v>0</v>
      </c>
      <c r="Y143" s="118">
        <v>0</v>
      </c>
      <c r="Z143" s="118">
        <v>0</v>
      </c>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c r="BX143" s="123"/>
      <c r="BY143" s="123"/>
      <c r="BZ143" s="123"/>
      <c r="CA143" s="123"/>
      <c r="CB143" s="123"/>
      <c r="CC143" s="123"/>
      <c r="CD143" s="123"/>
      <c r="CE143" s="123"/>
    </row>
    <row r="144" spans="1:83" ht="27.95" customHeight="1" x14ac:dyDescent="0.3">
      <c r="A144" s="110"/>
      <c r="B144" s="22" t="s">
        <v>118</v>
      </c>
      <c r="C144" s="22"/>
      <c r="D144" s="22"/>
      <c r="E144" s="22"/>
      <c r="F144" s="116">
        <f t="shared" ref="F144:Z144" si="23">+SUM(F145:F145)</f>
        <v>0</v>
      </c>
      <c r="G144" s="116">
        <f t="shared" si="23"/>
        <v>0</v>
      </c>
      <c r="H144" s="116">
        <f t="shared" si="23"/>
        <v>8.8682233961330805</v>
      </c>
      <c r="I144" s="116">
        <f t="shared" si="23"/>
        <v>0</v>
      </c>
      <c r="J144" s="116">
        <f t="shared" si="23"/>
        <v>0</v>
      </c>
      <c r="K144" s="116">
        <f t="shared" si="23"/>
        <v>6.8671199596231727</v>
      </c>
      <c r="L144" s="116">
        <f t="shared" si="23"/>
        <v>0</v>
      </c>
      <c r="M144" s="116">
        <f t="shared" si="23"/>
        <v>0</v>
      </c>
      <c r="N144" s="116">
        <f t="shared" si="23"/>
        <v>4.7802549472628435</v>
      </c>
      <c r="O144" s="116">
        <f t="shared" si="23"/>
        <v>0</v>
      </c>
      <c r="P144" s="116">
        <f t="shared" si="23"/>
        <v>0</v>
      </c>
      <c r="Q144" s="116">
        <f t="shared" si="23"/>
        <v>2.7029189988858944</v>
      </c>
      <c r="R144" s="116">
        <f t="shared" si="23"/>
        <v>0</v>
      </c>
      <c r="S144" s="116">
        <f t="shared" si="23"/>
        <v>0</v>
      </c>
      <c r="T144" s="116">
        <f t="shared" si="23"/>
        <v>0.64988216366655971</v>
      </c>
      <c r="U144" s="116">
        <f t="shared" si="23"/>
        <v>0</v>
      </c>
      <c r="V144" s="116">
        <f t="shared" si="23"/>
        <v>0</v>
      </c>
      <c r="W144" s="116">
        <f t="shared" si="23"/>
        <v>0</v>
      </c>
      <c r="X144" s="116">
        <f t="shared" si="23"/>
        <v>0</v>
      </c>
      <c r="Y144" s="116">
        <f t="shared" si="23"/>
        <v>0</v>
      </c>
      <c r="Z144" s="116">
        <f t="shared" si="23"/>
        <v>0</v>
      </c>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A144" s="133"/>
      <c r="CB144" s="133"/>
      <c r="CC144" s="133"/>
      <c r="CD144" s="133"/>
      <c r="CE144" s="133"/>
    </row>
    <row r="145" spans="1:83" ht="27.95" customHeight="1" x14ac:dyDescent="0.3">
      <c r="A145" s="110"/>
      <c r="B145" s="9" t="s">
        <v>164</v>
      </c>
      <c r="C145" s="9" t="s">
        <v>165</v>
      </c>
      <c r="D145" s="9" t="str">
        <f>+VLOOKUP($C145,$C$10:$D$48,2,FALSE)</f>
        <v>UVA</v>
      </c>
      <c r="E145" s="9" t="s">
        <v>118</v>
      </c>
      <c r="F145" s="118">
        <v>0</v>
      </c>
      <c r="G145" s="118">
        <v>0</v>
      </c>
      <c r="H145" s="118">
        <v>8.8682233961330805</v>
      </c>
      <c r="I145" s="118">
        <v>0</v>
      </c>
      <c r="J145" s="118">
        <v>0</v>
      </c>
      <c r="K145" s="118">
        <v>6.8671199596231727</v>
      </c>
      <c r="L145" s="118">
        <v>0</v>
      </c>
      <c r="M145" s="118">
        <v>0</v>
      </c>
      <c r="N145" s="118">
        <v>4.7802549472628435</v>
      </c>
      <c r="O145" s="118">
        <v>0</v>
      </c>
      <c r="P145" s="118">
        <v>0</v>
      </c>
      <c r="Q145" s="118">
        <v>2.7029189988858944</v>
      </c>
      <c r="R145" s="118">
        <v>0</v>
      </c>
      <c r="S145" s="118">
        <v>0</v>
      </c>
      <c r="T145" s="118">
        <v>0.64988216366655971</v>
      </c>
      <c r="U145" s="118">
        <v>0</v>
      </c>
      <c r="V145" s="118">
        <v>0</v>
      </c>
      <c r="W145" s="118">
        <v>0</v>
      </c>
      <c r="X145" s="118">
        <v>0</v>
      </c>
      <c r="Y145" s="118">
        <v>0</v>
      </c>
      <c r="Z145" s="118">
        <v>0</v>
      </c>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c r="BX145" s="123"/>
      <c r="BY145" s="123"/>
      <c r="BZ145" s="123"/>
      <c r="CA145" s="123"/>
      <c r="CB145" s="123"/>
      <c r="CC145" s="123"/>
      <c r="CD145" s="123"/>
      <c r="CE145" s="123"/>
    </row>
    <row r="146" spans="1:83" ht="27.95" customHeight="1" x14ac:dyDescent="0.3">
      <c r="A146" s="110"/>
      <c r="B146" s="22" t="s">
        <v>123</v>
      </c>
      <c r="C146" s="22"/>
      <c r="D146" s="22"/>
      <c r="E146" s="22"/>
      <c r="F146" s="116">
        <f t="shared" ref="F146:Z146" si="24">+SUM(F147:F147)</f>
        <v>0</v>
      </c>
      <c r="G146" s="116">
        <f t="shared" si="24"/>
        <v>8.5535999999999997E-3</v>
      </c>
      <c r="H146" s="116">
        <f t="shared" si="24"/>
        <v>0</v>
      </c>
      <c r="I146" s="116">
        <f t="shared" si="24"/>
        <v>0</v>
      </c>
      <c r="J146" s="116">
        <f t="shared" si="24"/>
        <v>0</v>
      </c>
      <c r="K146" s="116">
        <f t="shared" si="24"/>
        <v>0</v>
      </c>
      <c r="L146" s="116">
        <f t="shared" si="24"/>
        <v>0</v>
      </c>
      <c r="M146" s="116">
        <f t="shared" si="24"/>
        <v>0</v>
      </c>
      <c r="N146" s="116">
        <f t="shared" si="24"/>
        <v>0</v>
      </c>
      <c r="O146" s="116">
        <f t="shared" si="24"/>
        <v>0</v>
      </c>
      <c r="P146" s="116">
        <f t="shared" si="24"/>
        <v>0</v>
      </c>
      <c r="Q146" s="116">
        <f t="shared" si="24"/>
        <v>0</v>
      </c>
      <c r="R146" s="116">
        <f t="shared" si="24"/>
        <v>0</v>
      </c>
      <c r="S146" s="116">
        <f t="shared" si="24"/>
        <v>0</v>
      </c>
      <c r="T146" s="116">
        <f t="shared" si="24"/>
        <v>0</v>
      </c>
      <c r="U146" s="116">
        <f t="shared" si="24"/>
        <v>0</v>
      </c>
      <c r="V146" s="116">
        <f t="shared" si="24"/>
        <v>0</v>
      </c>
      <c r="W146" s="116">
        <f t="shared" si="24"/>
        <v>0</v>
      </c>
      <c r="X146" s="116">
        <f t="shared" si="24"/>
        <v>0</v>
      </c>
      <c r="Y146" s="116">
        <f t="shared" si="24"/>
        <v>0</v>
      </c>
      <c r="Z146" s="116">
        <f t="shared" si="24"/>
        <v>0</v>
      </c>
      <c r="AD146" s="133"/>
      <c r="AE146" s="133"/>
      <c r="AF146" s="133"/>
      <c r="AG146" s="133"/>
      <c r="AH146" s="133"/>
      <c r="AI146" s="133"/>
      <c r="AJ146" s="133"/>
      <c r="AK146" s="133"/>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c r="BK146" s="133"/>
      <c r="BL146" s="133"/>
      <c r="BM146" s="133"/>
      <c r="BN146" s="133"/>
      <c r="BO146" s="133"/>
      <c r="BP146" s="133"/>
      <c r="BQ146" s="133"/>
      <c r="BR146" s="133"/>
      <c r="BS146" s="133"/>
      <c r="BT146" s="133"/>
      <c r="BU146" s="133"/>
      <c r="BV146" s="133"/>
      <c r="BW146" s="133"/>
      <c r="BX146" s="133"/>
      <c r="BY146" s="133"/>
      <c r="BZ146" s="133"/>
      <c r="CA146" s="133"/>
      <c r="CB146" s="133"/>
      <c r="CC146" s="133"/>
      <c r="CD146" s="133"/>
      <c r="CE146" s="133"/>
    </row>
    <row r="147" spans="1:83" ht="27.95" customHeight="1" x14ac:dyDescent="0.3">
      <c r="A147" s="110"/>
      <c r="B147" s="9" t="s">
        <v>29</v>
      </c>
      <c r="C147" s="9" t="s">
        <v>30</v>
      </c>
      <c r="D147" s="9" t="str">
        <f>+VLOOKUP($C147,$C$10:$D$48,2,FALSE)</f>
        <v>USD</v>
      </c>
      <c r="E147" s="9" t="s">
        <v>119</v>
      </c>
      <c r="F147" s="118">
        <v>0</v>
      </c>
      <c r="G147" s="118">
        <v>8.5535999999999997E-3</v>
      </c>
      <c r="H147" s="118">
        <v>0</v>
      </c>
      <c r="I147" s="118">
        <v>0</v>
      </c>
      <c r="J147" s="118">
        <v>0</v>
      </c>
      <c r="K147" s="118">
        <v>0</v>
      </c>
      <c r="L147" s="118">
        <v>0</v>
      </c>
      <c r="M147" s="118">
        <v>0</v>
      </c>
      <c r="N147" s="118">
        <v>0</v>
      </c>
      <c r="O147" s="118">
        <v>0</v>
      </c>
      <c r="P147" s="118">
        <v>0</v>
      </c>
      <c r="Q147" s="118">
        <v>0</v>
      </c>
      <c r="R147" s="118">
        <v>0</v>
      </c>
      <c r="S147" s="118">
        <v>0</v>
      </c>
      <c r="T147" s="118">
        <v>0</v>
      </c>
      <c r="U147" s="118">
        <v>0</v>
      </c>
      <c r="V147" s="118">
        <v>0</v>
      </c>
      <c r="W147" s="118">
        <v>0</v>
      </c>
      <c r="X147" s="118">
        <v>0</v>
      </c>
      <c r="Y147" s="118">
        <v>0</v>
      </c>
      <c r="Z147" s="118">
        <v>0</v>
      </c>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c r="BX147" s="123"/>
      <c r="BY147" s="123"/>
      <c r="BZ147" s="123"/>
      <c r="CA147" s="123"/>
      <c r="CB147" s="123"/>
      <c r="CC147" s="123"/>
      <c r="CD147" s="123"/>
      <c r="CE147" s="123"/>
    </row>
    <row r="148" spans="1:83" ht="27.95" customHeight="1" x14ac:dyDescent="0.3">
      <c r="A148" s="110"/>
      <c r="B148" s="22" t="s">
        <v>31</v>
      </c>
      <c r="C148" s="22"/>
      <c r="D148" s="22"/>
      <c r="E148" s="22"/>
      <c r="F148" s="116">
        <f t="shared" ref="F148:Z148" si="25">+SUM(F149,F161)</f>
        <v>0</v>
      </c>
      <c r="G148" s="116">
        <f t="shared" si="25"/>
        <v>3.2642079140927596</v>
      </c>
      <c r="H148" s="116">
        <f t="shared" si="25"/>
        <v>0</v>
      </c>
      <c r="I148" s="116">
        <f t="shared" si="25"/>
        <v>0</v>
      </c>
      <c r="J148" s="116">
        <f t="shared" si="25"/>
        <v>2.7702368621258753</v>
      </c>
      <c r="K148" s="116">
        <f t="shared" si="25"/>
        <v>0</v>
      </c>
      <c r="L148" s="116">
        <f t="shared" si="25"/>
        <v>0</v>
      </c>
      <c r="M148" s="116">
        <f t="shared" si="25"/>
        <v>3.2237536176112118</v>
      </c>
      <c r="N148" s="116">
        <f t="shared" si="25"/>
        <v>0</v>
      </c>
      <c r="O148" s="116">
        <f t="shared" si="25"/>
        <v>0</v>
      </c>
      <c r="P148" s="116">
        <f t="shared" si="25"/>
        <v>3.8235601441539053</v>
      </c>
      <c r="Q148" s="116">
        <f t="shared" si="25"/>
        <v>0</v>
      </c>
      <c r="R148" s="116">
        <f t="shared" si="25"/>
        <v>0</v>
      </c>
      <c r="S148" s="116">
        <f t="shared" si="25"/>
        <v>5.0438061358763706</v>
      </c>
      <c r="T148" s="116">
        <f t="shared" si="25"/>
        <v>0</v>
      </c>
      <c r="U148" s="116">
        <f t="shared" si="25"/>
        <v>0</v>
      </c>
      <c r="V148" s="116">
        <f t="shared" si="25"/>
        <v>4.6203924260132609</v>
      </c>
      <c r="W148" s="116">
        <f t="shared" si="25"/>
        <v>0</v>
      </c>
      <c r="X148" s="116">
        <f t="shared" si="25"/>
        <v>0</v>
      </c>
      <c r="Y148" s="116">
        <f t="shared" si="25"/>
        <v>1.3469461841370818</v>
      </c>
      <c r="Z148" s="116">
        <f t="shared" si="25"/>
        <v>0</v>
      </c>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c r="BK148" s="133"/>
      <c r="BL148" s="133"/>
      <c r="BM148" s="133"/>
      <c r="BN148" s="133"/>
      <c r="BO148" s="133"/>
      <c r="BP148" s="133"/>
      <c r="BQ148" s="133"/>
      <c r="BR148" s="133"/>
      <c r="BS148" s="133"/>
      <c r="BT148" s="133"/>
      <c r="BU148" s="133"/>
      <c r="BV148" s="133"/>
      <c r="BW148" s="133"/>
      <c r="BX148" s="133"/>
      <c r="BY148" s="133"/>
      <c r="BZ148" s="133"/>
      <c r="CA148" s="133"/>
      <c r="CB148" s="133"/>
      <c r="CC148" s="133"/>
      <c r="CD148" s="133"/>
      <c r="CE148" s="133"/>
    </row>
    <row r="149" spans="1:83" ht="27.95" customHeight="1" x14ac:dyDescent="0.3">
      <c r="A149" s="110"/>
      <c r="B149" s="23" t="s">
        <v>32</v>
      </c>
      <c r="C149" s="23"/>
      <c r="D149" s="23"/>
      <c r="E149" s="23"/>
      <c r="F149" s="122">
        <f t="shared" ref="F149:Z149" si="26">+SUM(F150:F160)</f>
        <v>0</v>
      </c>
      <c r="G149" s="122">
        <f t="shared" si="26"/>
        <v>2.5940453652924487</v>
      </c>
      <c r="H149" s="122">
        <f t="shared" si="26"/>
        <v>0</v>
      </c>
      <c r="I149" s="122">
        <f t="shared" si="26"/>
        <v>0</v>
      </c>
      <c r="J149" s="122">
        <f t="shared" si="26"/>
        <v>2.2419841364582207</v>
      </c>
      <c r="K149" s="122">
        <f t="shared" si="26"/>
        <v>0</v>
      </c>
      <c r="L149" s="122">
        <f t="shared" si="26"/>
        <v>0</v>
      </c>
      <c r="M149" s="122">
        <f t="shared" si="26"/>
        <v>2.6086585366306223</v>
      </c>
      <c r="N149" s="122">
        <f t="shared" si="26"/>
        <v>0</v>
      </c>
      <c r="O149" s="122">
        <f t="shared" si="26"/>
        <v>0</v>
      </c>
      <c r="P149" s="122">
        <f t="shared" si="26"/>
        <v>3.1183336179291055</v>
      </c>
      <c r="Q149" s="122">
        <f t="shared" si="26"/>
        <v>0</v>
      </c>
      <c r="R149" s="122">
        <f t="shared" si="26"/>
        <v>0</v>
      </c>
      <c r="S149" s="122">
        <f t="shared" si="26"/>
        <v>4.0408698435919543</v>
      </c>
      <c r="T149" s="122">
        <f t="shared" si="26"/>
        <v>0</v>
      </c>
      <c r="U149" s="122">
        <f t="shared" si="26"/>
        <v>0</v>
      </c>
      <c r="V149" s="122">
        <f t="shared" si="26"/>
        <v>3.6362051741631158</v>
      </c>
      <c r="W149" s="122">
        <f t="shared" si="26"/>
        <v>0</v>
      </c>
      <c r="X149" s="122">
        <f t="shared" si="26"/>
        <v>0</v>
      </c>
      <c r="Y149" s="122">
        <f t="shared" si="26"/>
        <v>1.0251235098000959</v>
      </c>
      <c r="Z149" s="122">
        <f t="shared" si="26"/>
        <v>0</v>
      </c>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8"/>
      <c r="AY149" s="138"/>
      <c r="AZ149" s="138"/>
      <c r="BA149" s="138"/>
      <c r="BB149" s="138"/>
      <c r="BC149" s="138"/>
      <c r="BD149" s="138"/>
      <c r="BE149" s="138"/>
      <c r="BF149" s="138"/>
      <c r="BG149" s="138"/>
      <c r="BH149" s="138"/>
      <c r="BI149" s="138"/>
      <c r="BJ149" s="138"/>
      <c r="BK149" s="138"/>
      <c r="BL149" s="138"/>
      <c r="BM149" s="138"/>
      <c r="BN149" s="138"/>
      <c r="BO149" s="138"/>
      <c r="BP149" s="138"/>
      <c r="BQ149" s="138"/>
      <c r="BR149" s="138"/>
      <c r="BS149" s="138"/>
      <c r="BT149" s="138"/>
      <c r="BU149" s="138"/>
      <c r="BV149" s="138"/>
      <c r="BW149" s="138"/>
      <c r="BX149" s="138"/>
      <c r="BY149" s="138"/>
      <c r="BZ149" s="138"/>
      <c r="CA149" s="138"/>
      <c r="CB149" s="138"/>
      <c r="CC149" s="138"/>
      <c r="CD149" s="138"/>
      <c r="CE149" s="138"/>
    </row>
    <row r="150" spans="1:83" ht="27.95" customHeight="1" x14ac:dyDescent="0.3">
      <c r="A150" s="110"/>
      <c r="B150" s="9" t="s">
        <v>33</v>
      </c>
      <c r="C150" s="9" t="s">
        <v>34</v>
      </c>
      <c r="D150" s="9" t="str">
        <f t="shared" ref="D150:D160" si="27">+VLOOKUP($C150,$C$10:$D$48,2,FALSE)</f>
        <v>USD</v>
      </c>
      <c r="E150" s="9" t="s">
        <v>120</v>
      </c>
      <c r="F150" s="118">
        <v>0</v>
      </c>
      <c r="G150" s="118">
        <v>0.81439765390014685</v>
      </c>
      <c r="H150" s="118">
        <v>0</v>
      </c>
      <c r="I150" s="118">
        <v>0</v>
      </c>
      <c r="J150" s="118">
        <v>0.5585167008294325</v>
      </c>
      <c r="K150" s="118">
        <v>0</v>
      </c>
      <c r="L150" s="118">
        <v>0</v>
      </c>
      <c r="M150" s="118">
        <v>0.71265177604899566</v>
      </c>
      <c r="N150" s="118">
        <v>0</v>
      </c>
      <c r="O150" s="118">
        <v>0</v>
      </c>
      <c r="P150" s="118">
        <v>0.95787064567407387</v>
      </c>
      <c r="Q150" s="118">
        <v>0</v>
      </c>
      <c r="R150" s="118">
        <v>0</v>
      </c>
      <c r="S150" s="118">
        <v>1.2416820725396862</v>
      </c>
      <c r="T150" s="118">
        <v>0</v>
      </c>
      <c r="U150" s="118">
        <v>0</v>
      </c>
      <c r="V150" s="118">
        <v>1.1402550290484397</v>
      </c>
      <c r="W150" s="118">
        <v>0</v>
      </c>
      <c r="X150" s="118">
        <v>0</v>
      </c>
      <c r="Y150" s="118">
        <v>0.30959305299978457</v>
      </c>
      <c r="Z150" s="118">
        <v>0</v>
      </c>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c r="BX150" s="123"/>
      <c r="BY150" s="123"/>
      <c r="BZ150" s="123"/>
      <c r="CA150" s="123"/>
      <c r="CB150" s="123"/>
      <c r="CC150" s="123"/>
      <c r="CD150" s="123"/>
      <c r="CE150" s="123"/>
    </row>
    <row r="151" spans="1:83" ht="27.95" customHeight="1" x14ac:dyDescent="0.3">
      <c r="A151" s="110"/>
      <c r="B151" s="9" t="s">
        <v>39</v>
      </c>
      <c r="C151" s="9" t="s">
        <v>40</v>
      </c>
      <c r="D151" s="9" t="str">
        <f t="shared" si="27"/>
        <v>USD</v>
      </c>
      <c r="E151" s="9" t="s">
        <v>120</v>
      </c>
      <c r="F151" s="118">
        <v>0</v>
      </c>
      <c r="G151" s="118">
        <v>0.36234270083045994</v>
      </c>
      <c r="H151" s="118">
        <v>0</v>
      </c>
      <c r="I151" s="118">
        <v>0</v>
      </c>
      <c r="J151" s="118">
        <v>0.44420340608969622</v>
      </c>
      <c r="K151" s="118">
        <v>0</v>
      </c>
      <c r="L151" s="118">
        <v>0</v>
      </c>
      <c r="M151" s="118">
        <v>0.5596633879966102</v>
      </c>
      <c r="N151" s="118">
        <v>0</v>
      </c>
      <c r="O151" s="118">
        <v>0</v>
      </c>
      <c r="P151" s="118">
        <v>0.69522901524135272</v>
      </c>
      <c r="Q151" s="118">
        <v>0</v>
      </c>
      <c r="R151" s="118">
        <v>0</v>
      </c>
      <c r="S151" s="118">
        <v>1.0628739459307859</v>
      </c>
      <c r="T151" s="118">
        <v>0</v>
      </c>
      <c r="U151" s="118">
        <v>0</v>
      </c>
      <c r="V151" s="118">
        <v>1.0434833165699446</v>
      </c>
      <c r="W151" s="118">
        <v>0</v>
      </c>
      <c r="X151" s="118">
        <v>0</v>
      </c>
      <c r="Y151" s="118">
        <v>0.38477026433434258</v>
      </c>
      <c r="Z151" s="118">
        <v>0</v>
      </c>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c r="BX151" s="123"/>
      <c r="BY151" s="123"/>
      <c r="BZ151" s="123"/>
      <c r="CA151" s="123"/>
      <c r="CB151" s="123"/>
      <c r="CC151" s="123"/>
      <c r="CD151" s="123"/>
      <c r="CE151" s="123"/>
    </row>
    <row r="152" spans="1:83" ht="27.95" customHeight="1" x14ac:dyDescent="0.3">
      <c r="A152" s="110"/>
      <c r="B152" s="9" t="s">
        <v>35</v>
      </c>
      <c r="C152" s="9" t="s">
        <v>36</v>
      </c>
      <c r="D152" s="9" t="str">
        <f t="shared" si="27"/>
        <v>USD</v>
      </c>
      <c r="E152" s="9" t="s">
        <v>120</v>
      </c>
      <c r="F152" s="118">
        <v>0</v>
      </c>
      <c r="G152" s="118">
        <v>0.89921993000000011</v>
      </c>
      <c r="H152" s="118">
        <v>0</v>
      </c>
      <c r="I152" s="118">
        <v>0</v>
      </c>
      <c r="J152" s="118">
        <v>0.72327286000000002</v>
      </c>
      <c r="K152" s="118">
        <v>0</v>
      </c>
      <c r="L152" s="118">
        <v>0</v>
      </c>
      <c r="M152" s="118">
        <v>0.79279100999999996</v>
      </c>
      <c r="N152" s="118">
        <v>0</v>
      </c>
      <c r="O152" s="118">
        <v>0</v>
      </c>
      <c r="P152" s="118">
        <v>0.90116540999999994</v>
      </c>
      <c r="Q152" s="118">
        <v>0</v>
      </c>
      <c r="R152" s="118">
        <v>0</v>
      </c>
      <c r="S152" s="118">
        <v>1.1103489600000001</v>
      </c>
      <c r="T152" s="118">
        <v>0</v>
      </c>
      <c r="U152" s="118">
        <v>0</v>
      </c>
      <c r="V152" s="118">
        <v>0.98950974000000003</v>
      </c>
      <c r="W152" s="118">
        <v>0</v>
      </c>
      <c r="X152" s="118">
        <v>0</v>
      </c>
      <c r="Y152" s="118">
        <v>0.17262611344686024</v>
      </c>
      <c r="Z152" s="118">
        <v>0</v>
      </c>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c r="BX152" s="123"/>
      <c r="BY152" s="123"/>
      <c r="BZ152" s="123"/>
      <c r="CA152" s="123"/>
      <c r="CB152" s="123"/>
      <c r="CC152" s="123"/>
      <c r="CD152" s="123"/>
      <c r="CE152" s="123"/>
    </row>
    <row r="153" spans="1:83" ht="27.95" customHeight="1" x14ac:dyDescent="0.3">
      <c r="A153" s="110"/>
      <c r="B153" s="9" t="s">
        <v>37</v>
      </c>
      <c r="C153" s="9" t="s">
        <v>38</v>
      </c>
      <c r="D153" s="9" t="str">
        <f t="shared" si="27"/>
        <v>USD</v>
      </c>
      <c r="E153" s="9" t="s">
        <v>120</v>
      </c>
      <c r="F153" s="118">
        <v>0</v>
      </c>
      <c r="G153" s="118">
        <v>0.22982230299024009</v>
      </c>
      <c r="H153" s="118">
        <v>0</v>
      </c>
      <c r="I153" s="118">
        <v>0</v>
      </c>
      <c r="J153" s="118">
        <v>0.22630049463427587</v>
      </c>
      <c r="K153" s="118">
        <v>0</v>
      </c>
      <c r="L153" s="118">
        <v>0</v>
      </c>
      <c r="M153" s="118">
        <v>0.22082517057388917</v>
      </c>
      <c r="N153" s="118">
        <v>0</v>
      </c>
      <c r="O153" s="118">
        <v>0</v>
      </c>
      <c r="P153" s="118">
        <v>0.1842614022110898</v>
      </c>
      <c r="Q153" s="118">
        <v>0</v>
      </c>
      <c r="R153" s="118">
        <v>0</v>
      </c>
      <c r="S153" s="118">
        <v>0.1286107315729525</v>
      </c>
      <c r="T153" s="118">
        <v>0</v>
      </c>
      <c r="U153" s="118">
        <v>0</v>
      </c>
      <c r="V153" s="118">
        <v>0</v>
      </c>
      <c r="W153" s="118">
        <v>0</v>
      </c>
      <c r="X153" s="118">
        <v>0</v>
      </c>
      <c r="Y153" s="118">
        <v>0</v>
      </c>
      <c r="Z153" s="118">
        <v>0</v>
      </c>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c r="BP153" s="123"/>
      <c r="BQ153" s="123"/>
      <c r="BR153" s="123"/>
      <c r="BS153" s="123"/>
      <c r="BT153" s="123"/>
      <c r="BU153" s="123"/>
      <c r="BV153" s="123"/>
      <c r="BW153" s="123"/>
      <c r="BX153" s="123"/>
      <c r="BY153" s="123"/>
      <c r="BZ153" s="123"/>
      <c r="CA153" s="123"/>
      <c r="CB153" s="123"/>
      <c r="CC153" s="123"/>
      <c r="CD153" s="123"/>
      <c r="CE153" s="123"/>
    </row>
    <row r="154" spans="1:83" ht="27.95" customHeight="1" x14ac:dyDescent="0.3">
      <c r="A154" s="110"/>
      <c r="B154" s="9" t="s">
        <v>43</v>
      </c>
      <c r="C154" s="9" t="s">
        <v>44</v>
      </c>
      <c r="D154" s="9" t="str">
        <f t="shared" si="27"/>
        <v>USD</v>
      </c>
      <c r="E154" s="9" t="s">
        <v>120</v>
      </c>
      <c r="F154" s="118">
        <v>0</v>
      </c>
      <c r="G154" s="118">
        <v>0.10167033723796545</v>
      </c>
      <c r="H154" s="118">
        <v>0</v>
      </c>
      <c r="I154" s="118">
        <v>0</v>
      </c>
      <c r="J154" s="118">
        <v>0.11130246394922413</v>
      </c>
      <c r="K154" s="118">
        <v>0</v>
      </c>
      <c r="L154" s="118">
        <v>0</v>
      </c>
      <c r="M154" s="118">
        <v>0.14470544305390209</v>
      </c>
      <c r="N154" s="118">
        <v>0</v>
      </c>
      <c r="O154" s="118">
        <v>0</v>
      </c>
      <c r="P154" s="118">
        <v>0.18805472367903242</v>
      </c>
      <c r="Q154" s="118">
        <v>0</v>
      </c>
      <c r="R154" s="118">
        <v>0</v>
      </c>
      <c r="S154" s="118">
        <v>0.27335894414994999</v>
      </c>
      <c r="T154" s="118">
        <v>0</v>
      </c>
      <c r="U154" s="118">
        <v>0</v>
      </c>
      <c r="V154" s="118">
        <v>0.26218764054794841</v>
      </c>
      <c r="W154" s="118">
        <v>0</v>
      </c>
      <c r="X154" s="118">
        <v>0</v>
      </c>
      <c r="Y154" s="118">
        <v>0.11122799453358599</v>
      </c>
      <c r="Z154" s="118">
        <v>0</v>
      </c>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c r="BP154" s="123"/>
      <c r="BQ154" s="123"/>
      <c r="BR154" s="123"/>
      <c r="BS154" s="123"/>
      <c r="BT154" s="123"/>
      <c r="BU154" s="123"/>
      <c r="BV154" s="123"/>
      <c r="BW154" s="123"/>
      <c r="BX154" s="123"/>
      <c r="BY154" s="123"/>
      <c r="BZ154" s="123"/>
      <c r="CA154" s="123"/>
      <c r="CB154" s="123"/>
      <c r="CC154" s="123"/>
      <c r="CD154" s="123"/>
      <c r="CE154" s="123"/>
    </row>
    <row r="155" spans="1:83" ht="27.95" customHeight="1" x14ac:dyDescent="0.3">
      <c r="A155" s="110"/>
      <c r="B155" s="9" t="s">
        <v>41</v>
      </c>
      <c r="C155" s="9" t="s">
        <v>42</v>
      </c>
      <c r="D155" s="9" t="str">
        <f t="shared" si="27"/>
        <v>USD</v>
      </c>
      <c r="E155" s="9" t="s">
        <v>120</v>
      </c>
      <c r="F155" s="118">
        <v>0</v>
      </c>
      <c r="G155" s="118">
        <v>0.11533211761718906</v>
      </c>
      <c r="H155" s="118">
        <v>0</v>
      </c>
      <c r="I155" s="118">
        <v>0</v>
      </c>
      <c r="J155" s="118">
        <v>0.11571873346726588</v>
      </c>
      <c r="K155" s="118">
        <v>0</v>
      </c>
      <c r="L155" s="118">
        <v>0</v>
      </c>
      <c r="M155" s="118">
        <v>0.12672448562960414</v>
      </c>
      <c r="N155" s="118">
        <v>0</v>
      </c>
      <c r="O155" s="118">
        <v>0</v>
      </c>
      <c r="P155" s="118">
        <v>0.1454796631156125</v>
      </c>
      <c r="Q155" s="118">
        <v>0</v>
      </c>
      <c r="R155" s="118">
        <v>0</v>
      </c>
      <c r="S155" s="118">
        <v>0.17410687443967487</v>
      </c>
      <c r="T155" s="118">
        <v>0</v>
      </c>
      <c r="U155" s="118">
        <v>0</v>
      </c>
      <c r="V155" s="118">
        <v>0.15320101892828955</v>
      </c>
      <c r="W155" s="118">
        <v>0</v>
      </c>
      <c r="X155" s="118">
        <v>0</v>
      </c>
      <c r="Y155" s="118">
        <v>2.4600488423117552E-2</v>
      </c>
      <c r="Z155" s="118">
        <v>0</v>
      </c>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c r="BP155" s="123"/>
      <c r="BQ155" s="123"/>
      <c r="BR155" s="123"/>
      <c r="BS155" s="123"/>
      <c r="BT155" s="123"/>
      <c r="BU155" s="123"/>
      <c r="BV155" s="123"/>
      <c r="BW155" s="123"/>
      <c r="BX155" s="123"/>
      <c r="BY155" s="123"/>
      <c r="BZ155" s="123"/>
      <c r="CA155" s="123"/>
      <c r="CB155" s="123"/>
      <c r="CC155" s="123"/>
      <c r="CD155" s="123"/>
      <c r="CE155" s="123"/>
    </row>
    <row r="156" spans="1:83" ht="27.95" customHeight="1" x14ac:dyDescent="0.3">
      <c r="A156" s="110"/>
      <c r="B156" s="9" t="s">
        <v>167</v>
      </c>
      <c r="C156" s="9" t="s">
        <v>168</v>
      </c>
      <c r="D156" s="9" t="str">
        <f t="shared" si="27"/>
        <v>USD</v>
      </c>
      <c r="E156" s="9" t="s">
        <v>120</v>
      </c>
      <c r="F156" s="118">
        <v>0</v>
      </c>
      <c r="G156" s="118">
        <v>7.7122679452054799E-3</v>
      </c>
      <c r="H156" s="118">
        <v>0</v>
      </c>
      <c r="I156" s="118">
        <v>0</v>
      </c>
      <c r="J156" s="118">
        <v>1.6285478356164382E-2</v>
      </c>
      <c r="K156" s="118">
        <v>0</v>
      </c>
      <c r="L156" s="118">
        <v>0</v>
      </c>
      <c r="M156" s="118">
        <v>2.215901917808219E-2</v>
      </c>
      <c r="N156" s="118">
        <v>0</v>
      </c>
      <c r="O156" s="118">
        <v>0</v>
      </c>
      <c r="P156" s="118">
        <v>3.1357437808219174E-2</v>
      </c>
      <c r="Q156" s="118">
        <v>0</v>
      </c>
      <c r="R156" s="118">
        <v>0</v>
      </c>
      <c r="S156" s="118">
        <v>4.5316594958904097E-2</v>
      </c>
      <c r="T156" s="118">
        <v>0</v>
      </c>
      <c r="U156" s="118">
        <v>0</v>
      </c>
      <c r="V156" s="118">
        <v>4.3484359068493142E-2</v>
      </c>
      <c r="W156" s="118">
        <v>0</v>
      </c>
      <c r="X156" s="118">
        <v>0</v>
      </c>
      <c r="Y156" s="118">
        <v>2.1465755506849288E-2</v>
      </c>
      <c r="Z156" s="118">
        <v>0</v>
      </c>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c r="BS156" s="123"/>
      <c r="BT156" s="123"/>
      <c r="BU156" s="123"/>
      <c r="BV156" s="123"/>
      <c r="BW156" s="123"/>
      <c r="BX156" s="123"/>
      <c r="BY156" s="123"/>
      <c r="BZ156" s="123"/>
      <c r="CA156" s="123"/>
      <c r="CB156" s="123"/>
      <c r="CC156" s="123"/>
      <c r="CD156" s="123"/>
      <c r="CE156" s="123"/>
    </row>
    <row r="157" spans="1:83" ht="27.95" customHeight="1" x14ac:dyDescent="0.3">
      <c r="A157" s="110"/>
      <c r="B157" s="9" t="s">
        <v>45</v>
      </c>
      <c r="C157" s="9" t="s">
        <v>46</v>
      </c>
      <c r="D157" s="9" t="str">
        <f t="shared" si="27"/>
        <v>USD</v>
      </c>
      <c r="E157" s="9" t="s">
        <v>120</v>
      </c>
      <c r="F157" s="118">
        <v>0</v>
      </c>
      <c r="G157" s="118">
        <v>4.9136252356691348E-2</v>
      </c>
      <c r="H157" s="118">
        <v>0</v>
      </c>
      <c r="I157" s="118">
        <v>0</v>
      </c>
      <c r="J157" s="118">
        <v>3.6030853253115572E-2</v>
      </c>
      <c r="K157" s="118">
        <v>0</v>
      </c>
      <c r="L157" s="118">
        <v>0</v>
      </c>
      <c r="M157" s="118">
        <v>2.2925454149539802E-2</v>
      </c>
      <c r="N157" s="118">
        <v>0</v>
      </c>
      <c r="O157" s="118">
        <v>0</v>
      </c>
      <c r="P157" s="118">
        <v>9.8559601997246123E-3</v>
      </c>
      <c r="Q157" s="118">
        <v>0</v>
      </c>
      <c r="R157" s="118">
        <v>0</v>
      </c>
      <c r="S157" s="118">
        <v>0</v>
      </c>
      <c r="T157" s="118">
        <v>0</v>
      </c>
      <c r="U157" s="118">
        <v>0</v>
      </c>
      <c r="V157" s="118">
        <v>0</v>
      </c>
      <c r="W157" s="118">
        <v>0</v>
      </c>
      <c r="X157" s="118">
        <v>0</v>
      </c>
      <c r="Y157" s="118">
        <v>0</v>
      </c>
      <c r="Z157" s="118">
        <v>0</v>
      </c>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c r="BS157" s="123"/>
      <c r="BT157" s="123"/>
      <c r="BU157" s="123"/>
      <c r="BV157" s="123"/>
      <c r="BW157" s="123"/>
      <c r="BX157" s="123"/>
      <c r="BY157" s="123"/>
      <c r="BZ157" s="123"/>
      <c r="CA157" s="123"/>
      <c r="CB157" s="123"/>
      <c r="CC157" s="123"/>
      <c r="CD157" s="123"/>
      <c r="CE157" s="123"/>
    </row>
    <row r="158" spans="1:83" ht="27.95" customHeight="1" x14ac:dyDescent="0.3">
      <c r="A158" s="110"/>
      <c r="B158" s="9" t="s">
        <v>47</v>
      </c>
      <c r="C158" s="9" t="s">
        <v>48</v>
      </c>
      <c r="D158" s="9" t="str">
        <f t="shared" si="27"/>
        <v>USD</v>
      </c>
      <c r="E158" s="9" t="s">
        <v>120</v>
      </c>
      <c r="F158" s="118">
        <v>0</v>
      </c>
      <c r="G158" s="118">
        <v>3.2001999999999998E-3</v>
      </c>
      <c r="H158" s="118">
        <v>0</v>
      </c>
      <c r="I158" s="118">
        <v>0</v>
      </c>
      <c r="J158" s="118">
        <v>6.0346599999999999E-3</v>
      </c>
      <c r="K158" s="118">
        <v>0</v>
      </c>
      <c r="L158" s="118">
        <v>0</v>
      </c>
      <c r="M158" s="118">
        <v>5.5470099999999998E-3</v>
      </c>
      <c r="N158" s="118">
        <v>0</v>
      </c>
      <c r="O158" s="118">
        <v>0</v>
      </c>
      <c r="P158" s="118">
        <v>5.0593599999999997E-3</v>
      </c>
      <c r="Q158" s="118">
        <v>0</v>
      </c>
      <c r="R158" s="118">
        <v>0</v>
      </c>
      <c r="S158" s="118">
        <v>4.5717199999999996E-3</v>
      </c>
      <c r="T158" s="118">
        <v>0</v>
      </c>
      <c r="U158" s="118">
        <v>0</v>
      </c>
      <c r="V158" s="118">
        <v>4.0840699999999995E-3</v>
      </c>
      <c r="W158" s="118">
        <v>0</v>
      </c>
      <c r="X158" s="118">
        <v>0</v>
      </c>
      <c r="Y158" s="118">
        <v>8.3984055555555545E-4</v>
      </c>
      <c r="Z158" s="118">
        <v>0</v>
      </c>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c r="BH158" s="123"/>
      <c r="BI158" s="123"/>
      <c r="BJ158" s="123"/>
      <c r="BK158" s="123"/>
      <c r="BL158" s="123"/>
      <c r="BM158" s="123"/>
      <c r="BN158" s="123"/>
      <c r="BO158" s="123"/>
      <c r="BP158" s="123"/>
      <c r="BQ158" s="123"/>
      <c r="BR158" s="123"/>
      <c r="BS158" s="123"/>
      <c r="BT158" s="123"/>
      <c r="BU158" s="123"/>
      <c r="BV158" s="123"/>
      <c r="BW158" s="123"/>
      <c r="BX158" s="123"/>
      <c r="BY158" s="123"/>
      <c r="BZ158" s="123"/>
      <c r="CA158" s="123"/>
      <c r="CB158" s="123"/>
      <c r="CC158" s="123"/>
      <c r="CD158" s="123"/>
      <c r="CE158" s="123"/>
    </row>
    <row r="159" spans="1:83" ht="27.95" customHeight="1" x14ac:dyDescent="0.3">
      <c r="A159" s="110"/>
      <c r="B159" s="9" t="s">
        <v>51</v>
      </c>
      <c r="C159" s="9" t="s">
        <v>52</v>
      </c>
      <c r="D159" s="9" t="str">
        <f t="shared" si="27"/>
        <v>USD</v>
      </c>
      <c r="E159" s="9" t="s">
        <v>120</v>
      </c>
      <c r="F159" s="118">
        <v>0</v>
      </c>
      <c r="G159" s="118">
        <v>1.8863700000000001E-3</v>
      </c>
      <c r="H159" s="118">
        <v>0</v>
      </c>
      <c r="I159" s="118">
        <v>0</v>
      </c>
      <c r="J159" s="118">
        <v>2.4411900000000002E-3</v>
      </c>
      <c r="K159" s="118">
        <v>0</v>
      </c>
      <c r="L159" s="118">
        <v>0</v>
      </c>
      <c r="M159" s="118">
        <v>6.6577999999999993E-4</v>
      </c>
      <c r="N159" s="118">
        <v>0</v>
      </c>
      <c r="O159" s="118">
        <v>0</v>
      </c>
      <c r="P159" s="118">
        <v>0</v>
      </c>
      <c r="Q159" s="118">
        <v>0</v>
      </c>
      <c r="R159" s="118">
        <v>0</v>
      </c>
      <c r="S159" s="118">
        <v>0</v>
      </c>
      <c r="T159" s="118">
        <v>0</v>
      </c>
      <c r="U159" s="118">
        <v>0</v>
      </c>
      <c r="V159" s="118">
        <v>0</v>
      </c>
      <c r="W159" s="118">
        <v>0</v>
      </c>
      <c r="X159" s="118">
        <v>0</v>
      </c>
      <c r="Y159" s="118">
        <v>0</v>
      </c>
      <c r="Z159" s="118">
        <v>0</v>
      </c>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row>
    <row r="160" spans="1:83" ht="27.95" customHeight="1" x14ac:dyDescent="0.3">
      <c r="A160" s="110"/>
      <c r="B160" s="9" t="s">
        <v>49</v>
      </c>
      <c r="C160" s="9" t="s">
        <v>50</v>
      </c>
      <c r="D160" s="9" t="str">
        <f t="shared" si="27"/>
        <v>USD</v>
      </c>
      <c r="E160" s="9" t="s">
        <v>120</v>
      </c>
      <c r="F160" s="118">
        <v>0</v>
      </c>
      <c r="G160" s="118">
        <v>9.3252324145508929E-3</v>
      </c>
      <c r="H160" s="118">
        <v>0</v>
      </c>
      <c r="I160" s="118">
        <v>0</v>
      </c>
      <c r="J160" s="118">
        <v>1.8772958790465916E-3</v>
      </c>
      <c r="K160" s="118">
        <v>0</v>
      </c>
      <c r="L160" s="118">
        <v>0</v>
      </c>
      <c r="M160" s="118">
        <v>0</v>
      </c>
      <c r="N160" s="118">
        <v>0</v>
      </c>
      <c r="O160" s="118">
        <v>0</v>
      </c>
      <c r="P160" s="118">
        <v>0</v>
      </c>
      <c r="Q160" s="118">
        <v>0</v>
      </c>
      <c r="R160" s="118">
        <v>0</v>
      </c>
      <c r="S160" s="118">
        <v>0</v>
      </c>
      <c r="T160" s="118">
        <v>0</v>
      </c>
      <c r="U160" s="118">
        <v>0</v>
      </c>
      <c r="V160" s="118">
        <v>0</v>
      </c>
      <c r="W160" s="118">
        <v>0</v>
      </c>
      <c r="X160" s="118">
        <v>0</v>
      </c>
      <c r="Y160" s="118">
        <v>0</v>
      </c>
      <c r="Z160" s="118">
        <v>0</v>
      </c>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c r="BP160" s="123"/>
      <c r="BQ160" s="123"/>
      <c r="BR160" s="123"/>
      <c r="BS160" s="123"/>
      <c r="BT160" s="123"/>
      <c r="BU160" s="123"/>
      <c r="BV160" s="123"/>
      <c r="BW160" s="123"/>
      <c r="BX160" s="123"/>
      <c r="BY160" s="123"/>
      <c r="BZ160" s="123"/>
      <c r="CA160" s="123"/>
      <c r="CB160" s="123"/>
      <c r="CC160" s="123"/>
      <c r="CD160" s="123"/>
      <c r="CE160" s="123"/>
    </row>
    <row r="161" spans="1:85" ht="27.95" customHeight="1" x14ac:dyDescent="0.3">
      <c r="A161" s="110"/>
      <c r="B161" s="23" t="s">
        <v>53</v>
      </c>
      <c r="C161" s="23"/>
      <c r="D161" s="23"/>
      <c r="E161" s="23"/>
      <c r="F161" s="122">
        <f t="shared" ref="F161:Z161" si="28">+SUM(F162:F163)</f>
        <v>0</v>
      </c>
      <c r="G161" s="122">
        <f t="shared" si="28"/>
        <v>0.67016254880031101</v>
      </c>
      <c r="H161" s="122">
        <f t="shared" si="28"/>
        <v>0</v>
      </c>
      <c r="I161" s="122">
        <f t="shared" si="28"/>
        <v>0</v>
      </c>
      <c r="J161" s="122">
        <f t="shared" si="28"/>
        <v>0.52825272566765435</v>
      </c>
      <c r="K161" s="122">
        <f t="shared" si="28"/>
        <v>0</v>
      </c>
      <c r="L161" s="122">
        <f t="shared" si="28"/>
        <v>0</v>
      </c>
      <c r="M161" s="122">
        <f t="shared" si="28"/>
        <v>0.61509508098058951</v>
      </c>
      <c r="N161" s="122">
        <f t="shared" si="28"/>
        <v>0</v>
      </c>
      <c r="O161" s="122">
        <f t="shared" si="28"/>
        <v>0</v>
      </c>
      <c r="P161" s="122">
        <f t="shared" si="28"/>
        <v>0.70522652622480009</v>
      </c>
      <c r="Q161" s="122">
        <f t="shared" si="28"/>
        <v>0</v>
      </c>
      <c r="R161" s="122">
        <f t="shared" si="28"/>
        <v>0</v>
      </c>
      <c r="S161" s="122">
        <f t="shared" si="28"/>
        <v>1.0029362922844163</v>
      </c>
      <c r="T161" s="122">
        <f t="shared" si="28"/>
        <v>0</v>
      </c>
      <c r="U161" s="122">
        <f t="shared" si="28"/>
        <v>0</v>
      </c>
      <c r="V161" s="122">
        <f t="shared" si="28"/>
        <v>0.98418725185014466</v>
      </c>
      <c r="W161" s="122">
        <f t="shared" si="28"/>
        <v>0</v>
      </c>
      <c r="X161" s="122">
        <f t="shared" si="28"/>
        <v>0</v>
      </c>
      <c r="Y161" s="122">
        <f t="shared" si="28"/>
        <v>0.32182267433698591</v>
      </c>
      <c r="Z161" s="122">
        <f t="shared" si="28"/>
        <v>0</v>
      </c>
      <c r="AD161" s="138"/>
      <c r="AE161" s="138"/>
      <c r="AF161" s="138"/>
      <c r="AG161" s="138"/>
      <c r="AH161" s="138"/>
      <c r="AI161" s="138"/>
      <c r="AJ161" s="138"/>
      <c r="AK161" s="138"/>
      <c r="AL161" s="138"/>
      <c r="AM161" s="138"/>
      <c r="AN161" s="138"/>
      <c r="AO161" s="138"/>
      <c r="AP161" s="138"/>
      <c r="AQ161" s="138"/>
      <c r="AR161" s="138"/>
      <c r="AS161" s="138"/>
      <c r="AT161" s="138"/>
      <c r="AU161" s="138"/>
      <c r="AV161" s="138"/>
      <c r="AW161" s="138"/>
      <c r="AX161" s="138"/>
      <c r="AY161" s="138"/>
      <c r="AZ161" s="138"/>
      <c r="BA161" s="138"/>
      <c r="BB161" s="138"/>
      <c r="BC161" s="138"/>
      <c r="BD161" s="138"/>
      <c r="BE161" s="138"/>
      <c r="BF161" s="138"/>
      <c r="BG161" s="138"/>
      <c r="BH161" s="138"/>
      <c r="BI161" s="138"/>
      <c r="BJ161" s="138"/>
      <c r="BK161" s="138"/>
      <c r="BL161" s="138"/>
      <c r="BM161" s="138"/>
      <c r="BN161" s="138"/>
      <c r="BO161" s="138"/>
      <c r="BP161" s="138"/>
      <c r="BQ161" s="138"/>
      <c r="BR161" s="138"/>
      <c r="BS161" s="138"/>
      <c r="BT161" s="138"/>
      <c r="BU161" s="138"/>
      <c r="BV161" s="138"/>
      <c r="BW161" s="138"/>
      <c r="BX161" s="138"/>
      <c r="BY161" s="138"/>
      <c r="BZ161" s="138"/>
      <c r="CA161" s="138"/>
      <c r="CB161" s="138"/>
      <c r="CC161" s="138"/>
      <c r="CD161" s="138"/>
      <c r="CE161" s="138"/>
    </row>
    <row r="162" spans="1:85" ht="27.95" customHeight="1" x14ac:dyDescent="0.3">
      <c r="A162" s="110"/>
      <c r="B162" s="9" t="s">
        <v>54</v>
      </c>
      <c r="C162" s="9" t="s">
        <v>55</v>
      </c>
      <c r="D162" s="9" t="str">
        <f>+VLOOKUP($C162,$C$10:$D$48,2,FALSE)</f>
        <v>USD</v>
      </c>
      <c r="E162" s="9" t="s">
        <v>120</v>
      </c>
      <c r="F162" s="118">
        <v>0</v>
      </c>
      <c r="G162" s="118">
        <v>0.65595951451161638</v>
      </c>
      <c r="H162" s="118">
        <v>0</v>
      </c>
      <c r="I162" s="118">
        <v>0</v>
      </c>
      <c r="J162" s="118">
        <v>0.526979256918926</v>
      </c>
      <c r="K162" s="118">
        <v>0</v>
      </c>
      <c r="L162" s="118">
        <v>0</v>
      </c>
      <c r="M162" s="118">
        <v>0.61509508098058951</v>
      </c>
      <c r="N162" s="118">
        <v>0</v>
      </c>
      <c r="O162" s="118">
        <v>0</v>
      </c>
      <c r="P162" s="118">
        <v>0.70522652622480009</v>
      </c>
      <c r="Q162" s="118">
        <v>0</v>
      </c>
      <c r="R162" s="118">
        <v>0</v>
      </c>
      <c r="S162" s="118">
        <v>1.0029362922844163</v>
      </c>
      <c r="T162" s="118">
        <v>0</v>
      </c>
      <c r="U162" s="118">
        <v>0</v>
      </c>
      <c r="V162" s="118">
        <v>0.98418725185014466</v>
      </c>
      <c r="W162" s="118">
        <v>0</v>
      </c>
      <c r="X162" s="118">
        <v>0</v>
      </c>
      <c r="Y162" s="118">
        <v>0.32182267433698591</v>
      </c>
      <c r="Z162" s="118">
        <v>0</v>
      </c>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row>
    <row r="163" spans="1:85" ht="27.95" customHeight="1" x14ac:dyDescent="0.3">
      <c r="A163" s="110"/>
      <c r="B163" s="9" t="s">
        <v>56</v>
      </c>
      <c r="C163" s="9" t="s">
        <v>57</v>
      </c>
      <c r="D163" s="9" t="str">
        <f>+VLOOKUP($C163,$C$10:$D$48,2,FALSE)</f>
        <v>USD</v>
      </c>
      <c r="E163" s="9" t="s">
        <v>120</v>
      </c>
      <c r="F163" s="118">
        <v>0</v>
      </c>
      <c r="G163" s="118">
        <v>1.4203034288694665E-2</v>
      </c>
      <c r="H163" s="118">
        <v>0</v>
      </c>
      <c r="I163" s="118">
        <v>0</v>
      </c>
      <c r="J163" s="118">
        <v>1.2734687487284096E-3</v>
      </c>
      <c r="K163" s="118">
        <v>0</v>
      </c>
      <c r="L163" s="118">
        <v>0</v>
      </c>
      <c r="M163" s="118">
        <v>0</v>
      </c>
      <c r="N163" s="118">
        <v>0</v>
      </c>
      <c r="O163" s="118">
        <v>0</v>
      </c>
      <c r="P163" s="118">
        <v>0</v>
      </c>
      <c r="Q163" s="118">
        <v>0</v>
      </c>
      <c r="R163" s="118">
        <v>0</v>
      </c>
      <c r="S163" s="118">
        <v>0</v>
      </c>
      <c r="T163" s="118">
        <v>0</v>
      </c>
      <c r="U163" s="118">
        <v>0</v>
      </c>
      <c r="V163" s="118">
        <v>0</v>
      </c>
      <c r="W163" s="118">
        <v>0</v>
      </c>
      <c r="X163" s="118">
        <v>0</v>
      </c>
      <c r="Y163" s="118">
        <v>0</v>
      </c>
      <c r="Z163" s="118">
        <v>0</v>
      </c>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row>
    <row r="164" spans="1:85" ht="27.95" customHeight="1" x14ac:dyDescent="0.3">
      <c r="A164" s="110"/>
      <c r="B164" s="22" t="s">
        <v>121</v>
      </c>
      <c r="C164" s="22"/>
      <c r="D164" s="22"/>
      <c r="E164" s="22"/>
      <c r="F164" s="116">
        <f t="shared" ref="F164:Z164" si="29">+SUM(F165:F167)</f>
        <v>740.65831759059427</v>
      </c>
      <c r="G164" s="116">
        <f t="shared" si="29"/>
        <v>19.431866666666668</v>
      </c>
      <c r="H164" s="116">
        <f t="shared" si="29"/>
        <v>0</v>
      </c>
      <c r="I164" s="116">
        <f t="shared" si="29"/>
        <v>9.1121115940737702</v>
      </c>
      <c r="J164" s="116">
        <f t="shared" si="29"/>
        <v>22.523299999999999</v>
      </c>
      <c r="K164" s="116">
        <f t="shared" si="29"/>
        <v>0</v>
      </c>
      <c r="L164" s="116">
        <f t="shared" si="29"/>
        <v>6.569565411952162</v>
      </c>
      <c r="M164" s="116">
        <f t="shared" si="29"/>
        <v>25.325973076923077</v>
      </c>
      <c r="N164" s="116">
        <f t="shared" si="29"/>
        <v>0</v>
      </c>
      <c r="O164" s="116">
        <f t="shared" si="29"/>
        <v>3.5993083808819772</v>
      </c>
      <c r="P164" s="116">
        <f t="shared" si="29"/>
        <v>24.612565384615387</v>
      </c>
      <c r="Q164" s="116">
        <f t="shared" si="29"/>
        <v>0</v>
      </c>
      <c r="R164" s="116">
        <f t="shared" si="29"/>
        <v>1.3004288755926281</v>
      </c>
      <c r="S164" s="116">
        <f t="shared" si="29"/>
        <v>19.924457692307698</v>
      </c>
      <c r="T164" s="116">
        <f t="shared" si="29"/>
        <v>0</v>
      </c>
      <c r="U164" s="116">
        <f t="shared" si="29"/>
        <v>0</v>
      </c>
      <c r="V164" s="116">
        <f t="shared" si="29"/>
        <v>15.236350000000012</v>
      </c>
      <c r="W164" s="116">
        <f t="shared" si="29"/>
        <v>0</v>
      </c>
      <c r="X164" s="116">
        <f t="shared" si="29"/>
        <v>0</v>
      </c>
      <c r="Y164" s="116">
        <f t="shared" si="29"/>
        <v>0.97668910256410391</v>
      </c>
      <c r="Z164" s="116">
        <f t="shared" si="29"/>
        <v>0</v>
      </c>
      <c r="AD164" s="133"/>
      <c r="AE164" s="133"/>
      <c r="AF164" s="133"/>
      <c r="AG164" s="133"/>
      <c r="AH164" s="133"/>
      <c r="AI164" s="133"/>
      <c r="AJ164" s="133"/>
      <c r="AK164" s="133"/>
      <c r="AL164" s="133"/>
      <c r="AM164" s="133"/>
      <c r="AN164" s="133"/>
      <c r="AO164" s="133"/>
      <c r="AP164" s="133"/>
      <c r="AQ164" s="133"/>
      <c r="AR164" s="133"/>
      <c r="AS164" s="133"/>
      <c r="AT164" s="133"/>
      <c r="AU164" s="133"/>
      <c r="AV164" s="133"/>
      <c r="AW164" s="133"/>
      <c r="AX164" s="133"/>
      <c r="AY164" s="133"/>
      <c r="AZ164" s="133"/>
      <c r="BA164" s="133"/>
      <c r="BB164" s="133"/>
      <c r="BC164" s="133"/>
      <c r="BD164" s="133"/>
      <c r="BE164" s="133"/>
      <c r="BF164" s="133"/>
      <c r="BG164" s="133"/>
      <c r="BH164" s="133"/>
      <c r="BI164" s="133"/>
      <c r="BJ164" s="133"/>
      <c r="BK164" s="133"/>
      <c r="BL164" s="133"/>
      <c r="BM164" s="133"/>
      <c r="BN164" s="133"/>
      <c r="BO164" s="133"/>
      <c r="BP164" s="133"/>
      <c r="BQ164" s="133"/>
      <c r="BR164" s="133"/>
      <c r="BS164" s="133"/>
      <c r="BT164" s="133"/>
      <c r="BU164" s="133"/>
      <c r="BV164" s="133"/>
      <c r="BW164" s="133"/>
      <c r="BX164" s="133"/>
      <c r="BY164" s="133"/>
      <c r="BZ164" s="133"/>
      <c r="CA164" s="133"/>
      <c r="CB164" s="133"/>
      <c r="CC164" s="133"/>
      <c r="CD164" s="133"/>
      <c r="CE164" s="133"/>
    </row>
    <row r="165" spans="1:85" ht="27.95" customHeight="1" x14ac:dyDescent="0.3">
      <c r="A165" s="110"/>
      <c r="B165" s="9" t="s">
        <v>162</v>
      </c>
      <c r="C165" s="9" t="s">
        <v>163</v>
      </c>
      <c r="D165" s="9" t="str">
        <f>+VLOOKUP($C165,$C$10:$D$48,2,FALSE)</f>
        <v>USD</v>
      </c>
      <c r="E165" s="9" t="s">
        <v>121</v>
      </c>
      <c r="F165" s="118">
        <v>0</v>
      </c>
      <c r="G165" s="118">
        <v>19.431866666666668</v>
      </c>
      <c r="H165" s="118">
        <v>0</v>
      </c>
      <c r="I165" s="118">
        <v>0</v>
      </c>
      <c r="J165" s="118">
        <v>22.523299999999999</v>
      </c>
      <c r="K165" s="118">
        <v>0</v>
      </c>
      <c r="L165" s="118">
        <v>0</v>
      </c>
      <c r="M165" s="118">
        <v>25.325973076923077</v>
      </c>
      <c r="N165" s="118">
        <v>0</v>
      </c>
      <c r="O165" s="118">
        <v>0</v>
      </c>
      <c r="P165" s="118">
        <v>24.612565384615387</v>
      </c>
      <c r="Q165" s="118">
        <v>0</v>
      </c>
      <c r="R165" s="118">
        <v>0</v>
      </c>
      <c r="S165" s="118">
        <v>19.924457692307698</v>
      </c>
      <c r="T165" s="118">
        <v>0</v>
      </c>
      <c r="U165" s="118">
        <v>0</v>
      </c>
      <c r="V165" s="118">
        <v>15.236350000000012</v>
      </c>
      <c r="W165" s="118">
        <v>0</v>
      </c>
      <c r="X165" s="118">
        <v>0</v>
      </c>
      <c r="Y165" s="118">
        <v>0.97668910256410391</v>
      </c>
      <c r="Z165" s="118">
        <v>0</v>
      </c>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row>
    <row r="166" spans="1:85" ht="27.95" customHeight="1" x14ac:dyDescent="0.3">
      <c r="A166" s="110"/>
      <c r="B166" s="11" t="s">
        <v>60</v>
      </c>
      <c r="C166" s="9" t="s">
        <v>61</v>
      </c>
      <c r="D166" s="9" t="str">
        <f>+VLOOKUP($C166,$C$10:$D$48,2,FALSE)</f>
        <v>Pesos</v>
      </c>
      <c r="E166" s="9" t="s">
        <v>121</v>
      </c>
      <c r="F166" s="118">
        <v>10.644252987251285</v>
      </c>
      <c r="G166" s="118">
        <v>0</v>
      </c>
      <c r="H166" s="118">
        <v>0</v>
      </c>
      <c r="I166" s="118">
        <v>9.1121115940737702</v>
      </c>
      <c r="J166" s="118">
        <v>0</v>
      </c>
      <c r="K166" s="118">
        <v>0</v>
      </c>
      <c r="L166" s="118">
        <v>6.569565411952162</v>
      </c>
      <c r="M166" s="118">
        <v>0</v>
      </c>
      <c r="N166" s="118">
        <v>0</v>
      </c>
      <c r="O166" s="118">
        <v>3.5993083808819772</v>
      </c>
      <c r="P166" s="118">
        <v>0</v>
      </c>
      <c r="Q166" s="118">
        <v>0</v>
      </c>
      <c r="R166" s="118">
        <v>1.3004288755926281</v>
      </c>
      <c r="S166" s="118">
        <v>0</v>
      </c>
      <c r="T166" s="118">
        <v>0</v>
      </c>
      <c r="U166" s="118">
        <v>0</v>
      </c>
      <c r="V166" s="118">
        <v>0</v>
      </c>
      <c r="W166" s="118">
        <v>0</v>
      </c>
      <c r="X166" s="118">
        <v>0</v>
      </c>
      <c r="Y166" s="118">
        <v>0</v>
      </c>
      <c r="Z166" s="118">
        <v>0</v>
      </c>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c r="BV166" s="123"/>
      <c r="BW166" s="123"/>
      <c r="BX166" s="123"/>
      <c r="BY166" s="123"/>
      <c r="BZ166" s="123"/>
      <c r="CA166" s="123"/>
      <c r="CB166" s="123"/>
      <c r="CC166" s="123"/>
      <c r="CD166" s="123"/>
      <c r="CE166" s="123"/>
    </row>
    <row r="167" spans="1:85" ht="27.95" customHeight="1" x14ac:dyDescent="0.3">
      <c r="A167" s="110"/>
      <c r="B167" s="9" t="s">
        <v>58</v>
      </c>
      <c r="C167" s="9" t="s">
        <v>59</v>
      </c>
      <c r="D167" s="9" t="str">
        <f>+VLOOKUP($C167,$C$10:$D$48,2,FALSE)</f>
        <v>Pesos</v>
      </c>
      <c r="E167" s="9" t="s">
        <v>121</v>
      </c>
      <c r="F167" s="118">
        <v>730.01406460334294</v>
      </c>
      <c r="G167" s="118">
        <v>0</v>
      </c>
      <c r="H167" s="118">
        <v>0</v>
      </c>
      <c r="I167" s="118">
        <v>0</v>
      </c>
      <c r="J167" s="118">
        <v>0</v>
      </c>
      <c r="K167" s="118">
        <v>0</v>
      </c>
      <c r="L167" s="118">
        <v>0</v>
      </c>
      <c r="M167" s="118">
        <v>0</v>
      </c>
      <c r="N167" s="118">
        <v>0</v>
      </c>
      <c r="O167" s="118">
        <v>0</v>
      </c>
      <c r="P167" s="118">
        <v>0</v>
      </c>
      <c r="Q167" s="118">
        <v>0</v>
      </c>
      <c r="R167" s="118">
        <v>0</v>
      </c>
      <c r="S167" s="118">
        <v>0</v>
      </c>
      <c r="T167" s="118">
        <v>0</v>
      </c>
      <c r="U167" s="118">
        <v>0</v>
      </c>
      <c r="V167" s="118">
        <v>0</v>
      </c>
      <c r="W167" s="118">
        <v>0</v>
      </c>
      <c r="X167" s="118">
        <v>0</v>
      </c>
      <c r="Y167" s="118">
        <v>0</v>
      </c>
      <c r="Z167" s="118">
        <v>0</v>
      </c>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c r="BV167" s="123"/>
      <c r="BW167" s="123"/>
      <c r="BX167" s="123"/>
      <c r="BY167" s="123"/>
      <c r="BZ167" s="123"/>
      <c r="CA167" s="123"/>
      <c r="CB167" s="123"/>
      <c r="CC167" s="123"/>
      <c r="CD167" s="123"/>
      <c r="CE167" s="123"/>
    </row>
    <row r="168" spans="1:85" ht="6.75" customHeight="1" x14ac:dyDescent="0.3">
      <c r="B168" s="25"/>
      <c r="C168" s="15"/>
      <c r="D168" s="15"/>
      <c r="F168" s="123"/>
      <c r="G168" s="123"/>
      <c r="H168" s="123"/>
      <c r="I168" s="123"/>
      <c r="J168" s="123"/>
      <c r="K168" s="123"/>
      <c r="L168" s="123"/>
      <c r="M168" s="123"/>
      <c r="N168" s="123"/>
      <c r="O168" s="120"/>
      <c r="P168" s="120"/>
      <c r="Q168" s="120"/>
      <c r="R168" s="120"/>
      <c r="S168" s="120"/>
      <c r="T168" s="120"/>
      <c r="U168" s="120"/>
      <c r="V168" s="120"/>
      <c r="W168" s="120"/>
      <c r="X168" s="121"/>
      <c r="Y168" s="121"/>
      <c r="Z168" s="121"/>
      <c r="AD168" s="124"/>
      <c r="AE168" s="124"/>
      <c r="AF168" s="124"/>
      <c r="AG168" s="124"/>
      <c r="AH168" s="124"/>
      <c r="AI168" s="124"/>
      <c r="AJ168" s="124"/>
      <c r="AK168" s="124"/>
      <c r="AL168" s="124"/>
      <c r="AM168" s="121"/>
      <c r="AN168" s="121"/>
      <c r="AO168" s="121"/>
      <c r="AP168" s="121"/>
      <c r="AQ168" s="121"/>
      <c r="AR168" s="121"/>
      <c r="AS168" s="121"/>
      <c r="AT168" s="121"/>
      <c r="AU168" s="121"/>
      <c r="AV168" s="121"/>
      <c r="AW168" s="121"/>
      <c r="AX168" s="121"/>
      <c r="AY168" s="121"/>
      <c r="AZ168" s="121"/>
      <c r="BA168" s="121"/>
      <c r="BB168" s="121"/>
      <c r="BC168" s="121"/>
      <c r="BD168" s="121"/>
      <c r="BE168" s="121"/>
      <c r="BF168" s="121"/>
      <c r="BG168" s="121"/>
      <c r="BH168" s="121"/>
      <c r="BI168" s="121"/>
      <c r="BJ168" s="121"/>
      <c r="BK168" s="121"/>
      <c r="BL168" s="121"/>
      <c r="BM168" s="121"/>
      <c r="BN168" s="121"/>
      <c r="BO168" s="121"/>
      <c r="BP168" s="121"/>
      <c r="BQ168" s="121"/>
      <c r="BR168" s="121"/>
      <c r="BS168" s="121"/>
      <c r="BT168" s="121"/>
      <c r="BU168" s="121"/>
      <c r="BV168" s="121"/>
      <c r="BW168" s="121"/>
      <c r="BX168" s="121"/>
      <c r="BY168" s="121"/>
      <c r="BZ168" s="121"/>
      <c r="CA168" s="121"/>
      <c r="CB168" s="121"/>
      <c r="CC168" s="121"/>
      <c r="CD168" s="121"/>
      <c r="CE168" s="121"/>
    </row>
    <row r="169" spans="1:85" ht="29.25" customHeight="1" x14ac:dyDescent="0.3">
      <c r="B169" s="169" t="s">
        <v>62</v>
      </c>
      <c r="C169" s="170"/>
      <c r="D169" s="170"/>
      <c r="E169" s="171"/>
      <c r="F169" s="116">
        <f t="shared" ref="F169:Z169" si="30">+SUM(F128,F144,F146,F148,F164)</f>
        <v>3200.5903713664566</v>
      </c>
      <c r="G169" s="116">
        <f t="shared" si="30"/>
        <v>22.704628180759428</v>
      </c>
      <c r="H169" s="116">
        <f t="shared" si="30"/>
        <v>8.8682233961330805</v>
      </c>
      <c r="I169" s="116">
        <f t="shared" si="30"/>
        <v>2420.2674744232286</v>
      </c>
      <c r="J169" s="116">
        <f t="shared" si="30"/>
        <v>25.293536862125876</v>
      </c>
      <c r="K169" s="116">
        <f t="shared" si="30"/>
        <v>6.8671199596231727</v>
      </c>
      <c r="L169" s="116">
        <f t="shared" si="30"/>
        <v>769.93444949876869</v>
      </c>
      <c r="M169" s="116">
        <f t="shared" si="30"/>
        <v>28.549726694534289</v>
      </c>
      <c r="N169" s="116">
        <f t="shared" si="30"/>
        <v>4.7802549472628435</v>
      </c>
      <c r="O169" s="116">
        <f t="shared" si="30"/>
        <v>33.475082099031546</v>
      </c>
      <c r="P169" s="116">
        <f t="shared" si="30"/>
        <v>28.436125528769292</v>
      </c>
      <c r="Q169" s="116">
        <f t="shared" si="30"/>
        <v>2.7029189988858944</v>
      </c>
      <c r="R169" s="116">
        <f t="shared" si="30"/>
        <v>14.465230045317155</v>
      </c>
      <c r="S169" s="116">
        <f t="shared" si="30"/>
        <v>24.968263828184067</v>
      </c>
      <c r="T169" s="116">
        <f t="shared" si="30"/>
        <v>0.64988216366655971</v>
      </c>
      <c r="U169" s="116">
        <f t="shared" si="30"/>
        <v>2.4346968848331052</v>
      </c>
      <c r="V169" s="116">
        <f t="shared" si="30"/>
        <v>19.856742426013273</v>
      </c>
      <c r="W169" s="116">
        <f t="shared" si="30"/>
        <v>0</v>
      </c>
      <c r="X169" s="116">
        <f t="shared" si="30"/>
        <v>0</v>
      </c>
      <c r="Y169" s="116">
        <f t="shared" si="30"/>
        <v>2.3236352867011858</v>
      </c>
      <c r="Z169" s="116">
        <f t="shared" si="30"/>
        <v>0</v>
      </c>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33"/>
      <c r="BT169" s="133"/>
      <c r="BU169" s="133"/>
      <c r="BV169" s="133"/>
      <c r="BW169" s="133"/>
      <c r="BX169" s="133"/>
      <c r="BY169" s="133"/>
      <c r="BZ169" s="133"/>
      <c r="CA169" s="133"/>
      <c r="CB169" s="133"/>
      <c r="CC169" s="133"/>
      <c r="CD169" s="133"/>
      <c r="CE169" s="133"/>
    </row>
    <row r="170" spans="1:85" x14ac:dyDescent="0.3">
      <c r="B170" s="164" t="s">
        <v>193</v>
      </c>
      <c r="C170" s="164"/>
      <c r="D170" s="164"/>
      <c r="E170" s="164"/>
      <c r="F170" s="164"/>
      <c r="G170" s="164"/>
      <c r="H170" s="164"/>
      <c r="I170" s="164"/>
      <c r="J170" s="164"/>
      <c r="K170" s="164"/>
      <c r="L170" s="164"/>
      <c r="M170" s="164"/>
      <c r="N170" s="164"/>
      <c r="O170" s="59"/>
      <c r="P170" s="59"/>
      <c r="Q170" s="59"/>
      <c r="R170" s="59"/>
      <c r="S170" s="59"/>
      <c r="T170" s="59"/>
      <c r="U170" s="59"/>
      <c r="V170" s="59"/>
      <c r="W170" s="59"/>
      <c r="X170" s="59"/>
      <c r="Y170" s="59"/>
      <c r="Z170" s="60"/>
    </row>
    <row r="171" spans="1:85" x14ac:dyDescent="0.3">
      <c r="CE171" s="77"/>
      <c r="CF171" s="77"/>
      <c r="CG171" s="77"/>
    </row>
    <row r="172" spans="1:85" ht="30" customHeight="1" x14ac:dyDescent="0.3">
      <c r="B172" s="24" t="s">
        <v>196</v>
      </c>
      <c r="F172" s="142"/>
      <c r="G172" s="142"/>
      <c r="H172" s="142"/>
      <c r="I172" s="142"/>
      <c r="J172" s="142"/>
      <c r="K172" s="142"/>
      <c r="L172" s="142"/>
      <c r="M172" s="142"/>
      <c r="N172" s="142"/>
      <c r="O172" s="143"/>
      <c r="P172" s="143"/>
      <c r="Q172" s="142"/>
      <c r="R172" s="142"/>
      <c r="S172" s="142"/>
      <c r="T172" s="142"/>
      <c r="U172" s="142"/>
      <c r="V172" s="142"/>
      <c r="W172" s="142"/>
      <c r="X172" s="142"/>
      <c r="Y172" s="142"/>
      <c r="Z172" s="142"/>
    </row>
    <row r="173" spans="1:85" ht="27.95" customHeight="1" x14ac:dyDescent="0.3">
      <c r="A173" s="110"/>
      <c r="B173" s="11" t="s">
        <v>197</v>
      </c>
      <c r="C173" s="9" t="s">
        <v>198</v>
      </c>
      <c r="D173" s="9" t="s">
        <v>2</v>
      </c>
      <c r="E173" s="9" t="s">
        <v>203</v>
      </c>
      <c r="F173" s="118">
        <v>357.65912639457724</v>
      </c>
      <c r="G173" s="118">
        <v>0</v>
      </c>
      <c r="H173" s="118">
        <v>0</v>
      </c>
      <c r="I173" s="118">
        <v>0</v>
      </c>
      <c r="J173" s="118">
        <v>0</v>
      </c>
      <c r="K173" s="118">
        <v>0</v>
      </c>
      <c r="L173" s="118">
        <v>0</v>
      </c>
      <c r="M173" s="118">
        <v>0</v>
      </c>
      <c r="N173" s="118">
        <v>0</v>
      </c>
      <c r="O173" s="118">
        <v>0</v>
      </c>
      <c r="P173" s="118">
        <v>0</v>
      </c>
      <c r="Q173" s="118">
        <v>0</v>
      </c>
      <c r="R173" s="118">
        <v>0</v>
      </c>
      <c r="S173" s="118">
        <v>0</v>
      </c>
      <c r="T173" s="118">
        <v>0</v>
      </c>
      <c r="U173" s="118">
        <v>0</v>
      </c>
      <c r="V173" s="118">
        <v>0</v>
      </c>
      <c r="W173" s="118">
        <v>0</v>
      </c>
      <c r="X173" s="118">
        <v>0</v>
      </c>
      <c r="Y173" s="118">
        <v>0</v>
      </c>
      <c r="Z173" s="118">
        <v>0</v>
      </c>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row>
    <row r="174" spans="1:85" ht="27.95" customHeight="1" x14ac:dyDescent="0.3">
      <c r="A174" s="110"/>
      <c r="B174" s="11" t="s">
        <v>199</v>
      </c>
      <c r="C174" s="9" t="s">
        <v>200</v>
      </c>
      <c r="D174" s="9" t="s">
        <v>2</v>
      </c>
      <c r="E174" s="9" t="s">
        <v>203</v>
      </c>
      <c r="F174" s="118">
        <v>281.64191492572223</v>
      </c>
      <c r="G174" s="118">
        <v>0</v>
      </c>
      <c r="H174" s="118">
        <v>0</v>
      </c>
      <c r="I174" s="118">
        <v>0</v>
      </c>
      <c r="J174" s="118">
        <v>0</v>
      </c>
      <c r="K174" s="118">
        <v>0</v>
      </c>
      <c r="L174" s="118">
        <v>0</v>
      </c>
      <c r="M174" s="118">
        <v>0</v>
      </c>
      <c r="N174" s="118">
        <v>0</v>
      </c>
      <c r="O174" s="118">
        <v>0</v>
      </c>
      <c r="P174" s="118">
        <v>0</v>
      </c>
      <c r="Q174" s="118">
        <v>0</v>
      </c>
      <c r="R174" s="118">
        <v>0</v>
      </c>
      <c r="S174" s="118">
        <v>0</v>
      </c>
      <c r="T174" s="118">
        <v>0</v>
      </c>
      <c r="U174" s="118">
        <v>0</v>
      </c>
      <c r="V174" s="118">
        <v>0</v>
      </c>
      <c r="W174" s="118">
        <v>0</v>
      </c>
      <c r="X174" s="118">
        <v>0</v>
      </c>
      <c r="Y174" s="118">
        <v>0</v>
      </c>
      <c r="Z174" s="118">
        <v>0</v>
      </c>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row>
    <row r="175" spans="1:85" ht="27.95" customHeight="1" x14ac:dyDescent="0.3">
      <c r="A175" s="110"/>
      <c r="B175" s="11" t="s">
        <v>201</v>
      </c>
      <c r="C175" s="9" t="s">
        <v>202</v>
      </c>
      <c r="D175" s="9" t="s">
        <v>2</v>
      </c>
      <c r="E175" s="9" t="s">
        <v>203</v>
      </c>
      <c r="F175" s="118">
        <v>1303.1793855457142</v>
      </c>
      <c r="G175" s="118">
        <v>0</v>
      </c>
      <c r="H175" s="118">
        <v>0</v>
      </c>
      <c r="I175" s="118">
        <v>1143.9267969904674</v>
      </c>
      <c r="J175" s="118">
        <v>0</v>
      </c>
      <c r="K175" s="118">
        <v>0</v>
      </c>
      <c r="L175" s="118">
        <v>0</v>
      </c>
      <c r="M175" s="118">
        <v>0</v>
      </c>
      <c r="N175" s="118">
        <v>0</v>
      </c>
      <c r="O175" s="118">
        <v>0</v>
      </c>
      <c r="P175" s="118">
        <v>0</v>
      </c>
      <c r="Q175" s="118">
        <v>0</v>
      </c>
      <c r="R175" s="118">
        <v>0</v>
      </c>
      <c r="S175" s="118">
        <v>0</v>
      </c>
      <c r="T175" s="118">
        <v>0</v>
      </c>
      <c r="U175" s="118">
        <v>0</v>
      </c>
      <c r="V175" s="118">
        <v>0</v>
      </c>
      <c r="W175" s="118">
        <v>0</v>
      </c>
      <c r="X175" s="118">
        <v>0</v>
      </c>
      <c r="Y175" s="118">
        <v>0</v>
      </c>
      <c r="Z175" s="118">
        <v>0</v>
      </c>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row>
    <row r="177" spans="6:6" x14ac:dyDescent="0.3">
      <c r="F177" s="144"/>
    </row>
  </sheetData>
  <sortState xmlns:xlrd2="http://schemas.microsoft.com/office/spreadsheetml/2017/richdata2" ref="A166:CH170">
    <sortCondition descending="1" ref="A166:A170"/>
  </sortState>
  <mergeCells count="25">
    <mergeCell ref="B170:N170"/>
    <mergeCell ref="M6:M8"/>
    <mergeCell ref="B115:Z115"/>
    <mergeCell ref="B59:N59"/>
    <mergeCell ref="B68:U68"/>
    <mergeCell ref="B123:U123"/>
    <mergeCell ref="B50:D50"/>
    <mergeCell ref="B114:E114"/>
    <mergeCell ref="B169:E169"/>
    <mergeCell ref="B60:N60"/>
    <mergeCell ref="B61:N61"/>
    <mergeCell ref="B57:D57"/>
    <mergeCell ref="B2:U2"/>
    <mergeCell ref="B6:B8"/>
    <mergeCell ref="C6:C8"/>
    <mergeCell ref="G6:G8"/>
    <mergeCell ref="D6:D8"/>
    <mergeCell ref="J6:J8"/>
    <mergeCell ref="N6:N8"/>
    <mergeCell ref="H6:H8"/>
    <mergeCell ref="I6:I8"/>
    <mergeCell ref="K6:K8"/>
    <mergeCell ref="L6:L8"/>
    <mergeCell ref="E6:E7"/>
    <mergeCell ref="F6:F7"/>
  </mergeCells>
  <hyperlinks>
    <hyperlink ref="C78" location="ANSG20!A1" display="ANSG20" xr:uid="{00000000-0004-0000-0000-000000000000}"/>
    <hyperlink ref="C80" location="ANSE21!A1" display="ANSE21" xr:uid="{00000000-0004-0000-0000-000001000000}"/>
    <hyperlink ref="C96" location="BIDF40!A1" display="BIDF40" xr:uid="{00000000-0004-0000-0000-000002000000}"/>
    <hyperlink ref="C105" location="BIDF22!A1" display="BIDF22" xr:uid="{00000000-0004-0000-0000-000003000000}"/>
    <hyperlink ref="C102" location="BIDO24!A1" display="BIDO24" xr:uid="{00000000-0004-0000-0000-000004000000}"/>
    <hyperlink ref="C100" location="BIDN32!A1" display="BIDN32" xr:uid="{00000000-0004-0000-0000-000005000000}"/>
    <hyperlink ref="C108" location="BIRJ22!A1" display="BIRJ22" xr:uid="{00000000-0004-0000-0000-000006000000}"/>
    <hyperlink ref="C107" location="BIRS38!A1" display="BIRS38" xr:uid="{00000000-0004-0000-0000-000007000000}"/>
    <hyperlink ref="C103" location="BIDS34!A1" display="BIDS34" xr:uid="{00000000-0004-0000-0000-000008000000}"/>
    <hyperlink ref="C104" location="BIDS23!A1" display="BIDS23" xr:uid="{00000000-0004-0000-0000-000009000000}"/>
    <hyperlink ref="C87" location="FFFIRF21!A1" display="FFFIRF21" xr:uid="{00000000-0004-0000-0000-00000A000000}"/>
    <hyperlink ref="C86" location="FFFIRY22!A1" display="FFFIRY22" xr:uid="{00000000-0004-0000-0000-00000B000000}"/>
    <hyperlink ref="C112" location="'PMJ21'!A1" display="PMJ21" xr:uid="{00000000-0004-0000-0000-00000C000000}"/>
    <hyperlink ref="C99" location="BIDY42!A1" display="BIDY42" xr:uid="{00000000-0004-0000-0000-00000D000000}"/>
    <hyperlink ref="C79" location="ANSE22!A1" display="ANSE22" xr:uid="{00000000-0004-0000-0000-00000E000000}"/>
    <hyperlink ref="C88" location="PROFA21!A1" display="PROFA21" xr:uid="{00000000-0004-0000-0000-00000F000000}"/>
    <hyperlink ref="C81" location="FFFIRO24!A1" display="FFFIRO24" xr:uid="{00000000-0004-0000-0000-000010000000}"/>
    <hyperlink ref="C84" location="ANSG22!A1" display="ANSG22" xr:uid="{00000000-0004-0000-0000-000011000000}"/>
    <hyperlink ref="C82" location="FFFIRF26!A1" display="FFFIRF26" xr:uid="{00000000-0004-0000-0000-000012000000}"/>
    <hyperlink ref="C77" location="ANSE23!A1" display="ANSE23" xr:uid="{00000000-0004-0000-0000-000013000000}"/>
    <hyperlink ref="C83" location="IPVO26!A1" display="IPVO26" xr:uid="{00000000-0004-0000-0000-000014000000}"/>
    <hyperlink ref="C85" location="FFFIRE26!A1" display="FFFIRE26" xr:uid="{00000000-0004-0000-0000-000015000000}"/>
    <hyperlink ref="C111" location="'PMG25'!A1" display="PMG25" xr:uid="{00000000-0004-0000-0000-000016000000}"/>
    <hyperlink ref="C74" location="FFDPO23!A1" display="FFDPO23" xr:uid="{00000000-0004-0000-0000-000017000000}"/>
    <hyperlink ref="C133" location="ANSG20!A1" display="ANSG20" xr:uid="{00000000-0004-0000-0000-000018000000}"/>
    <hyperlink ref="C135" location="ANSE21!A1" display="ANSE21" xr:uid="{00000000-0004-0000-0000-000019000000}"/>
    <hyperlink ref="C151" location="BIDF40!A1" display="BIDF40" xr:uid="{00000000-0004-0000-0000-00001A000000}"/>
    <hyperlink ref="C160" location="BIDF22!A1" display="BIDF22" xr:uid="{00000000-0004-0000-0000-00001B000000}"/>
    <hyperlink ref="C157" location="BIDO24!A1" display="BIDO24" xr:uid="{00000000-0004-0000-0000-00001C000000}"/>
    <hyperlink ref="C155" location="BIDN32!A1" display="BIDN32" xr:uid="{00000000-0004-0000-0000-00001D000000}"/>
    <hyperlink ref="C163" location="BIRJ22!A1" display="BIRJ22" xr:uid="{00000000-0004-0000-0000-00001E000000}"/>
    <hyperlink ref="C162" location="BIRS38!A1" display="BIRS38" xr:uid="{00000000-0004-0000-0000-00001F000000}"/>
    <hyperlink ref="C158" location="BIDS34!A1" display="BIDS34" xr:uid="{00000000-0004-0000-0000-000020000000}"/>
    <hyperlink ref="C159" location="BIDS23!A1" display="BIDS23" xr:uid="{00000000-0004-0000-0000-000021000000}"/>
    <hyperlink ref="C142" location="FFFIRF21!A1" display="FFFIRF21" xr:uid="{00000000-0004-0000-0000-000022000000}"/>
    <hyperlink ref="C141" location="FFFIRY22!A1" display="FFFIRY22" xr:uid="{00000000-0004-0000-0000-000023000000}"/>
    <hyperlink ref="C167" location="'PMJ21'!A1" display="PMJ21" xr:uid="{00000000-0004-0000-0000-000024000000}"/>
    <hyperlink ref="C154" location="BIDY42!A1" display="BIDY42" xr:uid="{00000000-0004-0000-0000-000025000000}"/>
    <hyperlink ref="C134" location="ANSE22!A1" display="ANSE22" xr:uid="{00000000-0004-0000-0000-000026000000}"/>
    <hyperlink ref="C143" location="PROFA21!A1" display="PROFA21" xr:uid="{00000000-0004-0000-0000-000027000000}"/>
    <hyperlink ref="C136" location="FFFIRO24!A1" display="FFFIRO24" xr:uid="{00000000-0004-0000-0000-000028000000}"/>
    <hyperlink ref="C139" location="ANSG22!A1" display="ANSG22" xr:uid="{00000000-0004-0000-0000-000029000000}"/>
    <hyperlink ref="C137" location="FFFIRF26!A1" display="FFFIRF26" xr:uid="{00000000-0004-0000-0000-00002A000000}"/>
    <hyperlink ref="C132" location="ANSE23!A1" display="ANSE23" xr:uid="{00000000-0004-0000-0000-00002B000000}"/>
    <hyperlink ref="C138" location="IPVO26!A1" display="IPVO26" xr:uid="{00000000-0004-0000-0000-00002C000000}"/>
    <hyperlink ref="C140" location="FFFIRE26!A1" display="FFFIRE26" xr:uid="{00000000-0004-0000-0000-00002D000000}"/>
    <hyperlink ref="C166" location="'PMG25'!A1" display="PMG25" xr:uid="{00000000-0004-0000-0000-00002E000000}"/>
    <hyperlink ref="C129" location="FFDPO23!A1" display="FFDPO23" xr:uid="{00000000-0004-0000-0000-00002F000000}"/>
    <hyperlink ref="C14" location="ANSG20!A1" display="ANSG20" xr:uid="{00000000-0004-0000-0000-000030000000}"/>
    <hyperlink ref="C16" location="ANSE21!A1" display="ANSE21" xr:uid="{00000000-0004-0000-0000-000031000000}"/>
    <hyperlink ref="C32" location="BIDF40!A1" display="BIDF40" xr:uid="{00000000-0004-0000-0000-000032000000}"/>
    <hyperlink ref="C41" location="BIDF22!A1" display="BIDF22" xr:uid="{00000000-0004-0000-0000-000033000000}"/>
    <hyperlink ref="C38" location="BIDO24!A1" display="BIDO24" xr:uid="{00000000-0004-0000-0000-000034000000}"/>
    <hyperlink ref="C36" location="BIDN32!A1" display="BIDN32" xr:uid="{00000000-0004-0000-0000-000035000000}"/>
    <hyperlink ref="C44" location="BIRJ22!A1" display="BIRJ22" xr:uid="{00000000-0004-0000-0000-000036000000}"/>
    <hyperlink ref="C43" location="BIRS38!A1" display="BIRS38" xr:uid="{00000000-0004-0000-0000-000037000000}"/>
    <hyperlink ref="C39" location="BIDS34!A1" display="BIDS34" xr:uid="{00000000-0004-0000-0000-000038000000}"/>
    <hyperlink ref="C40" location="BIDS23!A1" display="BIDS23" xr:uid="{00000000-0004-0000-0000-000039000000}"/>
    <hyperlink ref="C22" location="FFFIRY22!A1" display="FFFIRY22" xr:uid="{00000000-0004-0000-0000-00003A000000}"/>
    <hyperlink ref="C48" location="'PMJ21'!A1" display="PMJ21" xr:uid="{00000000-0004-0000-0000-00003B000000}"/>
    <hyperlink ref="C35" location="BIDY42!A1" display="BIDY42" xr:uid="{00000000-0004-0000-0000-00003C000000}"/>
    <hyperlink ref="C15" location="ANSE22!A1" display="ANSE22" xr:uid="{00000000-0004-0000-0000-00003D000000}"/>
    <hyperlink ref="C24" location="PROFA21!A1" display="PROFA21" xr:uid="{00000000-0004-0000-0000-00003E000000}"/>
    <hyperlink ref="C17" location="FFFIRO24!A1" display="FFFIRO24" xr:uid="{00000000-0004-0000-0000-00003F000000}"/>
    <hyperlink ref="C20" location="ANSG22!A1" display="ANSG22" xr:uid="{00000000-0004-0000-0000-000040000000}"/>
    <hyperlink ref="C18" location="FFFIRF26!A1" display="FFFIRF26" xr:uid="{00000000-0004-0000-0000-000041000000}"/>
    <hyperlink ref="C13" location="ANSE23!A1" display="ANSE23" xr:uid="{00000000-0004-0000-0000-000042000000}"/>
    <hyperlink ref="C19" location="IPVO26!A1" display="IPVO26" xr:uid="{00000000-0004-0000-0000-000043000000}"/>
    <hyperlink ref="C21" location="FFFIRE26!A1" display="FFFIRE26" xr:uid="{00000000-0004-0000-0000-000044000000}"/>
    <hyperlink ref="C47" location="'PMG25'!A1" display="PMG25" xr:uid="{00000000-0004-0000-0000-000045000000}"/>
    <hyperlink ref="C10" location="FFDPO23!A1" display="FFDPO23" xr:uid="{00000000-0004-0000-0000-000046000000}"/>
    <hyperlink ref="C12" location="GOBD23!A1" display="GOBD23" xr:uid="{00000000-0004-0000-0000-000047000000}"/>
    <hyperlink ref="C76" location="GOBD23!A1" display="GOBD23" xr:uid="{00000000-0004-0000-0000-000048000000}"/>
    <hyperlink ref="C131" location="GOBD23!A1" display="GOBD23" xr:uid="{00000000-0004-0000-0000-000049000000}"/>
    <hyperlink ref="C101" location="BIDN44!A1" display="BIDN44" xr:uid="{00000000-0004-0000-0000-00004A000000}"/>
    <hyperlink ref="C156" location="BIDN44!A1" display="BIDN44" xr:uid="{00000000-0004-0000-0000-00004B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6"/>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7" customWidth="1"/>
    <col min="2" max="2" width="43.7109375" style="2" bestFit="1" customWidth="1"/>
    <col min="3" max="3" width="12.5703125" style="2" customWidth="1"/>
    <col min="4" max="4" width="30.85546875" style="2" bestFit="1" customWidth="1"/>
    <col min="5" max="5" width="13.7109375" style="1" customWidth="1"/>
    <col min="6" max="7" width="11.42578125" style="1"/>
    <col min="8" max="8" width="12.140625" style="1" bestFit="1" customWidth="1"/>
    <col min="9" max="17" width="11.7109375" style="1" bestFit="1" customWidth="1"/>
    <col min="18" max="16384" width="11.42578125" style="1"/>
  </cols>
  <sheetData>
    <row r="1" spans="1:17" ht="28.5" customHeight="1" x14ac:dyDescent="0.3">
      <c r="B1" s="156" t="s">
        <v>64</v>
      </c>
      <c r="C1" s="156"/>
      <c r="D1" s="156"/>
      <c r="E1" s="156"/>
    </row>
    <row r="2" spans="1:17" ht="17.25" x14ac:dyDescent="0.3">
      <c r="B2" s="5" t="s">
        <v>73</v>
      </c>
      <c r="E2" s="18"/>
    </row>
    <row r="4" spans="1:17" ht="30.75" customHeight="1" x14ac:dyDescent="0.3">
      <c r="B4" s="176" t="s">
        <v>210</v>
      </c>
      <c r="C4" s="176"/>
      <c r="D4" s="176"/>
    </row>
    <row r="5" spans="1:17" ht="15.75" customHeight="1" x14ac:dyDescent="0.3">
      <c r="B5" s="173" t="s">
        <v>0</v>
      </c>
      <c r="C5" s="159" t="s">
        <v>1</v>
      </c>
      <c r="D5" s="159" t="s">
        <v>124</v>
      </c>
      <c r="F5" s="6">
        <v>2021</v>
      </c>
      <c r="G5" s="6">
        <v>2021</v>
      </c>
      <c r="H5" s="6">
        <v>2021</v>
      </c>
      <c r="I5" s="6">
        <v>2021</v>
      </c>
      <c r="J5" s="6">
        <v>2021</v>
      </c>
      <c r="K5" s="6">
        <v>2021</v>
      </c>
      <c r="L5" s="6">
        <v>2021</v>
      </c>
      <c r="M5" s="6">
        <v>2021</v>
      </c>
      <c r="N5" s="6">
        <v>2021</v>
      </c>
      <c r="O5" s="6">
        <v>2021</v>
      </c>
      <c r="P5" s="6">
        <v>2021</v>
      </c>
      <c r="Q5" s="6">
        <v>2021</v>
      </c>
    </row>
    <row r="6" spans="1:17" x14ac:dyDescent="0.3">
      <c r="B6" s="174"/>
      <c r="C6" s="160"/>
      <c r="D6" s="16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8" t="s">
        <v>2</v>
      </c>
      <c r="B7" s="9" t="s">
        <v>3</v>
      </c>
      <c r="C7" s="9" t="s">
        <v>4</v>
      </c>
      <c r="D7" s="9" t="s">
        <v>117</v>
      </c>
      <c r="E7" s="7"/>
      <c r="F7" s="20">
        <v>0</v>
      </c>
      <c r="G7" s="20">
        <v>0</v>
      </c>
      <c r="H7" s="20">
        <v>0</v>
      </c>
      <c r="I7" s="20">
        <v>0</v>
      </c>
      <c r="J7" s="20">
        <v>0</v>
      </c>
      <c r="K7" s="20">
        <v>0</v>
      </c>
      <c r="L7" s="20">
        <v>0</v>
      </c>
      <c r="M7" s="20">
        <v>0</v>
      </c>
      <c r="N7" s="20">
        <v>0</v>
      </c>
      <c r="O7" s="20">
        <v>0</v>
      </c>
      <c r="P7" s="20">
        <v>0</v>
      </c>
      <c r="Q7" s="20">
        <v>0</v>
      </c>
    </row>
    <row r="8" spans="1:17" x14ac:dyDescent="0.3">
      <c r="A8" s="28" t="s">
        <v>2</v>
      </c>
      <c r="B8" s="9" t="s">
        <v>160</v>
      </c>
      <c r="C8" s="9" t="s">
        <v>161</v>
      </c>
      <c r="D8" s="9" t="s">
        <v>117</v>
      </c>
      <c r="E8" s="7"/>
      <c r="F8" s="19">
        <v>89.66804916069178</v>
      </c>
      <c r="G8" s="19">
        <v>93.03989587334766</v>
      </c>
      <c r="H8" s="19">
        <v>97.037242612029118</v>
      </c>
      <c r="I8" s="19">
        <v>101.05364702288547</v>
      </c>
      <c r="J8" s="19">
        <v>105.61829982434423</v>
      </c>
      <c r="K8" s="19">
        <v>109.45433698068832</v>
      </c>
      <c r="L8" s="19">
        <v>109.45433698068832</v>
      </c>
      <c r="M8" s="19">
        <v>109.45433698068832</v>
      </c>
      <c r="N8" s="19">
        <v>109.45433698068832</v>
      </c>
      <c r="O8" s="19">
        <v>109.45433698068832</v>
      </c>
      <c r="P8" s="19">
        <v>109.45433698068832</v>
      </c>
      <c r="Q8" s="19">
        <v>109.45433698068832</v>
      </c>
    </row>
    <row r="9" spans="1:17" x14ac:dyDescent="0.3">
      <c r="A9" s="28" t="s">
        <v>2</v>
      </c>
      <c r="B9" s="9" t="s">
        <v>153</v>
      </c>
      <c r="C9" s="9" t="s">
        <v>154</v>
      </c>
      <c r="D9" s="9" t="s">
        <v>117</v>
      </c>
      <c r="E9" s="7"/>
      <c r="F9" s="19">
        <v>62.918888268860279</v>
      </c>
      <c r="G9" s="19">
        <v>65.284868666104401</v>
      </c>
      <c r="H9" s="19">
        <v>68.089754187504212</v>
      </c>
      <c r="I9" s="19">
        <v>70.908012226288562</v>
      </c>
      <c r="J9" s="19">
        <v>74.110968934830694</v>
      </c>
      <c r="K9" s="19">
        <v>76.802665648368816</v>
      </c>
      <c r="L9" s="19">
        <v>76.802665648368816</v>
      </c>
      <c r="M9" s="19">
        <v>76.802665648368816</v>
      </c>
      <c r="N9" s="19">
        <v>76.802665648368816</v>
      </c>
      <c r="O9" s="19">
        <v>76.802665648368816</v>
      </c>
      <c r="P9" s="19">
        <v>76.802665648368816</v>
      </c>
      <c r="Q9" s="19">
        <v>76.802665648368816</v>
      </c>
    </row>
    <row r="10" spans="1:17" x14ac:dyDescent="0.3">
      <c r="A10" s="28" t="s">
        <v>2</v>
      </c>
      <c r="B10" s="9" t="s">
        <v>5</v>
      </c>
      <c r="C10" s="9" t="s">
        <v>6</v>
      </c>
      <c r="D10" s="9" t="s">
        <v>117</v>
      </c>
      <c r="E10" s="7"/>
      <c r="F10" s="20">
        <v>0</v>
      </c>
      <c r="G10" s="20">
        <v>0</v>
      </c>
      <c r="H10" s="20">
        <v>0</v>
      </c>
      <c r="I10" s="20">
        <v>0</v>
      </c>
      <c r="J10" s="20">
        <v>0</v>
      </c>
      <c r="K10" s="20">
        <v>0</v>
      </c>
      <c r="L10" s="20">
        <v>0</v>
      </c>
      <c r="M10" s="20">
        <v>0</v>
      </c>
      <c r="N10" s="20">
        <v>0</v>
      </c>
      <c r="O10" s="20">
        <v>0</v>
      </c>
      <c r="P10" s="20">
        <v>0</v>
      </c>
      <c r="Q10" s="20">
        <v>0</v>
      </c>
    </row>
    <row r="11" spans="1:17" x14ac:dyDescent="0.3">
      <c r="A11" s="28" t="s">
        <v>2</v>
      </c>
      <c r="B11" s="9" t="s">
        <v>7</v>
      </c>
      <c r="C11" s="9" t="s">
        <v>8</v>
      </c>
      <c r="D11" s="9" t="s">
        <v>117</v>
      </c>
      <c r="E11" s="7"/>
      <c r="F11" s="20">
        <v>0</v>
      </c>
      <c r="G11" s="20">
        <v>0</v>
      </c>
      <c r="H11" s="20">
        <v>0</v>
      </c>
      <c r="I11" s="20">
        <v>0</v>
      </c>
      <c r="J11" s="20">
        <v>0</v>
      </c>
      <c r="K11" s="20">
        <v>0</v>
      </c>
      <c r="L11" s="20">
        <v>0</v>
      </c>
      <c r="M11" s="20">
        <v>1284.1484439999999</v>
      </c>
      <c r="N11" s="20">
        <v>0</v>
      </c>
      <c r="O11" s="20">
        <v>0</v>
      </c>
      <c r="P11" s="20">
        <v>0</v>
      </c>
      <c r="Q11" s="20">
        <v>0</v>
      </c>
    </row>
    <row r="12" spans="1:17" x14ac:dyDescent="0.3">
      <c r="A12" s="28" t="s">
        <v>2</v>
      </c>
      <c r="B12" s="9" t="s">
        <v>9</v>
      </c>
      <c r="C12" s="9" t="s">
        <v>10</v>
      </c>
      <c r="D12" s="9" t="s">
        <v>117</v>
      </c>
      <c r="E12" s="7"/>
      <c r="F12" s="20">
        <v>0</v>
      </c>
      <c r="G12" s="20">
        <v>0</v>
      </c>
      <c r="H12" s="20">
        <v>0</v>
      </c>
      <c r="I12" s="20">
        <v>0</v>
      </c>
      <c r="J12" s="20">
        <v>0</v>
      </c>
      <c r="K12" s="20">
        <v>0</v>
      </c>
      <c r="L12" s="20">
        <v>0</v>
      </c>
      <c r="M12" s="20">
        <v>0</v>
      </c>
      <c r="N12" s="20">
        <v>0</v>
      </c>
      <c r="O12" s="20">
        <v>0</v>
      </c>
      <c r="P12" s="20">
        <v>0</v>
      </c>
      <c r="Q12" s="20">
        <v>0</v>
      </c>
    </row>
    <row r="13" spans="1:17" x14ac:dyDescent="0.3">
      <c r="A13" s="28" t="s">
        <v>2</v>
      </c>
      <c r="B13" s="9" t="s">
        <v>11</v>
      </c>
      <c r="C13" s="9" t="s">
        <v>12</v>
      </c>
      <c r="D13" s="9" t="s">
        <v>117</v>
      </c>
      <c r="E13" s="7"/>
      <c r="F13" s="20">
        <v>0</v>
      </c>
      <c r="G13" s="20">
        <v>0</v>
      </c>
      <c r="H13" s="20">
        <v>0</v>
      </c>
      <c r="I13" s="20">
        <v>0</v>
      </c>
      <c r="J13" s="20">
        <v>0</v>
      </c>
      <c r="K13" s="20">
        <v>0</v>
      </c>
      <c r="L13" s="20">
        <v>0</v>
      </c>
      <c r="M13" s="20">
        <v>844.60981839999999</v>
      </c>
      <c r="N13" s="20">
        <v>0</v>
      </c>
      <c r="O13" s="20">
        <v>0</v>
      </c>
      <c r="P13" s="20">
        <v>0</v>
      </c>
      <c r="Q13" s="20">
        <v>0</v>
      </c>
    </row>
    <row r="14" spans="1:17" x14ac:dyDescent="0.3">
      <c r="A14" s="28" t="s">
        <v>2</v>
      </c>
      <c r="B14" s="9" t="s">
        <v>19</v>
      </c>
      <c r="C14" s="9" t="s">
        <v>20</v>
      </c>
      <c r="D14" s="9" t="s">
        <v>117</v>
      </c>
      <c r="E14" s="7"/>
      <c r="F14" s="19">
        <v>3.4505542</v>
      </c>
      <c r="G14" s="19">
        <v>0</v>
      </c>
      <c r="H14" s="19">
        <v>0</v>
      </c>
      <c r="I14" s="19">
        <v>3.7874537999999998</v>
      </c>
      <c r="J14" s="19">
        <v>0</v>
      </c>
      <c r="K14" s="19">
        <v>0</v>
      </c>
      <c r="L14" s="19">
        <v>3.9380958599999998</v>
      </c>
      <c r="M14" s="19">
        <v>0</v>
      </c>
      <c r="N14" s="19">
        <v>0</v>
      </c>
      <c r="O14" s="19">
        <v>4.0513310300000001</v>
      </c>
      <c r="P14" s="19">
        <v>0</v>
      </c>
      <c r="Q14" s="19">
        <v>0</v>
      </c>
    </row>
    <row r="15" spans="1:17" x14ac:dyDescent="0.3">
      <c r="A15" s="28" t="s">
        <v>2</v>
      </c>
      <c r="B15" s="9" t="s">
        <v>17</v>
      </c>
      <c r="C15" s="9" t="s">
        <v>18</v>
      </c>
      <c r="D15" s="9" t="s">
        <v>117</v>
      </c>
      <c r="E15" s="7"/>
      <c r="F15" s="20">
        <v>5.8951507071289075</v>
      </c>
      <c r="G15" s="20">
        <v>5.9512037651073513</v>
      </c>
      <c r="H15" s="20">
        <v>6.007789794245407</v>
      </c>
      <c r="I15" s="20">
        <v>6.0649138622105179</v>
      </c>
      <c r="J15" s="20">
        <v>6.122581084855196</v>
      </c>
      <c r="K15" s="20">
        <v>6.1807966266751873</v>
      </c>
      <c r="L15" s="20">
        <v>6.2395657012719834</v>
      </c>
      <c r="M15" s="20">
        <v>6.2988935718197387</v>
      </c>
      <c r="N15" s="20">
        <v>6.3587855515366174</v>
      </c>
      <c r="O15" s="20">
        <v>6.4192470041606375</v>
      </c>
      <c r="P15" s="20">
        <v>6.4802833444300258</v>
      </c>
      <c r="Q15" s="20">
        <v>6.5419000385681407</v>
      </c>
    </row>
    <row r="16" spans="1:17" x14ac:dyDescent="0.3">
      <c r="A16" s="28" t="s">
        <v>2</v>
      </c>
      <c r="B16" s="9" t="s">
        <v>27</v>
      </c>
      <c r="C16" s="9" t="s">
        <v>28</v>
      </c>
      <c r="D16" s="9" t="s">
        <v>117</v>
      </c>
      <c r="E16" s="7"/>
      <c r="F16" s="20">
        <v>0.17998053</v>
      </c>
      <c r="G16" s="20">
        <v>0.18490889999999999</v>
      </c>
      <c r="H16" s="20">
        <v>0.19039170999999999</v>
      </c>
      <c r="I16" s="20">
        <v>0.19523888</v>
      </c>
      <c r="J16" s="20">
        <v>0</v>
      </c>
      <c r="K16" s="20">
        <v>0</v>
      </c>
      <c r="L16" s="20">
        <v>0</v>
      </c>
      <c r="M16" s="20">
        <v>0</v>
      </c>
      <c r="N16" s="20">
        <v>0</v>
      </c>
      <c r="O16" s="20">
        <v>0</v>
      </c>
      <c r="P16" s="20">
        <v>0</v>
      </c>
      <c r="Q16" s="20">
        <v>0</v>
      </c>
    </row>
    <row r="17" spans="1:17" x14ac:dyDescent="0.3">
      <c r="A17" s="28" t="s">
        <v>2</v>
      </c>
      <c r="B17" s="11" t="s">
        <v>60</v>
      </c>
      <c r="C17" s="9" t="s">
        <v>61</v>
      </c>
      <c r="D17" s="9" t="s">
        <v>121</v>
      </c>
      <c r="E17" s="7"/>
      <c r="F17" s="19">
        <v>0</v>
      </c>
      <c r="G17" s="19">
        <v>3.5214128711999999</v>
      </c>
      <c r="H17" s="19">
        <v>0</v>
      </c>
      <c r="I17" s="19">
        <v>0</v>
      </c>
      <c r="J17" s="19">
        <v>0</v>
      </c>
      <c r="K17" s="19">
        <v>0</v>
      </c>
      <c r="L17" s="19">
        <v>0</v>
      </c>
      <c r="M17" s="19">
        <v>3.5214128711999999</v>
      </c>
      <c r="N17" s="19">
        <v>0</v>
      </c>
      <c r="O17" s="19">
        <v>0</v>
      </c>
      <c r="P17" s="19">
        <v>0</v>
      </c>
      <c r="Q17" s="19">
        <v>0</v>
      </c>
    </row>
    <row r="18" spans="1:17" ht="18" x14ac:dyDescent="0.3">
      <c r="A18" s="28" t="s">
        <v>2</v>
      </c>
      <c r="B18" s="9" t="s">
        <v>194</v>
      </c>
      <c r="C18" s="9" t="s">
        <v>59</v>
      </c>
      <c r="D18" s="9" t="s">
        <v>121</v>
      </c>
      <c r="E18" s="7"/>
      <c r="F18" s="20">
        <v>0</v>
      </c>
      <c r="G18" s="20">
        <v>0</v>
      </c>
      <c r="H18" s="20">
        <v>0</v>
      </c>
      <c r="I18" s="20">
        <v>0</v>
      </c>
      <c r="J18" s="20">
        <v>0</v>
      </c>
      <c r="K18" s="20">
        <v>2316.8051399999999</v>
      </c>
      <c r="L18" s="20">
        <v>0</v>
      </c>
      <c r="M18" s="20">
        <v>0</v>
      </c>
      <c r="N18" s="20">
        <v>0</v>
      </c>
      <c r="O18" s="20">
        <v>0</v>
      </c>
      <c r="P18" s="20">
        <v>0</v>
      </c>
      <c r="Q18" s="20">
        <v>0</v>
      </c>
    </row>
    <row r="19" spans="1:17" x14ac:dyDescent="0.3">
      <c r="A19" s="28" t="s">
        <v>2</v>
      </c>
      <c r="B19" s="9" t="s">
        <v>13</v>
      </c>
      <c r="C19" s="9" t="s">
        <v>14</v>
      </c>
      <c r="D19" s="9" t="s">
        <v>117</v>
      </c>
      <c r="E19" s="7"/>
      <c r="F19" s="19">
        <v>11.90582928195184</v>
      </c>
      <c r="G19" s="19">
        <v>12.305330392870689</v>
      </c>
      <c r="H19" s="19">
        <v>12.68348084801543</v>
      </c>
      <c r="I19" s="19">
        <v>13.316294181665471</v>
      </c>
      <c r="J19" s="19">
        <v>13.609730744545201</v>
      </c>
      <c r="K19" s="19">
        <v>14.480751874133576</v>
      </c>
      <c r="L19" s="19">
        <v>14.480751874133576</v>
      </c>
      <c r="M19" s="19">
        <v>14.480751874133576</v>
      </c>
      <c r="N19" s="19">
        <v>14.480751874133576</v>
      </c>
      <c r="O19" s="19">
        <v>14.480751874133576</v>
      </c>
      <c r="P19" s="19">
        <v>14.480751874133576</v>
      </c>
      <c r="Q19" s="19">
        <v>14.480751874133576</v>
      </c>
    </row>
    <row r="20" spans="1:17" x14ac:dyDescent="0.3">
      <c r="A20" s="28" t="s">
        <v>2</v>
      </c>
      <c r="B20" s="9" t="s">
        <v>15</v>
      </c>
      <c r="C20" s="9" t="s">
        <v>16</v>
      </c>
      <c r="D20" s="9" t="s">
        <v>117</v>
      </c>
      <c r="E20" s="7"/>
      <c r="F20" s="19">
        <v>6.8334779136421071</v>
      </c>
      <c r="G20" s="19">
        <v>6.9234747102035925</v>
      </c>
      <c r="H20" s="19">
        <v>7.0146512199739526</v>
      </c>
      <c r="I20" s="19">
        <v>7.1070285395564152</v>
      </c>
      <c r="J20" s="19">
        <v>7.2006277155569141</v>
      </c>
      <c r="K20" s="19">
        <v>7.2954487780939781</v>
      </c>
      <c r="L20" s="19">
        <v>7.2954487780939781</v>
      </c>
      <c r="M20" s="19">
        <v>7.2954487780939772</v>
      </c>
      <c r="N20" s="19">
        <v>7.2954487780939772</v>
      </c>
      <c r="O20" s="19">
        <v>7.2954487780939772</v>
      </c>
      <c r="P20" s="19">
        <v>7.2954487780939772</v>
      </c>
      <c r="Q20" s="19">
        <v>7.2954487780939763</v>
      </c>
    </row>
    <row r="21" spans="1:17" x14ac:dyDescent="0.3">
      <c r="A21" s="28" t="s">
        <v>2</v>
      </c>
      <c r="B21" s="9" t="s">
        <v>23</v>
      </c>
      <c r="C21" s="9" t="s">
        <v>24</v>
      </c>
      <c r="D21" s="9" t="s">
        <v>117</v>
      </c>
      <c r="E21" s="7"/>
      <c r="F21" s="19">
        <v>0.73816050209856032</v>
      </c>
      <c r="G21" s="19">
        <v>0.74788207325027689</v>
      </c>
      <c r="H21" s="19">
        <v>0.75773106057862682</v>
      </c>
      <c r="I21" s="19">
        <v>0.76770976970099658</v>
      </c>
      <c r="J21" s="19">
        <v>0.7778204663482835</v>
      </c>
      <c r="K21" s="19">
        <v>0.78806315052048725</v>
      </c>
      <c r="L21" s="19">
        <v>0.78806315052048725</v>
      </c>
      <c r="M21" s="19">
        <v>0.78806315052048725</v>
      </c>
      <c r="N21" s="19">
        <v>0.78806315052048725</v>
      </c>
      <c r="O21" s="19">
        <v>0.78806315052048725</v>
      </c>
      <c r="P21" s="19">
        <v>0.78806315052048725</v>
      </c>
      <c r="Q21" s="19">
        <v>0.78806315052048725</v>
      </c>
    </row>
    <row r="22" spans="1:17" x14ac:dyDescent="0.3">
      <c r="A22" s="28" t="s">
        <v>2</v>
      </c>
      <c r="B22" s="9" t="s">
        <v>25</v>
      </c>
      <c r="C22" s="9" t="s">
        <v>26</v>
      </c>
      <c r="D22" s="9" t="s">
        <v>117</v>
      </c>
      <c r="E22" s="7"/>
      <c r="F22" s="19">
        <v>2.5697780059681725</v>
      </c>
      <c r="G22" s="19">
        <v>2.0182933589504808</v>
      </c>
      <c r="H22" s="19">
        <v>0.83438804</v>
      </c>
      <c r="I22" s="19">
        <v>0.37259160999999996</v>
      </c>
      <c r="J22" s="19">
        <v>0.38080201000000002</v>
      </c>
      <c r="K22" s="19">
        <v>0.40517329000000002</v>
      </c>
      <c r="L22" s="19">
        <v>3.928454E-2</v>
      </c>
      <c r="M22" s="19">
        <v>3.928454E-2</v>
      </c>
      <c r="N22" s="19">
        <v>3.928454E-2</v>
      </c>
      <c r="O22" s="19">
        <v>3.928454E-2</v>
      </c>
      <c r="P22" s="19">
        <v>3.928454E-2</v>
      </c>
      <c r="Q22" s="19">
        <v>3.928454E-2</v>
      </c>
    </row>
    <row r="23" spans="1:17" x14ac:dyDescent="0.3">
      <c r="A23" s="28" t="s">
        <v>2</v>
      </c>
      <c r="B23" s="9" t="s">
        <v>21</v>
      </c>
      <c r="C23" s="9" t="s">
        <v>22</v>
      </c>
      <c r="D23" s="9" t="s">
        <v>117</v>
      </c>
      <c r="E23" s="7"/>
      <c r="F23" s="19">
        <v>2.2773539199999999</v>
      </c>
      <c r="G23" s="19">
        <v>2.3537707299999999</v>
      </c>
      <c r="H23" s="19">
        <v>0</v>
      </c>
      <c r="I23" s="19">
        <v>0</v>
      </c>
      <c r="J23" s="19">
        <v>0</v>
      </c>
      <c r="K23" s="19">
        <v>0</v>
      </c>
      <c r="L23" s="19">
        <v>0</v>
      </c>
      <c r="M23" s="19">
        <v>0</v>
      </c>
      <c r="N23" s="19">
        <v>0</v>
      </c>
      <c r="O23" s="19">
        <v>0</v>
      </c>
      <c r="P23" s="19">
        <v>0</v>
      </c>
      <c r="Q23" s="19">
        <v>0</v>
      </c>
    </row>
    <row r="24" spans="1:17" customFormat="1" ht="6.75" customHeight="1" x14ac:dyDescent="0.3">
      <c r="B24" s="25"/>
      <c r="C24" s="15"/>
      <c r="D24" s="15"/>
      <c r="E24" s="74"/>
    </row>
    <row r="25" spans="1:17" ht="28.5" customHeight="1" x14ac:dyDescent="0.3">
      <c r="B25" s="172" t="s">
        <v>63</v>
      </c>
      <c r="C25" s="172"/>
      <c r="D25" s="172"/>
      <c r="E25" s="7"/>
      <c r="F25" s="102">
        <f t="shared" ref="F25:Q25" si="1">+SUM(F7:F23)</f>
        <v>186.43722249034164</v>
      </c>
      <c r="G25" s="102">
        <f t="shared" si="1"/>
        <v>192.33104134103448</v>
      </c>
      <c r="H25" s="102">
        <f t="shared" si="1"/>
        <v>192.61542947234676</v>
      </c>
      <c r="I25" s="102">
        <f t="shared" si="1"/>
        <v>203.57288989230744</v>
      </c>
      <c r="J25" s="102">
        <f t="shared" si="1"/>
        <v>207.82083078048055</v>
      </c>
      <c r="K25" s="102">
        <f t="shared" si="1"/>
        <v>2532.2123763484806</v>
      </c>
      <c r="L25" s="102">
        <f t="shared" si="1"/>
        <v>219.03821253307714</v>
      </c>
      <c r="M25" s="102">
        <f t="shared" si="1"/>
        <v>2347.4391198148251</v>
      </c>
      <c r="N25" s="102">
        <f t="shared" si="1"/>
        <v>215.21933652334178</v>
      </c>
      <c r="O25" s="102">
        <f t="shared" si="1"/>
        <v>219.33112900596581</v>
      </c>
      <c r="P25" s="102">
        <f t="shared" si="1"/>
        <v>215.3408343162352</v>
      </c>
      <c r="Q25" s="102">
        <f t="shared" si="1"/>
        <v>215.40245101037331</v>
      </c>
    </row>
    <row r="26" spans="1:17" x14ac:dyDescent="0.3">
      <c r="B26" s="175" t="s">
        <v>212</v>
      </c>
      <c r="C26" s="175"/>
      <c r="D26" s="175"/>
      <c r="E26" s="7"/>
      <c r="F26" s="7"/>
      <c r="G26" s="7"/>
      <c r="H26" s="7"/>
      <c r="I26" s="7"/>
      <c r="J26" s="7"/>
      <c r="K26" s="7"/>
      <c r="L26" s="7"/>
      <c r="M26" s="7"/>
      <c r="N26" s="7"/>
      <c r="O26" s="7"/>
      <c r="P26" s="7"/>
      <c r="Q26" s="7"/>
    </row>
    <row r="27" spans="1:17" x14ac:dyDescent="0.3">
      <c r="B27" s="175"/>
      <c r="C27" s="175"/>
      <c r="D27" s="175"/>
      <c r="E27" s="7"/>
    </row>
    <row r="28" spans="1:17" ht="22.5" customHeight="1" x14ac:dyDescent="0.3">
      <c r="B28" s="175" t="s">
        <v>207</v>
      </c>
      <c r="C28" s="175"/>
      <c r="D28" s="175"/>
      <c r="E28" s="7"/>
    </row>
    <row r="29" spans="1:17" x14ac:dyDescent="0.3">
      <c r="B29" s="175"/>
      <c r="C29" s="175"/>
      <c r="D29" s="175"/>
      <c r="E29" s="7"/>
    </row>
    <row r="30" spans="1:17" ht="25.5" customHeight="1" x14ac:dyDescent="0.3">
      <c r="B30" s="24" t="s">
        <v>196</v>
      </c>
      <c r="C30"/>
      <c r="D30"/>
      <c r="E30" s="7"/>
    </row>
    <row r="31" spans="1:17" x14ac:dyDescent="0.3">
      <c r="A31" s="28"/>
      <c r="B31" s="9" t="s">
        <v>197</v>
      </c>
      <c r="C31" s="9" t="s">
        <v>198</v>
      </c>
      <c r="D31" s="9" t="s">
        <v>203</v>
      </c>
      <c r="E31" s="7"/>
      <c r="F31" s="19">
        <v>0</v>
      </c>
      <c r="G31" s="19">
        <v>0</v>
      </c>
      <c r="H31" s="19">
        <v>1549.8907380000001</v>
      </c>
      <c r="I31" s="19">
        <v>0</v>
      </c>
      <c r="J31" s="19">
        <v>0</v>
      </c>
      <c r="K31" s="19">
        <v>0</v>
      </c>
      <c r="L31" s="19">
        <v>0</v>
      </c>
      <c r="M31" s="19">
        <v>0</v>
      </c>
      <c r="N31" s="19">
        <v>0</v>
      </c>
      <c r="O31" s="19">
        <v>0</v>
      </c>
      <c r="P31" s="19">
        <v>0</v>
      </c>
      <c r="Q31" s="19">
        <v>0</v>
      </c>
    </row>
    <row r="32" spans="1:17" ht="18" x14ac:dyDescent="0.3">
      <c r="A32" s="28"/>
      <c r="B32" s="9" t="s">
        <v>211</v>
      </c>
      <c r="C32" s="9" t="s">
        <v>200</v>
      </c>
      <c r="D32" s="9" t="s">
        <v>203</v>
      </c>
      <c r="E32" s="7"/>
      <c r="F32" s="19">
        <v>0</v>
      </c>
      <c r="G32" s="19">
        <v>0</v>
      </c>
      <c r="H32" s="19">
        <v>0</v>
      </c>
      <c r="I32" s="19">
        <v>0</v>
      </c>
      <c r="J32" s="19">
        <v>0</v>
      </c>
      <c r="K32" s="19">
        <v>1041.987697</v>
      </c>
      <c r="L32" s="19">
        <v>0</v>
      </c>
      <c r="M32" s="19">
        <v>0</v>
      </c>
      <c r="N32" s="19">
        <v>0</v>
      </c>
      <c r="O32" s="19">
        <v>0</v>
      </c>
      <c r="P32" s="19">
        <v>0</v>
      </c>
      <c r="Q32" s="19">
        <v>0</v>
      </c>
    </row>
    <row r="33" spans="1:17" x14ac:dyDescent="0.3">
      <c r="A33" s="28"/>
      <c r="B33" s="9" t="s">
        <v>201</v>
      </c>
      <c r="C33" s="9" t="s">
        <v>202</v>
      </c>
      <c r="D33" s="9" t="s">
        <v>203</v>
      </c>
      <c r="E33" s="7"/>
      <c r="F33" s="19">
        <v>0</v>
      </c>
      <c r="G33" s="19">
        <v>0</v>
      </c>
      <c r="H33" s="19">
        <v>0</v>
      </c>
      <c r="I33" s="19">
        <v>0</v>
      </c>
      <c r="J33" s="19">
        <v>0</v>
      </c>
      <c r="K33" s="19">
        <v>0</v>
      </c>
      <c r="L33" s="19">
        <v>0</v>
      </c>
      <c r="M33" s="19">
        <v>0</v>
      </c>
      <c r="N33" s="19">
        <v>0</v>
      </c>
      <c r="O33" s="19">
        <v>0</v>
      </c>
      <c r="P33" s="19">
        <v>0</v>
      </c>
      <c r="Q33" s="19">
        <v>0</v>
      </c>
    </row>
    <row r="34" spans="1:17" ht="20.25" customHeight="1" x14ac:dyDescent="0.3">
      <c r="B34" s="177" t="s">
        <v>208</v>
      </c>
      <c r="C34" s="177"/>
      <c r="D34" s="177"/>
      <c r="E34" s="7"/>
    </row>
    <row r="35" spans="1:17" ht="24.75" customHeight="1" x14ac:dyDescent="0.3">
      <c r="B35" s="175"/>
      <c r="C35" s="175"/>
      <c r="D35" s="175"/>
      <c r="E35" s="7"/>
    </row>
    <row r="36" spans="1:17" x14ac:dyDescent="0.3">
      <c r="B36" s="3"/>
      <c r="C36" s="3"/>
      <c r="D36" s="3"/>
      <c r="E36" s="7"/>
    </row>
    <row r="37" spans="1:17" ht="30.75" customHeight="1" x14ac:dyDescent="0.3">
      <c r="B37" s="176" t="s">
        <v>127</v>
      </c>
      <c r="C37" s="176"/>
      <c r="D37" s="176"/>
      <c r="E37" s="7"/>
    </row>
    <row r="38" spans="1:17" ht="16.5" customHeight="1" x14ac:dyDescent="0.3">
      <c r="B38" s="173" t="s">
        <v>0</v>
      </c>
      <c r="C38" s="159" t="s">
        <v>1</v>
      </c>
      <c r="D38" s="159" t="s">
        <v>124</v>
      </c>
      <c r="E38" s="7"/>
      <c r="F38" s="6">
        <v>2021</v>
      </c>
      <c r="G38" s="6">
        <v>2021</v>
      </c>
      <c r="H38" s="6">
        <v>2021</v>
      </c>
      <c r="I38" s="6">
        <v>2021</v>
      </c>
      <c r="J38" s="6">
        <v>2021</v>
      </c>
      <c r="K38" s="6">
        <v>2021</v>
      </c>
      <c r="L38" s="6">
        <v>2021</v>
      </c>
      <c r="M38" s="6">
        <v>2021</v>
      </c>
      <c r="N38" s="6">
        <v>2021</v>
      </c>
      <c r="O38" s="6">
        <v>2021</v>
      </c>
      <c r="P38" s="6">
        <v>2021</v>
      </c>
      <c r="Q38" s="6">
        <v>2021</v>
      </c>
    </row>
    <row r="39" spans="1:17" x14ac:dyDescent="0.3">
      <c r="B39" s="174"/>
      <c r="C39" s="160"/>
      <c r="D39" s="160"/>
      <c r="E39" s="7"/>
      <c r="F39" s="6">
        <v>1</v>
      </c>
      <c r="G39" s="6">
        <f>+F39+1</f>
        <v>2</v>
      </c>
      <c r="H39" s="6">
        <f t="shared" ref="H39:Q39" si="2">+G39+1</f>
        <v>3</v>
      </c>
      <c r="I39" s="6">
        <f t="shared" si="2"/>
        <v>4</v>
      </c>
      <c r="J39" s="6">
        <f t="shared" si="2"/>
        <v>5</v>
      </c>
      <c r="K39" s="6">
        <f t="shared" si="2"/>
        <v>6</v>
      </c>
      <c r="L39" s="6">
        <f t="shared" si="2"/>
        <v>7</v>
      </c>
      <c r="M39" s="6">
        <f t="shared" si="2"/>
        <v>8</v>
      </c>
      <c r="N39" s="6">
        <f t="shared" si="2"/>
        <v>9</v>
      </c>
      <c r="O39" s="6">
        <f t="shared" si="2"/>
        <v>10</v>
      </c>
      <c r="P39" s="6">
        <f t="shared" si="2"/>
        <v>11</v>
      </c>
      <c r="Q39" s="6">
        <f t="shared" si="2"/>
        <v>12</v>
      </c>
    </row>
    <row r="40" spans="1:17" x14ac:dyDescent="0.3">
      <c r="A40" s="28" t="s">
        <v>67</v>
      </c>
      <c r="B40" s="9" t="s">
        <v>29</v>
      </c>
      <c r="C40" s="9" t="s">
        <v>30</v>
      </c>
      <c r="D40" s="9" t="s">
        <v>119</v>
      </c>
      <c r="E40" s="7"/>
      <c r="F40" s="19">
        <v>0.13066666999999998</v>
      </c>
      <c r="G40" s="19">
        <v>0.13066666999999998</v>
      </c>
      <c r="H40" s="19">
        <v>0.13066666999999998</v>
      </c>
      <c r="I40" s="19">
        <v>0.13066666999999998</v>
      </c>
      <c r="J40" s="19">
        <v>0.13066666999999998</v>
      </c>
      <c r="K40" s="19">
        <v>0.13066666999999998</v>
      </c>
      <c r="L40" s="19">
        <v>0</v>
      </c>
      <c r="M40" s="19">
        <v>0</v>
      </c>
      <c r="N40" s="19">
        <v>0</v>
      </c>
      <c r="O40" s="19">
        <v>0</v>
      </c>
      <c r="P40" s="19">
        <v>0</v>
      </c>
      <c r="Q40" s="19">
        <v>0</v>
      </c>
    </row>
    <row r="41" spans="1:17" x14ac:dyDescent="0.3">
      <c r="A41" s="28" t="s">
        <v>67</v>
      </c>
      <c r="B41" s="9" t="s">
        <v>33</v>
      </c>
      <c r="C41" s="9" t="s">
        <v>34</v>
      </c>
      <c r="D41" s="9" t="s">
        <v>120</v>
      </c>
      <c r="E41" s="7"/>
      <c r="F41" s="19">
        <v>0</v>
      </c>
      <c r="G41" s="19">
        <v>0</v>
      </c>
      <c r="H41" s="19">
        <v>0</v>
      </c>
      <c r="I41" s="19">
        <v>0</v>
      </c>
      <c r="J41" s="19">
        <v>0</v>
      </c>
      <c r="K41" s="19">
        <v>1.4257660471664431</v>
      </c>
      <c r="L41" s="19">
        <v>0</v>
      </c>
      <c r="M41" s="19">
        <v>0</v>
      </c>
      <c r="N41" s="19">
        <v>0</v>
      </c>
      <c r="O41" s="19">
        <v>0</v>
      </c>
      <c r="P41" s="19">
        <v>0</v>
      </c>
      <c r="Q41" s="19">
        <v>1.4257660471664431</v>
      </c>
    </row>
    <row r="42" spans="1:17" x14ac:dyDescent="0.3">
      <c r="A42" s="28" t="s">
        <v>67</v>
      </c>
      <c r="B42" s="9" t="s">
        <v>39</v>
      </c>
      <c r="C42" s="9" t="s">
        <v>40</v>
      </c>
      <c r="D42" s="9" t="s">
        <v>120</v>
      </c>
      <c r="E42" s="7"/>
      <c r="F42" s="19">
        <v>0</v>
      </c>
      <c r="G42" s="19">
        <v>0.87882745900000003</v>
      </c>
      <c r="H42" s="19">
        <v>0</v>
      </c>
      <c r="I42" s="19">
        <v>0</v>
      </c>
      <c r="J42" s="19">
        <v>0</v>
      </c>
      <c r="K42" s="19">
        <v>0</v>
      </c>
      <c r="L42" s="19">
        <v>0</v>
      </c>
      <c r="M42" s="19">
        <v>0.98409061689473676</v>
      </c>
      <c r="N42" s="19">
        <v>0</v>
      </c>
      <c r="O42" s="19">
        <v>0</v>
      </c>
      <c r="P42" s="19">
        <v>0</v>
      </c>
      <c r="Q42" s="19">
        <v>0</v>
      </c>
    </row>
    <row r="43" spans="1:17" x14ac:dyDescent="0.3">
      <c r="A43" s="28" t="s">
        <v>67</v>
      </c>
      <c r="B43" s="9" t="s">
        <v>35</v>
      </c>
      <c r="C43" s="9" t="s">
        <v>36</v>
      </c>
      <c r="D43" s="9" t="s">
        <v>120</v>
      </c>
      <c r="E43" s="7"/>
      <c r="F43" s="19">
        <v>0</v>
      </c>
      <c r="G43" s="19">
        <v>0</v>
      </c>
      <c r="H43" s="19">
        <v>0</v>
      </c>
      <c r="I43" s="19">
        <v>1.4459427600000001</v>
      </c>
      <c r="J43" s="19">
        <v>0</v>
      </c>
      <c r="K43" s="19">
        <v>0</v>
      </c>
      <c r="L43" s="19">
        <v>0</v>
      </c>
      <c r="M43" s="19">
        <v>0</v>
      </c>
      <c r="N43" s="19">
        <v>0</v>
      </c>
      <c r="O43" s="19">
        <v>1.445942759999999</v>
      </c>
      <c r="P43" s="19">
        <v>0</v>
      </c>
      <c r="Q43" s="19">
        <v>0</v>
      </c>
    </row>
    <row r="44" spans="1:17" x14ac:dyDescent="0.3">
      <c r="A44" s="28" t="s">
        <v>67</v>
      </c>
      <c r="B44" s="9" t="s">
        <v>37</v>
      </c>
      <c r="C44" s="9" t="s">
        <v>38</v>
      </c>
      <c r="D44" s="9" t="s">
        <v>120</v>
      </c>
      <c r="E44" s="7"/>
      <c r="F44" s="19">
        <v>0</v>
      </c>
      <c r="G44" s="19">
        <v>2.4354049257142849</v>
      </c>
      <c r="H44" s="19">
        <v>0</v>
      </c>
      <c r="I44" s="19">
        <v>0</v>
      </c>
      <c r="J44" s="19">
        <v>0</v>
      </c>
      <c r="K44" s="19">
        <v>0</v>
      </c>
      <c r="L44" s="19">
        <v>0</v>
      </c>
      <c r="M44" s="19">
        <v>2.4354049257142849</v>
      </c>
      <c r="N44" s="19">
        <v>0</v>
      </c>
      <c r="O44" s="19">
        <v>0</v>
      </c>
      <c r="P44" s="19">
        <v>0</v>
      </c>
      <c r="Q44" s="19">
        <v>0</v>
      </c>
    </row>
    <row r="45" spans="1:17" x14ac:dyDescent="0.3">
      <c r="A45" s="28" t="s">
        <v>67</v>
      </c>
      <c r="B45" s="9" t="s">
        <v>43</v>
      </c>
      <c r="C45" s="9" t="s">
        <v>44</v>
      </c>
      <c r="D45" s="9" t="s">
        <v>120</v>
      </c>
      <c r="E45" s="7"/>
      <c r="F45" s="19">
        <v>0</v>
      </c>
      <c r="G45" s="19">
        <v>0</v>
      </c>
      <c r="H45" s="19">
        <v>0</v>
      </c>
      <c r="I45" s="19">
        <v>0</v>
      </c>
      <c r="J45" s="19">
        <v>0</v>
      </c>
      <c r="K45" s="19">
        <v>0</v>
      </c>
      <c r="L45" s="19">
        <v>0</v>
      </c>
      <c r="M45" s="19">
        <v>0</v>
      </c>
      <c r="N45" s="19">
        <v>0</v>
      </c>
      <c r="O45" s="19">
        <v>0</v>
      </c>
      <c r="P45" s="19">
        <v>0</v>
      </c>
      <c r="Q45" s="19">
        <v>0</v>
      </c>
    </row>
    <row r="46" spans="1:17" x14ac:dyDescent="0.3">
      <c r="A46" s="28" t="s">
        <v>67</v>
      </c>
      <c r="B46" s="9" t="s">
        <v>41</v>
      </c>
      <c r="C46" s="9" t="s">
        <v>42</v>
      </c>
      <c r="D46" s="9" t="s">
        <v>120</v>
      </c>
      <c r="E46" s="7"/>
      <c r="F46" s="19">
        <v>0</v>
      </c>
      <c r="G46" s="19">
        <v>0</v>
      </c>
      <c r="H46" s="19">
        <v>0</v>
      </c>
      <c r="I46" s="19">
        <v>0</v>
      </c>
      <c r="J46" s="19">
        <v>0.19690853</v>
      </c>
      <c r="K46" s="19">
        <v>0</v>
      </c>
      <c r="L46" s="19">
        <v>0</v>
      </c>
      <c r="M46" s="19">
        <v>0</v>
      </c>
      <c r="N46" s="19">
        <v>0</v>
      </c>
      <c r="O46" s="19">
        <v>0</v>
      </c>
      <c r="P46" s="19">
        <v>0.240501678695652</v>
      </c>
      <c r="Q46" s="19">
        <v>0</v>
      </c>
    </row>
    <row r="47" spans="1:17" x14ac:dyDescent="0.3">
      <c r="A47" s="28" t="s">
        <v>67</v>
      </c>
      <c r="B47" s="9" t="s">
        <v>167</v>
      </c>
      <c r="C47" s="9" t="s">
        <v>168</v>
      </c>
      <c r="D47" s="9" t="s">
        <v>120</v>
      </c>
      <c r="E47" s="7"/>
      <c r="F47" s="19">
        <v>0</v>
      </c>
      <c r="G47" s="19">
        <v>0</v>
      </c>
      <c r="H47" s="19">
        <v>0</v>
      </c>
      <c r="I47" s="19">
        <v>0</v>
      </c>
      <c r="J47" s="19">
        <v>0</v>
      </c>
      <c r="K47" s="19">
        <v>0</v>
      </c>
      <c r="L47" s="19">
        <v>0</v>
      </c>
      <c r="M47" s="19">
        <v>0</v>
      </c>
      <c r="N47" s="19">
        <v>0</v>
      </c>
      <c r="O47" s="19">
        <v>0</v>
      </c>
      <c r="P47" s="19">
        <v>0</v>
      </c>
      <c r="Q47" s="19">
        <v>0</v>
      </c>
    </row>
    <row r="48" spans="1:17" x14ac:dyDescent="0.3">
      <c r="A48" s="28" t="s">
        <v>67</v>
      </c>
      <c r="B48" s="9" t="s">
        <v>45</v>
      </c>
      <c r="C48" s="9" t="s">
        <v>46</v>
      </c>
      <c r="D48" s="9" t="s">
        <v>120</v>
      </c>
      <c r="E48" s="7"/>
      <c r="F48" s="19">
        <v>0</v>
      </c>
      <c r="G48" s="19">
        <v>0</v>
      </c>
      <c r="H48" s="19">
        <v>0</v>
      </c>
      <c r="I48" s="19">
        <v>0.12026002000000001</v>
      </c>
      <c r="J48" s="19">
        <v>0</v>
      </c>
      <c r="K48" s="19">
        <v>0</v>
      </c>
      <c r="L48" s="19">
        <v>0</v>
      </c>
      <c r="M48" s="19">
        <v>0</v>
      </c>
      <c r="N48" s="19">
        <v>0</v>
      </c>
      <c r="O48" s="19">
        <v>0.12026002000000001</v>
      </c>
      <c r="P48" s="19">
        <v>0</v>
      </c>
      <c r="Q48" s="19">
        <v>0</v>
      </c>
    </row>
    <row r="49" spans="1:17" x14ac:dyDescent="0.3">
      <c r="A49" s="28" t="s">
        <v>67</v>
      </c>
      <c r="B49" s="9" t="s">
        <v>47</v>
      </c>
      <c r="C49" s="9" t="s">
        <v>48</v>
      </c>
      <c r="D49" s="9" t="s">
        <v>120</v>
      </c>
      <c r="E49" s="7"/>
      <c r="F49" s="19">
        <v>0</v>
      </c>
      <c r="G49" s="19">
        <v>0</v>
      </c>
      <c r="H49" s="19">
        <v>0</v>
      </c>
      <c r="I49" s="19">
        <v>0</v>
      </c>
      <c r="J49" s="19">
        <v>0</v>
      </c>
      <c r="K49" s="19">
        <v>0</v>
      </c>
      <c r="L49" s="19">
        <v>0</v>
      </c>
      <c r="M49" s="19">
        <v>0</v>
      </c>
      <c r="N49" s="19">
        <v>1.0419863018867926E-2</v>
      </c>
      <c r="O49" s="19">
        <v>0</v>
      </c>
      <c r="P49" s="19">
        <v>0</v>
      </c>
      <c r="Q49" s="19">
        <v>1.0419863018867926E-2</v>
      </c>
    </row>
    <row r="50" spans="1:17" x14ac:dyDescent="0.3">
      <c r="A50" s="28" t="s">
        <v>67</v>
      </c>
      <c r="B50" s="9" t="s">
        <v>51</v>
      </c>
      <c r="C50" s="9" t="s">
        <v>52</v>
      </c>
      <c r="D50" s="9" t="s">
        <v>120</v>
      </c>
      <c r="E50" s="7"/>
      <c r="F50" s="19">
        <v>0</v>
      </c>
      <c r="G50" s="19">
        <v>0</v>
      </c>
      <c r="H50" s="19">
        <v>0</v>
      </c>
      <c r="I50" s="19">
        <v>0</v>
      </c>
      <c r="J50" s="19">
        <v>0</v>
      </c>
      <c r="K50" s="19">
        <v>0</v>
      </c>
      <c r="L50" s="19">
        <v>0</v>
      </c>
      <c r="M50" s="19">
        <v>0</v>
      </c>
      <c r="N50" s="19">
        <v>3.7936082222222223E-2</v>
      </c>
      <c r="O50" s="19">
        <v>0</v>
      </c>
      <c r="P50" s="19">
        <v>0</v>
      </c>
      <c r="Q50" s="19">
        <v>3.7936082222222223E-2</v>
      </c>
    </row>
    <row r="51" spans="1:17" x14ac:dyDescent="0.3">
      <c r="A51" s="28" t="s">
        <v>67</v>
      </c>
      <c r="B51" s="9" t="s">
        <v>49</v>
      </c>
      <c r="C51" s="9" t="s">
        <v>50</v>
      </c>
      <c r="D51" s="9" t="s">
        <v>120</v>
      </c>
      <c r="E51" s="7"/>
      <c r="F51" s="19">
        <v>0</v>
      </c>
      <c r="G51" s="19">
        <v>6.9090740000000012E-2</v>
      </c>
      <c r="H51" s="19">
        <v>0</v>
      </c>
      <c r="I51" s="19">
        <v>0</v>
      </c>
      <c r="J51" s="19">
        <v>0</v>
      </c>
      <c r="K51" s="19">
        <v>0</v>
      </c>
      <c r="L51" s="19">
        <v>0</v>
      </c>
      <c r="M51" s="19">
        <v>6.9090750000000006E-2</v>
      </c>
      <c r="N51" s="19">
        <v>0</v>
      </c>
      <c r="O51" s="19">
        <v>0</v>
      </c>
      <c r="P51" s="19">
        <v>0</v>
      </c>
      <c r="Q51" s="19">
        <v>0</v>
      </c>
    </row>
    <row r="52" spans="1:17" x14ac:dyDescent="0.3">
      <c r="A52" s="28" t="s">
        <v>67</v>
      </c>
      <c r="B52" s="9" t="s">
        <v>54</v>
      </c>
      <c r="C52" s="9" t="s">
        <v>55</v>
      </c>
      <c r="D52" s="9" t="s">
        <v>120</v>
      </c>
      <c r="E52" s="7"/>
      <c r="F52" s="19">
        <v>0</v>
      </c>
      <c r="G52" s="19">
        <v>0</v>
      </c>
      <c r="H52" s="19">
        <v>0.89227884999999996</v>
      </c>
      <c r="I52" s="19">
        <v>0</v>
      </c>
      <c r="J52" s="19">
        <v>0</v>
      </c>
      <c r="K52" s="19">
        <v>0</v>
      </c>
      <c r="L52" s="19">
        <v>0</v>
      </c>
      <c r="M52" s="19">
        <v>0</v>
      </c>
      <c r="N52" s="19">
        <v>0.89227885142857055</v>
      </c>
      <c r="O52" s="19">
        <v>0</v>
      </c>
      <c r="P52" s="19">
        <v>0</v>
      </c>
      <c r="Q52" s="19">
        <v>0</v>
      </c>
    </row>
    <row r="53" spans="1:17" x14ac:dyDescent="0.3">
      <c r="A53" s="28" t="s">
        <v>67</v>
      </c>
      <c r="B53" s="9" t="s">
        <v>56</v>
      </c>
      <c r="C53" s="9" t="s">
        <v>57</v>
      </c>
      <c r="D53" s="9" t="s">
        <v>120</v>
      </c>
      <c r="E53" s="7"/>
      <c r="F53" s="19">
        <v>0</v>
      </c>
      <c r="G53" s="19">
        <v>0</v>
      </c>
      <c r="H53" s="19">
        <v>0</v>
      </c>
      <c r="I53" s="19">
        <v>0</v>
      </c>
      <c r="J53" s="19">
        <v>0</v>
      </c>
      <c r="K53" s="19">
        <v>0.21524922428571433</v>
      </c>
      <c r="L53" s="19">
        <v>0</v>
      </c>
      <c r="M53" s="19">
        <v>0</v>
      </c>
      <c r="N53" s="19">
        <v>0</v>
      </c>
      <c r="O53" s="19">
        <v>0</v>
      </c>
      <c r="P53" s="19">
        <v>0</v>
      </c>
      <c r="Q53" s="19">
        <v>0.21524922428571433</v>
      </c>
    </row>
    <row r="54" spans="1:17" x14ac:dyDescent="0.3">
      <c r="A54" s="28" t="s">
        <v>67</v>
      </c>
      <c r="B54" s="9" t="s">
        <v>166</v>
      </c>
      <c r="C54" s="9" t="s">
        <v>163</v>
      </c>
      <c r="D54" s="9" t="s">
        <v>121</v>
      </c>
      <c r="E54" s="7"/>
      <c r="F54" s="19">
        <v>0</v>
      </c>
      <c r="G54" s="19">
        <v>0</v>
      </c>
      <c r="H54" s="19">
        <v>0</v>
      </c>
      <c r="I54" s="19">
        <v>0</v>
      </c>
      <c r="J54" s="19">
        <v>0</v>
      </c>
      <c r="K54" s="19">
        <v>0</v>
      </c>
      <c r="L54" s="19">
        <v>0</v>
      </c>
      <c r="M54" s="19">
        <v>0</v>
      </c>
      <c r="N54" s="19">
        <v>0</v>
      </c>
      <c r="O54" s="19">
        <v>0</v>
      </c>
      <c r="P54" s="19">
        <v>0</v>
      </c>
      <c r="Q54" s="19">
        <v>0</v>
      </c>
    </row>
    <row r="55" spans="1:17" customFormat="1" ht="6.75" customHeight="1" x14ac:dyDescent="0.3">
      <c r="B55" s="25"/>
      <c r="C55" s="15"/>
      <c r="D55" s="15"/>
      <c r="E55" s="74"/>
    </row>
    <row r="56" spans="1:17" ht="28.5" customHeight="1" x14ac:dyDescent="0.3">
      <c r="B56" s="172" t="s">
        <v>151</v>
      </c>
      <c r="C56" s="172"/>
      <c r="D56" s="172"/>
      <c r="E56" s="103"/>
      <c r="F56" s="102">
        <f t="shared" ref="F56:Q56" si="3">+SUM(F40:F54)</f>
        <v>0.13066666999999998</v>
      </c>
      <c r="G56" s="102">
        <f t="shared" si="3"/>
        <v>3.5139897947142851</v>
      </c>
      <c r="H56" s="102">
        <f t="shared" si="3"/>
        <v>1.0229455199999999</v>
      </c>
      <c r="I56" s="102">
        <f t="shared" si="3"/>
        <v>1.6968694499999999</v>
      </c>
      <c r="J56" s="102">
        <f t="shared" si="3"/>
        <v>0.32757519999999996</v>
      </c>
      <c r="K56" s="102">
        <f t="shared" si="3"/>
        <v>1.7716819414521574</v>
      </c>
      <c r="L56" s="102">
        <f t="shared" si="3"/>
        <v>0</v>
      </c>
      <c r="M56" s="102">
        <f t="shared" si="3"/>
        <v>3.4885862926090216</v>
      </c>
      <c r="N56" s="102">
        <f t="shared" si="3"/>
        <v>0.94063479666966066</v>
      </c>
      <c r="O56" s="102">
        <f t="shared" si="3"/>
        <v>1.5662027799999989</v>
      </c>
      <c r="P56" s="102">
        <f t="shared" si="3"/>
        <v>0.240501678695652</v>
      </c>
      <c r="Q56" s="102">
        <f t="shared" si="3"/>
        <v>1.6893712166932475</v>
      </c>
    </row>
    <row r="57" spans="1:17" x14ac:dyDescent="0.3">
      <c r="B57" s="4"/>
      <c r="C57" s="4"/>
      <c r="D57" s="4"/>
      <c r="E57" s="7"/>
    </row>
    <row r="58" spans="1:17" x14ac:dyDescent="0.3">
      <c r="B58" s="4"/>
      <c r="C58" s="4"/>
      <c r="D58" s="4"/>
      <c r="E58" s="7"/>
      <c r="F58" s="107"/>
      <c r="G58" s="107"/>
      <c r="H58" s="107"/>
      <c r="I58" s="107"/>
      <c r="J58" s="107"/>
      <c r="K58" s="107"/>
      <c r="L58" s="107"/>
      <c r="M58" s="107"/>
      <c r="N58" s="107"/>
      <c r="O58" s="107"/>
      <c r="P58" s="107"/>
      <c r="Q58" s="107"/>
    </row>
    <row r="59" spans="1:17" ht="30.75" customHeight="1" x14ac:dyDescent="0.3">
      <c r="B59" s="176" t="s">
        <v>65</v>
      </c>
      <c r="C59" s="176"/>
      <c r="D59" s="176"/>
      <c r="E59" s="7"/>
      <c r="F59" s="7"/>
      <c r="G59" s="7"/>
      <c r="H59" s="7"/>
      <c r="I59" s="7"/>
      <c r="J59" s="7"/>
      <c r="K59" s="7"/>
      <c r="L59" s="7"/>
      <c r="M59" s="7"/>
      <c r="N59" s="7"/>
      <c r="O59" s="7"/>
      <c r="P59" s="7"/>
      <c r="Q59" s="7"/>
    </row>
    <row r="60" spans="1:17" ht="16.5" customHeight="1" x14ac:dyDescent="0.3">
      <c r="B60" s="173" t="s">
        <v>0</v>
      </c>
      <c r="C60" s="159" t="s">
        <v>1</v>
      </c>
      <c r="D60" s="159" t="s">
        <v>124</v>
      </c>
      <c r="E60" s="7"/>
      <c r="F60" s="6">
        <v>2021</v>
      </c>
      <c r="G60" s="6">
        <v>2021</v>
      </c>
      <c r="H60" s="6">
        <v>2021</v>
      </c>
      <c r="I60" s="6">
        <v>2021</v>
      </c>
      <c r="J60" s="6">
        <v>2021</v>
      </c>
      <c r="K60" s="6">
        <v>2021</v>
      </c>
      <c r="L60" s="6">
        <v>2021</v>
      </c>
      <c r="M60" s="6">
        <v>2021</v>
      </c>
      <c r="N60" s="6">
        <v>2021</v>
      </c>
      <c r="O60" s="6">
        <v>2021</v>
      </c>
      <c r="P60" s="6">
        <v>2021</v>
      </c>
      <c r="Q60" s="6">
        <v>2021</v>
      </c>
    </row>
    <row r="61" spans="1:17" x14ac:dyDescent="0.3">
      <c r="B61" s="174"/>
      <c r="C61" s="160"/>
      <c r="D61" s="160"/>
      <c r="E61" s="7"/>
      <c r="F61" s="6">
        <v>1</v>
      </c>
      <c r="G61" s="6">
        <f>+F61+1</f>
        <v>2</v>
      </c>
      <c r="H61" s="6">
        <f t="shared" ref="H61" si="4">+G61+1</f>
        <v>3</v>
      </c>
      <c r="I61" s="6">
        <f t="shared" ref="I61" si="5">+H61+1</f>
        <v>4</v>
      </c>
      <c r="J61" s="6">
        <f t="shared" ref="J61" si="6">+I61+1</f>
        <v>5</v>
      </c>
      <c r="K61" s="6">
        <f t="shared" ref="K61" si="7">+J61+1</f>
        <v>6</v>
      </c>
      <c r="L61" s="6">
        <f t="shared" ref="L61" si="8">+K61+1</f>
        <v>7</v>
      </c>
      <c r="M61" s="6">
        <f t="shared" ref="M61" si="9">+L61+1</f>
        <v>8</v>
      </c>
      <c r="N61" s="6">
        <f t="shared" ref="N61" si="10">+M61+1</f>
        <v>9</v>
      </c>
      <c r="O61" s="6">
        <f t="shared" ref="O61" si="11">+N61+1</f>
        <v>10</v>
      </c>
      <c r="P61" s="6">
        <f t="shared" ref="P61" si="12">+O61+1</f>
        <v>11</v>
      </c>
      <c r="Q61" s="6">
        <f t="shared" ref="Q61" si="13">+P61+1</f>
        <v>12</v>
      </c>
    </row>
    <row r="62" spans="1:17" x14ac:dyDescent="0.3">
      <c r="A62" s="28" t="s">
        <v>68</v>
      </c>
      <c r="B62" s="9" t="s">
        <v>164</v>
      </c>
      <c r="C62" s="9" t="s">
        <v>165</v>
      </c>
      <c r="D62" s="9" t="s">
        <v>118</v>
      </c>
      <c r="E62" s="7"/>
      <c r="F62" s="19">
        <v>0</v>
      </c>
      <c r="G62" s="19">
        <v>0</v>
      </c>
      <c r="H62" s="19">
        <v>0</v>
      </c>
      <c r="I62" s="19">
        <v>3.4781083539338891</v>
      </c>
      <c r="J62" s="19">
        <v>3.4781083539338891</v>
      </c>
      <c r="K62" s="19">
        <v>3.4781083539338891</v>
      </c>
      <c r="L62" s="19">
        <v>3.4781083539338891</v>
      </c>
      <c r="M62" s="19">
        <v>3.4781083539338891</v>
      </c>
      <c r="N62" s="19">
        <v>3.4781083539338891</v>
      </c>
      <c r="O62" s="19">
        <v>3.4781083539338891</v>
      </c>
      <c r="P62" s="19">
        <v>3.4781083539338891</v>
      </c>
      <c r="Q62" s="19">
        <v>3.4781083539338891</v>
      </c>
    </row>
    <row r="63" spans="1:17" customFormat="1" ht="6.75" customHeight="1" x14ac:dyDescent="0.3">
      <c r="B63" s="25"/>
      <c r="C63" s="15"/>
      <c r="D63" s="15"/>
      <c r="E63" s="26"/>
    </row>
    <row r="64" spans="1:17" ht="28.5" customHeight="1" x14ac:dyDescent="0.3">
      <c r="B64" s="172" t="s">
        <v>152</v>
      </c>
      <c r="C64" s="172"/>
      <c r="D64" s="172"/>
      <c r="E64" s="3"/>
      <c r="F64" s="102">
        <f t="shared" ref="F64:Q64" si="14">+SUM(F62:F62)</f>
        <v>0</v>
      </c>
      <c r="G64" s="102">
        <f t="shared" si="14"/>
        <v>0</v>
      </c>
      <c r="H64" s="102">
        <f t="shared" si="14"/>
        <v>0</v>
      </c>
      <c r="I64" s="102">
        <f t="shared" si="14"/>
        <v>3.4781083539338891</v>
      </c>
      <c r="J64" s="102">
        <f t="shared" si="14"/>
        <v>3.4781083539338891</v>
      </c>
      <c r="K64" s="102">
        <f t="shared" si="14"/>
        <v>3.4781083539338891</v>
      </c>
      <c r="L64" s="102">
        <f t="shared" si="14"/>
        <v>3.4781083539338891</v>
      </c>
      <c r="M64" s="102">
        <f t="shared" si="14"/>
        <v>3.4781083539338891</v>
      </c>
      <c r="N64" s="102">
        <f t="shared" si="14"/>
        <v>3.4781083539338891</v>
      </c>
      <c r="O64" s="102">
        <f t="shared" si="14"/>
        <v>3.4781083539338891</v>
      </c>
      <c r="P64" s="102">
        <f t="shared" si="14"/>
        <v>3.4781083539338891</v>
      </c>
      <c r="Q64" s="102">
        <f t="shared" si="14"/>
        <v>3.4781083539338891</v>
      </c>
    </row>
    <row r="65" spans="2:4" x14ac:dyDescent="0.3">
      <c r="B65" s="4"/>
      <c r="C65" s="4"/>
      <c r="D65" s="4"/>
    </row>
    <row r="66" spans="2:4" x14ac:dyDescent="0.3">
      <c r="B66" s="4"/>
      <c r="C66" s="4"/>
      <c r="D66" s="4"/>
    </row>
  </sheetData>
  <mergeCells count="19">
    <mergeCell ref="B1:E1"/>
    <mergeCell ref="D5:D6"/>
    <mergeCell ref="D38:D39"/>
    <mergeCell ref="B4:D4"/>
    <mergeCell ref="B37:D37"/>
    <mergeCell ref="B5:B6"/>
    <mergeCell ref="C5:C6"/>
    <mergeCell ref="B34:D35"/>
    <mergeCell ref="B28:D29"/>
    <mergeCell ref="B64:D64"/>
    <mergeCell ref="B56:D56"/>
    <mergeCell ref="B25:D25"/>
    <mergeCell ref="B60:B61"/>
    <mergeCell ref="C60:C61"/>
    <mergeCell ref="B38:B39"/>
    <mergeCell ref="C38:C39"/>
    <mergeCell ref="B26:D27"/>
    <mergeCell ref="D60:D61"/>
    <mergeCell ref="B59:D59"/>
  </mergeCells>
  <hyperlinks>
    <hyperlink ref="C11" location="ANSG20!A1" display="ANSG20" xr:uid="{00000000-0004-0000-0100-000000000000}"/>
    <hyperlink ref="C13" location="ANSE21!A1" display="ANSE21" xr:uid="{00000000-0004-0000-0100-000001000000}"/>
    <hyperlink ref="C12" location="ANSE22!A1" display="ANSE22" xr:uid="{00000000-0004-0000-0100-000002000000}"/>
    <hyperlink ref="C10" location="ANSE23!A1" display="ANSE23" xr:uid="{00000000-0004-0000-0100-000003000000}"/>
    <hyperlink ref="C7" location="FFDPO23!A1" display="FFDPO23" xr:uid="{00000000-0004-0000-0100-000004000000}"/>
    <hyperlink ref="C15" location="ANSG22!A1" display="ANSG22" xr:uid="{00000000-0004-0000-0100-000005000000}"/>
    <hyperlink ref="C14" location="IPVO26!A1" display="IPVO26" xr:uid="{00000000-0004-0000-0100-000006000000}"/>
    <hyperlink ref="C16" location="PROFA21!A1" display="PROFA21" xr:uid="{00000000-0004-0000-0100-000007000000}"/>
    <hyperlink ref="C18" location="'PMJ21'!A1" display="PMJ21" xr:uid="{00000000-0004-0000-0100-000008000000}"/>
    <hyperlink ref="C17" location="'PMG25'!A1" display="PMG25" xr:uid="{00000000-0004-0000-0100-000009000000}"/>
    <hyperlink ref="C42" location="BIDF40!A1" display="BIDF40" xr:uid="{00000000-0004-0000-0100-00000A000000}"/>
    <hyperlink ref="C51" location="BIDF22!A1" display="BIDF22" xr:uid="{00000000-0004-0000-0100-00000B000000}"/>
    <hyperlink ref="C48" location="BIDO24!A1" display="BIDO24" xr:uid="{00000000-0004-0000-0100-00000C000000}"/>
    <hyperlink ref="C46" location="BIDN32!A1" display="BIDN32" xr:uid="{00000000-0004-0000-0100-00000D000000}"/>
    <hyperlink ref="C49" location="BIDS34!A1" display="BIDS34" xr:uid="{00000000-0004-0000-0100-00000E000000}"/>
    <hyperlink ref="C50" location="BIDS23!A1" display="BIDS23" xr:uid="{00000000-0004-0000-0100-00000F000000}"/>
    <hyperlink ref="C45" location="BIDY42!A1" display="BIDY42" xr:uid="{00000000-0004-0000-0100-000010000000}"/>
    <hyperlink ref="C53" location="BIRJ22!A1" display="BIRJ22" xr:uid="{00000000-0004-0000-0100-000011000000}"/>
    <hyperlink ref="C52" location="BIRS38!A1" display="BIRS38" xr:uid="{00000000-0004-0000-0100-000012000000}"/>
    <hyperlink ref="C19" location="FFFIRO24!A1" display="FFFIRO24" xr:uid="{00000000-0004-0000-0100-000013000000}"/>
    <hyperlink ref="C20" location="FFFIRF26!A1" display="FFFIRF26" xr:uid="{00000000-0004-0000-0100-000014000000}"/>
    <hyperlink ref="C23" location="FFFIRF21!A1" display="FFFIRF21" xr:uid="{00000000-0004-0000-0100-000015000000}"/>
    <hyperlink ref="C22" location="FFFIRY22!A1" display="FFFIRY22" xr:uid="{00000000-0004-0000-0100-000016000000}"/>
    <hyperlink ref="C21" location="FFFIRE26!A1" display="FFFIRE26" xr:uid="{00000000-0004-0000-0100-000017000000}"/>
    <hyperlink ref="C9" location="GOBD23!A1" display="GOBD23" xr:uid="{00000000-0004-0000-0100-000018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3"/>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7" customWidth="1"/>
    <col min="2" max="2" width="43.7109375" style="2" bestFit="1" customWidth="1"/>
    <col min="3" max="3" width="12.5703125" style="2" customWidth="1"/>
    <col min="4" max="4" width="30.85546875" style="2" customWidth="1"/>
    <col min="5" max="5" width="13.7109375" style="1" customWidth="1"/>
    <col min="6" max="10" width="11.42578125" style="1"/>
    <col min="11" max="11" width="12.140625" style="1" bestFit="1" customWidth="1"/>
    <col min="12" max="16384" width="11.42578125" style="1"/>
  </cols>
  <sheetData>
    <row r="1" spans="1:17" ht="28.5" customHeight="1" x14ac:dyDescent="0.3">
      <c r="B1" s="156" t="s">
        <v>66</v>
      </c>
      <c r="C1" s="156"/>
      <c r="D1" s="156"/>
      <c r="E1" s="156"/>
    </row>
    <row r="2" spans="1:17" ht="17.25" x14ac:dyDescent="0.3">
      <c r="B2" s="5" t="s">
        <v>73</v>
      </c>
    </row>
    <row r="4" spans="1:17" ht="30.75" customHeight="1" x14ac:dyDescent="0.3">
      <c r="B4" s="182" t="s">
        <v>210</v>
      </c>
      <c r="C4" s="182"/>
      <c r="D4" s="182"/>
    </row>
    <row r="5" spans="1:17" ht="15.75" customHeight="1" x14ac:dyDescent="0.3">
      <c r="B5" s="178" t="s">
        <v>0</v>
      </c>
      <c r="C5" s="180" t="s">
        <v>1</v>
      </c>
      <c r="D5" s="159" t="s">
        <v>124</v>
      </c>
      <c r="F5" s="6">
        <v>2021</v>
      </c>
      <c r="G5" s="6">
        <v>2021</v>
      </c>
      <c r="H5" s="6">
        <v>2021</v>
      </c>
      <c r="I5" s="6">
        <v>2021</v>
      </c>
      <c r="J5" s="6">
        <v>2021</v>
      </c>
      <c r="K5" s="6">
        <v>2021</v>
      </c>
      <c r="L5" s="6">
        <v>2021</v>
      </c>
      <c r="M5" s="6">
        <v>2021</v>
      </c>
      <c r="N5" s="6">
        <v>2021</v>
      </c>
      <c r="O5" s="6">
        <v>2021</v>
      </c>
      <c r="P5" s="6">
        <v>2021</v>
      </c>
      <c r="Q5" s="6">
        <v>2021</v>
      </c>
    </row>
    <row r="6" spans="1:17" x14ac:dyDescent="0.3">
      <c r="B6" s="179"/>
      <c r="C6" s="181"/>
      <c r="D6" s="16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8" t="s">
        <v>2</v>
      </c>
      <c r="B7" s="9" t="s">
        <v>3</v>
      </c>
      <c r="C7" s="9" t="s">
        <v>4</v>
      </c>
      <c r="D7" s="9" t="s">
        <v>117</v>
      </c>
      <c r="E7" s="107"/>
      <c r="F7" s="21">
        <v>0</v>
      </c>
      <c r="G7" s="21">
        <v>0</v>
      </c>
      <c r="H7" s="21">
        <v>0</v>
      </c>
      <c r="I7" s="21">
        <v>0</v>
      </c>
      <c r="J7" s="21">
        <v>199.96800319341594</v>
      </c>
      <c r="K7" s="21">
        <v>193.51742244524121</v>
      </c>
      <c r="L7" s="21">
        <v>199.96800319341594</v>
      </c>
      <c r="M7" s="21">
        <v>199.96800319341594</v>
      </c>
      <c r="N7" s="21">
        <v>193.51742244524121</v>
      </c>
      <c r="O7" s="21">
        <v>199.96800319341594</v>
      </c>
      <c r="P7" s="21">
        <v>193.51742244524121</v>
      </c>
      <c r="Q7" s="21">
        <v>199.96800319341594</v>
      </c>
    </row>
    <row r="8" spans="1:17" x14ac:dyDescent="0.3">
      <c r="A8" s="28" t="s">
        <v>2</v>
      </c>
      <c r="B8" s="9" t="s">
        <v>160</v>
      </c>
      <c r="C8" s="9" t="s">
        <v>161</v>
      </c>
      <c r="D8" s="9" t="s">
        <v>117</v>
      </c>
      <c r="E8" s="107"/>
      <c r="F8" s="21">
        <v>0.25647518718838969</v>
      </c>
      <c r="G8" s="21">
        <v>0.24980574782433079</v>
      </c>
      <c r="H8" s="21">
        <v>0.29828982523478542</v>
      </c>
      <c r="I8" s="21">
        <v>0.27409071384289485</v>
      </c>
      <c r="J8" s="21">
        <v>0.28705028335821775</v>
      </c>
      <c r="K8" s="21">
        <v>0.27888365312887703</v>
      </c>
      <c r="L8" s="21">
        <v>0.27888365312887703</v>
      </c>
      <c r="M8" s="21">
        <v>0.26958753135791452</v>
      </c>
      <c r="N8" s="21">
        <v>0.25189491250350188</v>
      </c>
      <c r="O8" s="21">
        <v>0.2509952878159894</v>
      </c>
      <c r="P8" s="21">
        <v>0.23390241875325171</v>
      </c>
      <c r="Q8" s="21">
        <v>0.23240304427406422</v>
      </c>
    </row>
    <row r="9" spans="1:17" x14ac:dyDescent="0.3">
      <c r="A9" s="28" t="s">
        <v>2</v>
      </c>
      <c r="B9" s="9" t="s">
        <v>153</v>
      </c>
      <c r="C9" s="9" t="s">
        <v>154</v>
      </c>
      <c r="D9" s="9" t="s">
        <v>117</v>
      </c>
      <c r="E9" s="107"/>
      <c r="F9" s="21">
        <v>0.17996525850052095</v>
      </c>
      <c r="G9" s="21">
        <v>0.17528540080214336</v>
      </c>
      <c r="H9" s="21">
        <v>0.20930603889967053</v>
      </c>
      <c r="I9" s="21">
        <v>0.19232584138089223</v>
      </c>
      <c r="J9" s="21">
        <v>0.20141940050233437</v>
      </c>
      <c r="K9" s="21">
        <v>0.19568898370680271</v>
      </c>
      <c r="L9" s="21">
        <v>0.19568898370680274</v>
      </c>
      <c r="M9" s="21">
        <v>0.18916601758324261</v>
      </c>
      <c r="N9" s="21">
        <v>0.17675134012227345</v>
      </c>
      <c r="O9" s="21">
        <v>0.17612008533612244</v>
      </c>
      <c r="P9" s="21">
        <v>0.16412624439925388</v>
      </c>
      <c r="Q9" s="21">
        <v>0.16307415308900228</v>
      </c>
    </row>
    <row r="10" spans="1:17" x14ac:dyDescent="0.3">
      <c r="A10" s="28" t="s">
        <v>2</v>
      </c>
      <c r="B10" s="9" t="s">
        <v>5</v>
      </c>
      <c r="C10" s="9" t="s">
        <v>6</v>
      </c>
      <c r="D10" s="9" t="s">
        <v>117</v>
      </c>
      <c r="E10" s="107"/>
      <c r="F10" s="21">
        <v>114.90839568000001</v>
      </c>
      <c r="G10" s="21">
        <v>0</v>
      </c>
      <c r="H10" s="21">
        <v>0</v>
      </c>
      <c r="I10" s="21">
        <v>0</v>
      </c>
      <c r="J10" s="21">
        <v>0</v>
      </c>
      <c r="K10" s="21">
        <v>0</v>
      </c>
      <c r="L10" s="21">
        <v>114.90839568000001</v>
      </c>
      <c r="M10" s="21">
        <v>0</v>
      </c>
      <c r="N10" s="21">
        <v>0</v>
      </c>
      <c r="O10" s="21">
        <v>0</v>
      </c>
      <c r="P10" s="21">
        <v>0</v>
      </c>
      <c r="Q10" s="21">
        <v>0</v>
      </c>
    </row>
    <row r="11" spans="1:17" x14ac:dyDescent="0.3">
      <c r="A11" s="28" t="s">
        <v>2</v>
      </c>
      <c r="B11" s="9" t="s">
        <v>7</v>
      </c>
      <c r="C11" s="9" t="s">
        <v>8</v>
      </c>
      <c r="D11" s="9" t="s">
        <v>117</v>
      </c>
      <c r="E11" s="107"/>
      <c r="F11" s="21">
        <v>0</v>
      </c>
      <c r="G11" s="21">
        <v>0</v>
      </c>
      <c r="H11" s="21">
        <v>0</v>
      </c>
      <c r="I11" s="21">
        <v>0</v>
      </c>
      <c r="J11" s="21">
        <v>0</v>
      </c>
      <c r="K11" s="21">
        <v>0</v>
      </c>
      <c r="L11" s="21">
        <v>0</v>
      </c>
      <c r="M11" s="21">
        <v>283.19639794081792</v>
      </c>
      <c r="N11" s="21">
        <v>0</v>
      </c>
      <c r="O11" s="21">
        <v>0</v>
      </c>
      <c r="P11" s="21">
        <v>0</v>
      </c>
      <c r="Q11" s="21">
        <v>0</v>
      </c>
    </row>
    <row r="12" spans="1:17" x14ac:dyDescent="0.3">
      <c r="A12" s="28" t="s">
        <v>2</v>
      </c>
      <c r="B12" s="9" t="s">
        <v>9</v>
      </c>
      <c r="C12" s="9" t="s">
        <v>10</v>
      </c>
      <c r="D12" s="9" t="s">
        <v>117</v>
      </c>
      <c r="E12" s="107"/>
      <c r="F12" s="21">
        <v>56.857561740000001</v>
      </c>
      <c r="G12" s="21">
        <v>0</v>
      </c>
      <c r="H12" s="21">
        <v>0</v>
      </c>
      <c r="I12" s="21">
        <v>0</v>
      </c>
      <c r="J12" s="21">
        <v>0</v>
      </c>
      <c r="K12" s="21">
        <v>0</v>
      </c>
      <c r="L12" s="21">
        <v>56.857561740000001</v>
      </c>
      <c r="M12" s="21">
        <v>0</v>
      </c>
      <c r="N12" s="21">
        <v>0</v>
      </c>
      <c r="O12" s="21">
        <v>0</v>
      </c>
      <c r="P12" s="21">
        <v>0</v>
      </c>
      <c r="Q12" s="21">
        <v>0</v>
      </c>
    </row>
    <row r="13" spans="1:17" x14ac:dyDescent="0.3">
      <c r="A13" s="28" t="s">
        <v>2</v>
      </c>
      <c r="B13" s="9" t="s">
        <v>11</v>
      </c>
      <c r="C13" s="9" t="s">
        <v>12</v>
      </c>
      <c r="D13" s="9" t="s">
        <v>117</v>
      </c>
      <c r="E13" s="107"/>
      <c r="F13" s="21">
        <v>0</v>
      </c>
      <c r="G13" s="21">
        <v>0</v>
      </c>
      <c r="H13" s="21">
        <v>0</v>
      </c>
      <c r="I13" s="21">
        <v>0</v>
      </c>
      <c r="J13" s="21">
        <v>0</v>
      </c>
      <c r="K13" s="21">
        <v>0</v>
      </c>
      <c r="L13" s="21">
        <v>0</v>
      </c>
      <c r="M13" s="21">
        <v>148.36763169939769</v>
      </c>
      <c r="N13" s="21">
        <v>0</v>
      </c>
      <c r="O13" s="21">
        <v>0</v>
      </c>
      <c r="P13" s="21">
        <v>0</v>
      </c>
      <c r="Q13" s="21">
        <v>0</v>
      </c>
    </row>
    <row r="14" spans="1:17" x14ac:dyDescent="0.3">
      <c r="A14" s="28" t="s">
        <v>2</v>
      </c>
      <c r="B14" s="9" t="s">
        <v>19</v>
      </c>
      <c r="C14" s="9" t="s">
        <v>20</v>
      </c>
      <c r="D14" s="9" t="s">
        <v>117</v>
      </c>
      <c r="E14" s="107"/>
      <c r="F14" s="21">
        <v>8.7873569099999997</v>
      </c>
      <c r="G14" s="21">
        <v>0</v>
      </c>
      <c r="H14" s="21">
        <v>0</v>
      </c>
      <c r="I14" s="21">
        <v>9.3066373999999996</v>
      </c>
      <c r="J14" s="21">
        <v>0</v>
      </c>
      <c r="K14" s="21">
        <v>0</v>
      </c>
      <c r="L14" s="21">
        <v>9.426557390000001</v>
      </c>
      <c r="M14" s="21">
        <v>0</v>
      </c>
      <c r="N14" s="21">
        <v>0</v>
      </c>
      <c r="O14" s="21">
        <v>9.1499419499999988</v>
      </c>
      <c r="P14" s="21">
        <v>0</v>
      </c>
      <c r="Q14" s="21">
        <v>0</v>
      </c>
    </row>
    <row r="15" spans="1:17" x14ac:dyDescent="0.3">
      <c r="A15" s="28" t="s">
        <v>2</v>
      </c>
      <c r="B15" s="9" t="s">
        <v>17</v>
      </c>
      <c r="C15" s="9" t="s">
        <v>18</v>
      </c>
      <c r="D15" s="9" t="s">
        <v>117</v>
      </c>
      <c r="E15" s="107"/>
      <c r="F15" s="21">
        <v>1.228343552871092</v>
      </c>
      <c r="G15" s="21">
        <v>1.1722904948926482</v>
      </c>
      <c r="H15" s="21">
        <v>1.1157044657545923</v>
      </c>
      <c r="I15" s="21">
        <v>1.0585803977894823</v>
      </c>
      <c r="J15" s="21">
        <v>1.0009131751448039</v>
      </c>
      <c r="K15" s="21">
        <v>0.94269763332481249</v>
      </c>
      <c r="L15" s="21">
        <v>0.88392855872801623</v>
      </c>
      <c r="M15" s="21">
        <v>0.82460068818026167</v>
      </c>
      <c r="N15" s="21">
        <v>0.76470870846338235</v>
      </c>
      <c r="O15" s="21">
        <v>0.70424725583936165</v>
      </c>
      <c r="P15" s="21">
        <v>0.64321091556997445</v>
      </c>
      <c r="Q15" s="21">
        <v>0.5815942214318589</v>
      </c>
    </row>
    <row r="16" spans="1:17" x14ac:dyDescent="0.3">
      <c r="A16" s="28" t="s">
        <v>2</v>
      </c>
      <c r="B16" s="9" t="s">
        <v>27</v>
      </c>
      <c r="C16" s="9" t="s">
        <v>28</v>
      </c>
      <c r="D16" s="9" t="s">
        <v>117</v>
      </c>
      <c r="E16" s="107"/>
      <c r="F16" s="21">
        <v>2.0875770000000002E-2</v>
      </c>
      <c r="G16" s="21">
        <v>1.6111879999999999E-2</v>
      </c>
      <c r="H16" s="21">
        <v>9.8177300000000002E-3</v>
      </c>
      <c r="I16" s="21">
        <v>5.4098599999999998E-3</v>
      </c>
      <c r="J16" s="21">
        <v>0</v>
      </c>
      <c r="K16" s="21">
        <v>0</v>
      </c>
      <c r="L16" s="21">
        <v>0</v>
      </c>
      <c r="M16" s="21">
        <v>0</v>
      </c>
      <c r="N16" s="21">
        <v>0</v>
      </c>
      <c r="O16" s="21">
        <v>0</v>
      </c>
      <c r="P16" s="21">
        <v>0</v>
      </c>
      <c r="Q16" s="21">
        <v>0</v>
      </c>
    </row>
    <row r="17" spans="1:18" x14ac:dyDescent="0.3">
      <c r="A17" s="28" t="s">
        <v>2</v>
      </c>
      <c r="B17" s="11" t="s">
        <v>60</v>
      </c>
      <c r="C17" s="9" t="s">
        <v>61</v>
      </c>
      <c r="D17" s="9" t="s">
        <v>121</v>
      </c>
      <c r="E17" s="107"/>
      <c r="F17" s="21">
        <v>0</v>
      </c>
      <c r="G17" s="21">
        <v>5.2792504286607516</v>
      </c>
      <c r="H17" s="21">
        <v>0</v>
      </c>
      <c r="I17" s="21">
        <v>0</v>
      </c>
      <c r="J17" s="21">
        <v>0</v>
      </c>
      <c r="K17" s="21">
        <v>0</v>
      </c>
      <c r="L17" s="21">
        <v>0</v>
      </c>
      <c r="M17" s="21">
        <v>5.3650025585905343</v>
      </c>
      <c r="N17" s="21">
        <v>0</v>
      </c>
      <c r="O17" s="21">
        <v>0</v>
      </c>
      <c r="P17" s="21">
        <v>0</v>
      </c>
      <c r="Q17" s="21">
        <v>0</v>
      </c>
    </row>
    <row r="18" spans="1:18" x14ac:dyDescent="0.3">
      <c r="A18" s="28" t="s">
        <v>2</v>
      </c>
      <c r="B18" s="9" t="s">
        <v>58</v>
      </c>
      <c r="C18" s="9" t="s">
        <v>59</v>
      </c>
      <c r="D18" s="9" t="s">
        <v>121</v>
      </c>
      <c r="E18" s="107"/>
      <c r="F18" s="21">
        <v>0</v>
      </c>
      <c r="G18" s="21">
        <v>0</v>
      </c>
      <c r="H18" s="21">
        <v>502.29057655562497</v>
      </c>
      <c r="I18" s="21">
        <v>0</v>
      </c>
      <c r="J18" s="21">
        <v>0</v>
      </c>
      <c r="K18" s="21">
        <v>227.72348804771801</v>
      </c>
      <c r="L18" s="21">
        <v>0</v>
      </c>
      <c r="M18" s="21">
        <v>0</v>
      </c>
      <c r="N18" s="21">
        <v>0</v>
      </c>
      <c r="O18" s="21">
        <v>0</v>
      </c>
      <c r="P18" s="21">
        <v>0</v>
      </c>
      <c r="Q18" s="21">
        <v>0</v>
      </c>
    </row>
    <row r="19" spans="1:18" x14ac:dyDescent="0.3">
      <c r="A19" s="28" t="s">
        <v>2</v>
      </c>
      <c r="B19" s="9" t="s">
        <v>13</v>
      </c>
      <c r="C19" s="9" t="s">
        <v>14</v>
      </c>
      <c r="D19" s="9" t="s">
        <v>117</v>
      </c>
      <c r="E19" s="107"/>
      <c r="F19" s="21">
        <v>2.3193746099999997</v>
      </c>
      <c r="G19" s="21">
        <v>2.06083521</v>
      </c>
      <c r="H19" s="21">
        <v>2.0053428799999997</v>
      </c>
      <c r="I19" s="21">
        <v>2.6231472</v>
      </c>
      <c r="J19" s="21">
        <v>2.6186029200000003</v>
      </c>
      <c r="K19" s="21">
        <v>2.6321180000000002</v>
      </c>
      <c r="L19" s="21">
        <v>2.5437854100000004</v>
      </c>
      <c r="M19" s="21">
        <v>2.5628637999999997</v>
      </c>
      <c r="N19" s="21">
        <v>2.4971493499999999</v>
      </c>
      <c r="O19" s="21">
        <v>2.2434940000000001</v>
      </c>
      <c r="P19" s="21">
        <v>2.2556209900000002</v>
      </c>
      <c r="Q19" s="21">
        <v>2.1222240499999998</v>
      </c>
    </row>
    <row r="20" spans="1:18" x14ac:dyDescent="0.3">
      <c r="A20" s="28" t="s">
        <v>2</v>
      </c>
      <c r="B20" s="9" t="s">
        <v>15</v>
      </c>
      <c r="C20" s="9" t="s">
        <v>16</v>
      </c>
      <c r="D20" s="9" t="s">
        <v>117</v>
      </c>
      <c r="E20" s="107"/>
      <c r="F20" s="21">
        <v>1.7942663032226502</v>
      </c>
      <c r="G20" s="21">
        <v>1.57177876272605</v>
      </c>
      <c r="H20" s="21">
        <v>1.5123588107830668</v>
      </c>
      <c r="I20" s="21">
        <v>1.9209271600687556</v>
      </c>
      <c r="J20" s="21">
        <v>1.913238802615189</v>
      </c>
      <c r="K20" s="21">
        <v>1.8435598973650003</v>
      </c>
      <c r="L20" s="21">
        <v>1.7745706902534035</v>
      </c>
      <c r="M20" s="21">
        <v>1.8006223665051615</v>
      </c>
      <c r="N20" s="21">
        <v>1.7675219135433387</v>
      </c>
      <c r="O20" s="21">
        <v>1.6003573461035836</v>
      </c>
      <c r="P20" s="21">
        <v>1.6221431029862685</v>
      </c>
      <c r="Q20" s="21">
        <v>1.5392747339924369</v>
      </c>
    </row>
    <row r="21" spans="1:18" x14ac:dyDescent="0.3">
      <c r="A21" s="28" t="s">
        <v>2</v>
      </c>
      <c r="B21" s="9" t="s">
        <v>23</v>
      </c>
      <c r="C21" s="9" t="s">
        <v>24</v>
      </c>
      <c r="D21" s="9" t="s">
        <v>117</v>
      </c>
      <c r="E21" s="107"/>
      <c r="F21" s="21">
        <v>0.1840886173181</v>
      </c>
      <c r="G21" s="21">
        <v>0.1735086386546667</v>
      </c>
      <c r="H21" s="21">
        <v>0.16690289489066668</v>
      </c>
      <c r="I21" s="21">
        <v>0.18404563207066671</v>
      </c>
      <c r="J21" s="21">
        <v>0.2019617322170639</v>
      </c>
      <c r="K21" s="21">
        <v>0.19454652300741665</v>
      </c>
      <c r="L21" s="21">
        <v>0.1910724779545</v>
      </c>
      <c r="M21" s="21">
        <v>0.18359113178289169</v>
      </c>
      <c r="N21" s="21">
        <v>0.18019129600993333</v>
      </c>
      <c r="O21" s="21">
        <v>0.17108850990675004</v>
      </c>
      <c r="P21" s="21">
        <v>0.17390165340455588</v>
      </c>
      <c r="Q21" s="21">
        <v>0.16499208102981144</v>
      </c>
    </row>
    <row r="22" spans="1:18" x14ac:dyDescent="0.3">
      <c r="A22" s="28" t="s">
        <v>2</v>
      </c>
      <c r="B22" s="9" t="s">
        <v>25</v>
      </c>
      <c r="C22" s="9" t="s">
        <v>26</v>
      </c>
      <c r="D22" s="9" t="s">
        <v>117</v>
      </c>
      <c r="E22" s="107"/>
      <c r="F22" s="21">
        <v>2.814593E-2</v>
      </c>
      <c r="G22" s="21">
        <v>1.5700890000000002E-2</v>
      </c>
      <c r="H22" s="21">
        <v>8.6799599999999987E-3</v>
      </c>
      <c r="I22" s="21">
        <v>6.3931100000000005E-3</v>
      </c>
      <c r="J22" s="21">
        <v>4.9272199999999995E-3</v>
      </c>
      <c r="K22" s="21">
        <v>3.7260000000000001E-3</v>
      </c>
      <c r="L22" s="21">
        <v>1.9229799999999999E-3</v>
      </c>
      <c r="M22" s="21">
        <v>1.8064300000000001E-3</v>
      </c>
      <c r="N22" s="21">
        <v>1.5298099999999999E-3</v>
      </c>
      <c r="O22" s="21">
        <v>1.3159600000000001E-3</v>
      </c>
      <c r="P22" s="21">
        <v>1.1898499999999999E-3</v>
      </c>
      <c r="Q22" s="21">
        <v>9.8696999999999999E-4</v>
      </c>
    </row>
    <row r="23" spans="1:18" x14ac:dyDescent="0.3">
      <c r="A23" s="28" t="s">
        <v>2</v>
      </c>
      <c r="B23" s="9" t="s">
        <v>21</v>
      </c>
      <c r="C23" s="9" t="s">
        <v>22</v>
      </c>
      <c r="D23" s="9" t="s">
        <v>117</v>
      </c>
      <c r="E23" s="107"/>
      <c r="F23" s="21">
        <v>1.8621169999999999E-2</v>
      </c>
      <c r="G23" s="21">
        <v>9.10125E-3</v>
      </c>
      <c r="H23" s="21">
        <v>0</v>
      </c>
      <c r="I23" s="21">
        <v>0</v>
      </c>
      <c r="J23" s="21">
        <v>0</v>
      </c>
      <c r="K23" s="21">
        <v>0</v>
      </c>
      <c r="L23" s="21">
        <v>0</v>
      </c>
      <c r="M23" s="21">
        <v>0</v>
      </c>
      <c r="N23" s="21">
        <v>0</v>
      </c>
      <c r="O23" s="21">
        <v>0</v>
      </c>
      <c r="P23" s="21">
        <v>0</v>
      </c>
      <c r="Q23" s="21">
        <v>0</v>
      </c>
    </row>
    <row r="24" spans="1:18" customFormat="1" ht="6.75" customHeight="1" x14ac:dyDescent="0.3">
      <c r="B24" s="25"/>
      <c r="C24" s="15"/>
      <c r="D24" s="15"/>
      <c r="E24" s="26"/>
    </row>
    <row r="25" spans="1:18" ht="28.5" customHeight="1" x14ac:dyDescent="0.3">
      <c r="B25" s="172" t="s">
        <v>156</v>
      </c>
      <c r="C25" s="172"/>
      <c r="D25" s="172"/>
      <c r="E25" s="3"/>
      <c r="F25" s="102">
        <f t="shared" ref="F25:Q25" si="1">+SUM(F7:F23)</f>
        <v>186.58347072910078</v>
      </c>
      <c r="G25" s="102">
        <f t="shared" si="1"/>
        <v>10.723668703560591</v>
      </c>
      <c r="H25" s="102">
        <f t="shared" si="1"/>
        <v>507.61697916118771</v>
      </c>
      <c r="I25" s="102">
        <f t="shared" si="1"/>
        <v>15.571557315152692</v>
      </c>
      <c r="J25" s="102">
        <f t="shared" si="1"/>
        <v>206.19611672725355</v>
      </c>
      <c r="K25" s="102">
        <f t="shared" si="1"/>
        <v>427.33213118349215</v>
      </c>
      <c r="L25" s="102">
        <f t="shared" si="1"/>
        <v>387.0303707571876</v>
      </c>
      <c r="M25" s="102">
        <f t="shared" si="1"/>
        <v>642.72927335763143</v>
      </c>
      <c r="N25" s="102">
        <f t="shared" si="1"/>
        <v>199.15716977588363</v>
      </c>
      <c r="O25" s="102">
        <f t="shared" si="1"/>
        <v>214.26556358841773</v>
      </c>
      <c r="P25" s="102">
        <f t="shared" si="1"/>
        <v>198.6115176203545</v>
      </c>
      <c r="Q25" s="102">
        <f t="shared" si="1"/>
        <v>204.77255244723315</v>
      </c>
      <c r="R25" s="3"/>
    </row>
    <row r="26" spans="1:18" ht="16.5" customHeight="1" x14ac:dyDescent="0.3">
      <c r="B26" s="175" t="s">
        <v>212</v>
      </c>
      <c r="C26" s="175"/>
      <c r="D26" s="175"/>
      <c r="F26" s="7"/>
      <c r="G26" s="7"/>
      <c r="H26" s="7"/>
      <c r="I26" s="7"/>
      <c r="J26" s="7"/>
      <c r="K26" s="7"/>
      <c r="L26" s="7"/>
      <c r="M26" s="7"/>
      <c r="N26" s="7"/>
      <c r="O26" s="7"/>
      <c r="P26" s="7"/>
      <c r="Q26" s="7"/>
    </row>
    <row r="27" spans="1:18" x14ac:dyDescent="0.3">
      <c r="B27" s="175"/>
      <c r="C27" s="175"/>
      <c r="D27" s="175"/>
    </row>
    <row r="28" spans="1:18" x14ac:dyDescent="0.3">
      <c r="B28" s="139"/>
      <c r="C28" s="139"/>
      <c r="D28" s="139"/>
      <c r="K28" s="152"/>
    </row>
    <row r="29" spans="1:18" x14ac:dyDescent="0.3">
      <c r="B29" s="24" t="s">
        <v>196</v>
      </c>
      <c r="C29"/>
      <c r="D29"/>
      <c r="E29" s="7"/>
    </row>
    <row r="30" spans="1:18" x14ac:dyDescent="0.3">
      <c r="B30" s="9" t="s">
        <v>197</v>
      </c>
      <c r="C30" s="9" t="s">
        <v>198</v>
      </c>
      <c r="D30" s="9" t="s">
        <v>203</v>
      </c>
      <c r="E30" s="7"/>
      <c r="F30" s="19">
        <v>0</v>
      </c>
      <c r="G30" s="19">
        <v>0</v>
      </c>
      <c r="H30" s="21">
        <v>357.65912639457724</v>
      </c>
      <c r="I30" s="19">
        <v>0</v>
      </c>
      <c r="J30" s="19">
        <v>0</v>
      </c>
      <c r="K30" s="19">
        <v>0</v>
      </c>
      <c r="L30" s="19">
        <v>0</v>
      </c>
      <c r="M30" s="19">
        <v>0</v>
      </c>
      <c r="N30" s="19">
        <v>0</v>
      </c>
      <c r="O30" s="19">
        <v>0</v>
      </c>
      <c r="P30" s="19">
        <v>0</v>
      </c>
      <c r="Q30" s="19">
        <v>0</v>
      </c>
    </row>
    <row r="31" spans="1:18" ht="18" x14ac:dyDescent="0.3">
      <c r="B31" s="9" t="s">
        <v>211</v>
      </c>
      <c r="C31" s="9" t="s">
        <v>200</v>
      </c>
      <c r="D31" s="9" t="s">
        <v>203</v>
      </c>
      <c r="E31" s="7"/>
      <c r="F31" s="19">
        <v>0</v>
      </c>
      <c r="G31" s="19">
        <v>0</v>
      </c>
      <c r="H31" s="19">
        <v>0</v>
      </c>
      <c r="I31" s="19">
        <v>0</v>
      </c>
      <c r="J31" s="19">
        <v>0</v>
      </c>
      <c r="K31" s="19">
        <v>281.64191492572223</v>
      </c>
      <c r="L31" s="19">
        <v>0</v>
      </c>
      <c r="M31" s="19">
        <v>0</v>
      </c>
      <c r="N31" s="19">
        <v>0</v>
      </c>
      <c r="O31" s="19">
        <v>0</v>
      </c>
      <c r="P31" s="19">
        <v>0</v>
      </c>
      <c r="Q31" s="19">
        <v>0</v>
      </c>
    </row>
    <row r="32" spans="1:18" x14ac:dyDescent="0.3">
      <c r="B32" s="9" t="s">
        <v>201</v>
      </c>
      <c r="C32" s="9" t="s">
        <v>202</v>
      </c>
      <c r="D32" s="9" t="s">
        <v>203</v>
      </c>
      <c r="E32" s="7"/>
      <c r="F32" s="19">
        <v>0</v>
      </c>
      <c r="G32" s="19">
        <v>0</v>
      </c>
      <c r="H32" s="19">
        <v>0</v>
      </c>
      <c r="I32" s="19">
        <v>0</v>
      </c>
      <c r="J32" s="19">
        <v>0</v>
      </c>
      <c r="K32" s="19">
        <v>0</v>
      </c>
      <c r="L32" s="19">
        <v>0</v>
      </c>
      <c r="M32" s="19">
        <v>0</v>
      </c>
      <c r="N32" s="19">
        <v>717.17838363014027</v>
      </c>
      <c r="O32" s="19">
        <v>0</v>
      </c>
      <c r="P32" s="19">
        <v>0</v>
      </c>
      <c r="Q32" s="19">
        <v>586.00100191557385</v>
      </c>
    </row>
    <row r="33" spans="1:17" ht="16.5" customHeight="1" x14ac:dyDescent="0.3">
      <c r="B33" s="3"/>
      <c r="C33" s="3"/>
      <c r="D33" s="3"/>
    </row>
    <row r="34" spans="1:17" ht="30.75" customHeight="1" x14ac:dyDescent="0.3">
      <c r="B34" s="182" t="s">
        <v>127</v>
      </c>
      <c r="C34" s="182"/>
      <c r="D34" s="182"/>
    </row>
    <row r="35" spans="1:17" x14ac:dyDescent="0.3">
      <c r="B35" s="173" t="s">
        <v>0</v>
      </c>
      <c r="C35" s="159" t="s">
        <v>1</v>
      </c>
      <c r="D35" s="159" t="s">
        <v>124</v>
      </c>
      <c r="F35" s="6">
        <v>2021</v>
      </c>
      <c r="G35" s="6">
        <v>2021</v>
      </c>
      <c r="H35" s="6">
        <v>2021</v>
      </c>
      <c r="I35" s="6">
        <v>2021</v>
      </c>
      <c r="J35" s="6">
        <v>2021</v>
      </c>
      <c r="K35" s="6">
        <v>2021</v>
      </c>
      <c r="L35" s="6">
        <v>2021</v>
      </c>
      <c r="M35" s="6">
        <v>2021</v>
      </c>
      <c r="N35" s="6">
        <v>2021</v>
      </c>
      <c r="O35" s="6">
        <v>2021</v>
      </c>
      <c r="P35" s="6">
        <v>2021</v>
      </c>
      <c r="Q35" s="6">
        <v>2021</v>
      </c>
    </row>
    <row r="36" spans="1:17" x14ac:dyDescent="0.3">
      <c r="B36" s="174"/>
      <c r="C36" s="160"/>
      <c r="D36" s="160"/>
      <c r="F36" s="6">
        <v>1</v>
      </c>
      <c r="G36" s="6">
        <f>+F36+1</f>
        <v>2</v>
      </c>
      <c r="H36" s="6">
        <f t="shared" ref="H36:Q36" si="2">+G36+1</f>
        <v>3</v>
      </c>
      <c r="I36" s="6">
        <f t="shared" si="2"/>
        <v>4</v>
      </c>
      <c r="J36" s="6">
        <f t="shared" si="2"/>
        <v>5</v>
      </c>
      <c r="K36" s="6">
        <f t="shared" si="2"/>
        <v>6</v>
      </c>
      <c r="L36" s="6">
        <f t="shared" si="2"/>
        <v>7</v>
      </c>
      <c r="M36" s="6">
        <f t="shared" si="2"/>
        <v>8</v>
      </c>
      <c r="N36" s="6">
        <f t="shared" si="2"/>
        <v>9</v>
      </c>
      <c r="O36" s="6">
        <f t="shared" si="2"/>
        <v>10</v>
      </c>
      <c r="P36" s="6">
        <f t="shared" si="2"/>
        <v>11</v>
      </c>
      <c r="Q36" s="6">
        <f t="shared" si="2"/>
        <v>12</v>
      </c>
    </row>
    <row r="37" spans="1:17" x14ac:dyDescent="0.3">
      <c r="A37" s="28" t="s">
        <v>67</v>
      </c>
      <c r="B37" s="9" t="s">
        <v>29</v>
      </c>
      <c r="C37" s="17" t="s">
        <v>30</v>
      </c>
      <c r="D37" s="9" t="s">
        <v>119</v>
      </c>
      <c r="E37" s="107"/>
      <c r="F37" s="21">
        <v>2.4950499999999995E-3</v>
      </c>
      <c r="G37" s="21">
        <v>2.2158400000000002E-3</v>
      </c>
      <c r="H37" s="21">
        <v>1.3778499999999999E-3</v>
      </c>
      <c r="I37" s="21">
        <v>1.22985E-3</v>
      </c>
      <c r="J37" s="21">
        <v>8.5216999999999997E-4</v>
      </c>
      <c r="K37" s="21">
        <v>3.8283999999999996E-4</v>
      </c>
      <c r="L37" s="21">
        <v>0</v>
      </c>
      <c r="M37" s="21">
        <v>0</v>
      </c>
      <c r="N37" s="21">
        <v>0</v>
      </c>
      <c r="O37" s="21">
        <v>0</v>
      </c>
      <c r="P37" s="21">
        <v>0</v>
      </c>
      <c r="Q37" s="21">
        <v>0</v>
      </c>
    </row>
    <row r="38" spans="1:17" x14ac:dyDescent="0.3">
      <c r="A38" s="28" t="s">
        <v>67</v>
      </c>
      <c r="B38" s="9" t="s">
        <v>33</v>
      </c>
      <c r="C38" s="9" t="s">
        <v>34</v>
      </c>
      <c r="D38" s="9" t="s">
        <v>120</v>
      </c>
      <c r="E38" s="107"/>
      <c r="F38" s="21">
        <v>0</v>
      </c>
      <c r="G38" s="21">
        <v>0</v>
      </c>
      <c r="H38" s="21">
        <v>0</v>
      </c>
      <c r="I38" s="21">
        <v>0</v>
      </c>
      <c r="J38" s="21">
        <v>0</v>
      </c>
      <c r="K38" s="21">
        <v>0.57456193000000022</v>
      </c>
      <c r="L38" s="21">
        <v>0</v>
      </c>
      <c r="M38" s="21">
        <v>0</v>
      </c>
      <c r="N38" s="21">
        <v>0</v>
      </c>
      <c r="O38" s="21">
        <v>0</v>
      </c>
      <c r="P38" s="21">
        <v>0</v>
      </c>
      <c r="Q38" s="21">
        <v>0.23983572390014662</v>
      </c>
    </row>
    <row r="39" spans="1:17" x14ac:dyDescent="0.3">
      <c r="A39" s="28" t="s">
        <v>67</v>
      </c>
      <c r="B39" s="9" t="s">
        <v>39</v>
      </c>
      <c r="C39" s="9" t="s">
        <v>40</v>
      </c>
      <c r="D39" s="9" t="s">
        <v>120</v>
      </c>
      <c r="E39" s="107"/>
      <c r="F39" s="21">
        <v>0</v>
      </c>
      <c r="G39" s="21">
        <v>0.15381460999999996</v>
      </c>
      <c r="H39" s="21">
        <v>0</v>
      </c>
      <c r="I39" s="21">
        <v>0</v>
      </c>
      <c r="J39" s="21">
        <v>0</v>
      </c>
      <c r="K39" s="21">
        <v>0</v>
      </c>
      <c r="L39" s="21">
        <v>0</v>
      </c>
      <c r="M39" s="21">
        <v>0.20852809083045995</v>
      </c>
      <c r="N39" s="21">
        <v>0</v>
      </c>
      <c r="O39" s="21">
        <v>0</v>
      </c>
      <c r="P39" s="21">
        <v>0</v>
      </c>
      <c r="Q39" s="21">
        <v>0</v>
      </c>
    </row>
    <row r="40" spans="1:17" x14ac:dyDescent="0.3">
      <c r="A40" s="28" t="s">
        <v>67</v>
      </c>
      <c r="B40" s="9" t="s">
        <v>35</v>
      </c>
      <c r="C40" s="9" t="s">
        <v>36</v>
      </c>
      <c r="D40" s="9" t="s">
        <v>120</v>
      </c>
      <c r="E40" s="107"/>
      <c r="F40" s="21">
        <v>0</v>
      </c>
      <c r="G40" s="21">
        <v>0</v>
      </c>
      <c r="H40" s="21">
        <v>0</v>
      </c>
      <c r="I40" s="21">
        <v>0.54106030000000005</v>
      </c>
      <c r="J40" s="21">
        <v>0</v>
      </c>
      <c r="K40" s="21">
        <v>0</v>
      </c>
      <c r="L40" s="21">
        <v>0</v>
      </c>
      <c r="M40" s="21">
        <v>0</v>
      </c>
      <c r="N40" s="21">
        <v>0</v>
      </c>
      <c r="O40" s="21">
        <v>0.35815963000000001</v>
      </c>
      <c r="P40" s="21">
        <v>0</v>
      </c>
      <c r="Q40" s="21">
        <v>0</v>
      </c>
    </row>
    <row r="41" spans="1:17" x14ac:dyDescent="0.3">
      <c r="A41" s="28" t="s">
        <v>67</v>
      </c>
      <c r="B41" s="9" t="s">
        <v>37</v>
      </c>
      <c r="C41" s="9" t="s">
        <v>38</v>
      </c>
      <c r="D41" s="9" t="s">
        <v>120</v>
      </c>
      <c r="E41" s="107"/>
      <c r="F41" s="21">
        <v>0</v>
      </c>
      <c r="G41" s="21">
        <v>0.10070047</v>
      </c>
      <c r="H41" s="21">
        <v>0</v>
      </c>
      <c r="I41" s="21">
        <v>0</v>
      </c>
      <c r="J41" s="21">
        <v>0</v>
      </c>
      <c r="K41" s="21">
        <v>0</v>
      </c>
      <c r="L41" s="21">
        <v>0</v>
      </c>
      <c r="M41" s="21">
        <v>0.1291218329902401</v>
      </c>
      <c r="N41" s="21">
        <v>0</v>
      </c>
      <c r="O41" s="21">
        <v>0</v>
      </c>
      <c r="P41" s="21">
        <v>0</v>
      </c>
      <c r="Q41" s="21">
        <v>0</v>
      </c>
    </row>
    <row r="42" spans="1:17" x14ac:dyDescent="0.3">
      <c r="A42" s="28" t="s">
        <v>67</v>
      </c>
      <c r="B42" s="9" t="s">
        <v>43</v>
      </c>
      <c r="C42" s="9" t="s">
        <v>44</v>
      </c>
      <c r="D42" s="9" t="s">
        <v>120</v>
      </c>
      <c r="E42" s="107"/>
      <c r="F42" s="21">
        <v>0</v>
      </c>
      <c r="G42" s="21">
        <v>0</v>
      </c>
      <c r="H42" s="21">
        <v>0</v>
      </c>
      <c r="I42" s="21">
        <v>5.2444170000000026E-2</v>
      </c>
      <c r="J42" s="21">
        <v>0</v>
      </c>
      <c r="K42" s="21">
        <v>0</v>
      </c>
      <c r="L42" s="21">
        <v>0</v>
      </c>
      <c r="M42" s="21">
        <v>0</v>
      </c>
      <c r="N42" s="21">
        <v>0</v>
      </c>
      <c r="O42" s="21">
        <v>4.9226167237965433E-2</v>
      </c>
      <c r="P42" s="21">
        <v>0</v>
      </c>
      <c r="Q42" s="21">
        <v>0</v>
      </c>
    </row>
    <row r="43" spans="1:17" x14ac:dyDescent="0.3">
      <c r="A43" s="28" t="s">
        <v>67</v>
      </c>
      <c r="B43" s="9" t="s">
        <v>41</v>
      </c>
      <c r="C43" s="9" t="s">
        <v>42</v>
      </c>
      <c r="D43" s="9" t="s">
        <v>120</v>
      </c>
      <c r="E43" s="107"/>
      <c r="F43" s="21">
        <v>0</v>
      </c>
      <c r="G43" s="21">
        <v>0</v>
      </c>
      <c r="H43" s="21">
        <v>0</v>
      </c>
      <c r="I43" s="21">
        <v>0</v>
      </c>
      <c r="J43" s="21">
        <v>5.8283010922712403E-2</v>
      </c>
      <c r="K43" s="21">
        <v>0</v>
      </c>
      <c r="L43" s="21">
        <v>0</v>
      </c>
      <c r="M43" s="21">
        <v>0</v>
      </c>
      <c r="N43" s="21">
        <v>0</v>
      </c>
      <c r="O43" s="21">
        <v>0</v>
      </c>
      <c r="P43" s="21">
        <v>5.7049106694476666E-2</v>
      </c>
      <c r="Q43" s="21">
        <v>0</v>
      </c>
    </row>
    <row r="44" spans="1:17" x14ac:dyDescent="0.3">
      <c r="A44" s="28" t="s">
        <v>67</v>
      </c>
      <c r="B44" s="9" t="s">
        <v>167</v>
      </c>
      <c r="C44" s="9" t="s">
        <v>168</v>
      </c>
      <c r="D44" s="9" t="s">
        <v>120</v>
      </c>
      <c r="E44" s="107"/>
      <c r="F44" s="21">
        <v>0</v>
      </c>
      <c r="G44" s="21">
        <v>0</v>
      </c>
      <c r="H44" s="21">
        <v>0</v>
      </c>
      <c r="I44" s="21">
        <v>0</v>
      </c>
      <c r="J44" s="21">
        <v>7.5024986301369873E-4</v>
      </c>
      <c r="K44" s="21">
        <v>0</v>
      </c>
      <c r="L44" s="21">
        <v>0</v>
      </c>
      <c r="M44" s="21">
        <v>0</v>
      </c>
      <c r="N44" s="21">
        <v>0</v>
      </c>
      <c r="O44" s="21">
        <v>0</v>
      </c>
      <c r="P44" s="21">
        <v>6.9620180821917815E-3</v>
      </c>
      <c r="Q44" s="21">
        <v>0</v>
      </c>
    </row>
    <row r="45" spans="1:17" x14ac:dyDescent="0.3">
      <c r="A45" s="28" t="s">
        <v>67</v>
      </c>
      <c r="B45" s="9" t="s">
        <v>45</v>
      </c>
      <c r="C45" s="9" t="s">
        <v>46</v>
      </c>
      <c r="D45" s="9" t="s">
        <v>120</v>
      </c>
      <c r="E45" s="107"/>
      <c r="F45" s="21">
        <v>0</v>
      </c>
      <c r="G45" s="21">
        <v>0</v>
      </c>
      <c r="H45" s="21">
        <v>0</v>
      </c>
      <c r="I45" s="21">
        <v>2.6138978835255046E-2</v>
      </c>
      <c r="J45" s="21">
        <v>0</v>
      </c>
      <c r="K45" s="21">
        <v>0</v>
      </c>
      <c r="L45" s="21">
        <v>0</v>
      </c>
      <c r="M45" s="21">
        <v>0</v>
      </c>
      <c r="N45" s="21">
        <v>0</v>
      </c>
      <c r="O45" s="21">
        <v>2.2997273521436302E-2</v>
      </c>
      <c r="P45" s="21">
        <v>0</v>
      </c>
      <c r="Q45" s="21">
        <v>0</v>
      </c>
    </row>
    <row r="46" spans="1:17" x14ac:dyDescent="0.3">
      <c r="A46" s="28" t="s">
        <v>67</v>
      </c>
      <c r="B46" s="9" t="s">
        <v>47</v>
      </c>
      <c r="C46" s="9" t="s">
        <v>48</v>
      </c>
      <c r="D46" s="9" t="s">
        <v>120</v>
      </c>
      <c r="E46" s="107"/>
      <c r="F46" s="21">
        <v>0</v>
      </c>
      <c r="G46" s="21">
        <v>0</v>
      </c>
      <c r="H46" s="21">
        <v>0</v>
      </c>
      <c r="I46" s="21">
        <v>0</v>
      </c>
      <c r="J46" s="21">
        <v>0</v>
      </c>
      <c r="K46" s="21">
        <v>0</v>
      </c>
      <c r="L46" s="21">
        <v>0</v>
      </c>
      <c r="M46" s="21">
        <v>0</v>
      </c>
      <c r="N46" s="21">
        <v>1.6153399999999998E-3</v>
      </c>
      <c r="O46" s="21">
        <v>0</v>
      </c>
      <c r="P46" s="21">
        <v>0</v>
      </c>
      <c r="Q46" s="21">
        <v>1.58486E-3</v>
      </c>
    </row>
    <row r="47" spans="1:17" x14ac:dyDescent="0.3">
      <c r="A47" s="28" t="s">
        <v>67</v>
      </c>
      <c r="B47" s="9" t="s">
        <v>51</v>
      </c>
      <c r="C47" s="9" t="s">
        <v>52</v>
      </c>
      <c r="D47" s="9" t="s">
        <v>120</v>
      </c>
      <c r="E47" s="107"/>
      <c r="F47" s="21">
        <v>0</v>
      </c>
      <c r="G47" s="21">
        <v>0</v>
      </c>
      <c r="H47" s="21">
        <v>0</v>
      </c>
      <c r="I47" s="21">
        <v>0</v>
      </c>
      <c r="J47" s="21">
        <v>0</v>
      </c>
      <c r="K47" s="21">
        <v>0</v>
      </c>
      <c r="L47" s="21">
        <v>0</v>
      </c>
      <c r="M47" s="21">
        <v>0</v>
      </c>
      <c r="N47" s="21">
        <v>9.986699999999999E-4</v>
      </c>
      <c r="O47" s="21">
        <v>0</v>
      </c>
      <c r="P47" s="21">
        <v>0</v>
      </c>
      <c r="Q47" s="21">
        <v>8.8770000000000006E-4</v>
      </c>
    </row>
    <row r="48" spans="1:17" x14ac:dyDescent="0.3">
      <c r="A48" s="28" t="s">
        <v>67</v>
      </c>
      <c r="B48" s="9" t="s">
        <v>49</v>
      </c>
      <c r="C48" s="9" t="s">
        <v>50</v>
      </c>
      <c r="D48" s="9" t="s">
        <v>120</v>
      </c>
      <c r="E48" s="107"/>
      <c r="F48" s="21">
        <v>0</v>
      </c>
      <c r="G48" s="21">
        <v>5.6318570937109206E-3</v>
      </c>
      <c r="H48" s="21">
        <v>0</v>
      </c>
      <c r="I48" s="21">
        <v>0</v>
      </c>
      <c r="J48" s="21">
        <v>0</v>
      </c>
      <c r="K48" s="21">
        <v>0</v>
      </c>
      <c r="L48" s="21">
        <v>0</v>
      </c>
      <c r="M48" s="21">
        <v>3.6933753208399714E-3</v>
      </c>
      <c r="N48" s="21">
        <v>0</v>
      </c>
      <c r="O48" s="21">
        <v>0</v>
      </c>
      <c r="P48" s="21">
        <v>0</v>
      </c>
      <c r="Q48" s="21">
        <v>0</v>
      </c>
    </row>
    <row r="49" spans="1:18" x14ac:dyDescent="0.3">
      <c r="A49" s="28" t="s">
        <v>67</v>
      </c>
      <c r="B49" s="9" t="s">
        <v>54</v>
      </c>
      <c r="C49" s="9" t="s">
        <v>55</v>
      </c>
      <c r="D49" s="9" t="s">
        <v>120</v>
      </c>
      <c r="E49" s="107"/>
      <c r="F49" s="21">
        <v>0</v>
      </c>
      <c r="G49" s="21">
        <v>0</v>
      </c>
      <c r="H49" s="21">
        <v>0.39913526000000016</v>
      </c>
      <c r="I49" s="21">
        <v>0</v>
      </c>
      <c r="J49" s="21">
        <v>0</v>
      </c>
      <c r="K49" s="21">
        <v>0</v>
      </c>
      <c r="L49" s="21">
        <v>0</v>
      </c>
      <c r="M49" s="21">
        <v>0</v>
      </c>
      <c r="N49" s="21">
        <v>0.25682425451161622</v>
      </c>
      <c r="O49" s="21">
        <v>0</v>
      </c>
      <c r="P49" s="21">
        <v>0</v>
      </c>
      <c r="Q49" s="21">
        <v>0</v>
      </c>
    </row>
    <row r="50" spans="1:18" x14ac:dyDescent="0.3">
      <c r="A50" s="28" t="s">
        <v>67</v>
      </c>
      <c r="B50" s="9" t="s">
        <v>56</v>
      </c>
      <c r="C50" s="9" t="s">
        <v>57</v>
      </c>
      <c r="D50" s="9" t="s">
        <v>120</v>
      </c>
      <c r="E50" s="107"/>
      <c r="F50" s="21">
        <v>0</v>
      </c>
      <c r="G50" s="21">
        <v>0</v>
      </c>
      <c r="H50" s="21">
        <v>0</v>
      </c>
      <c r="I50" s="21">
        <v>0</v>
      </c>
      <c r="J50" s="21">
        <v>0</v>
      </c>
      <c r="K50" s="21">
        <v>1.1635630000000001E-2</v>
      </c>
      <c r="L50" s="21">
        <v>0</v>
      </c>
      <c r="M50" s="21">
        <v>0</v>
      </c>
      <c r="N50" s="21">
        <v>0</v>
      </c>
      <c r="O50" s="21">
        <v>0</v>
      </c>
      <c r="P50" s="21">
        <v>0</v>
      </c>
      <c r="Q50" s="21">
        <v>2.5674042886946638E-3</v>
      </c>
    </row>
    <row r="51" spans="1:18" x14ac:dyDescent="0.3">
      <c r="A51" s="28" t="s">
        <v>67</v>
      </c>
      <c r="B51" s="9" t="s">
        <v>166</v>
      </c>
      <c r="C51" s="9" t="s">
        <v>163</v>
      </c>
      <c r="D51" s="9" t="s">
        <v>121</v>
      </c>
      <c r="E51" s="107"/>
      <c r="F51" s="21">
        <v>0</v>
      </c>
      <c r="G51" s="21">
        <v>0</v>
      </c>
      <c r="H51" s="21">
        <v>0</v>
      </c>
      <c r="I51" s="21">
        <v>0</v>
      </c>
      <c r="J51" s="21">
        <v>0</v>
      </c>
      <c r="K51" s="21">
        <v>0</v>
      </c>
      <c r="L51" s="21">
        <v>0</v>
      </c>
      <c r="M51" s="21">
        <v>0</v>
      </c>
      <c r="N51" s="21">
        <v>19.431866666666668</v>
      </c>
      <c r="O51" s="21">
        <v>0</v>
      </c>
      <c r="P51" s="21">
        <v>0</v>
      </c>
      <c r="Q51" s="21">
        <v>0</v>
      </c>
    </row>
    <row r="52" spans="1:18" customFormat="1" ht="6.75" customHeight="1" x14ac:dyDescent="0.3">
      <c r="B52" s="25"/>
      <c r="C52" s="15"/>
      <c r="D52" s="15"/>
      <c r="E52" s="26"/>
    </row>
    <row r="53" spans="1:18" ht="28.5" customHeight="1" x14ac:dyDescent="0.3">
      <c r="B53" s="172" t="s">
        <v>157</v>
      </c>
      <c r="C53" s="172"/>
      <c r="D53" s="172"/>
      <c r="E53" s="3"/>
      <c r="F53" s="102">
        <f t="shared" ref="F53:Q53" si="3">+SUM(F37:F51)</f>
        <v>2.4950499999999995E-3</v>
      </c>
      <c r="G53" s="102">
        <f t="shared" si="3"/>
        <v>0.26236277709371092</v>
      </c>
      <c r="H53" s="102">
        <f t="shared" si="3"/>
        <v>0.40051311000000017</v>
      </c>
      <c r="I53" s="102">
        <f t="shared" si="3"/>
        <v>0.62087329883525511</v>
      </c>
      <c r="J53" s="102">
        <f t="shared" si="3"/>
        <v>5.9885430785726099E-2</v>
      </c>
      <c r="K53" s="102">
        <f t="shared" si="3"/>
        <v>0.58658040000000022</v>
      </c>
      <c r="L53" s="102">
        <f t="shared" si="3"/>
        <v>0</v>
      </c>
      <c r="M53" s="102">
        <f t="shared" si="3"/>
        <v>0.34134329914153999</v>
      </c>
      <c r="N53" s="102">
        <f t="shared" si="3"/>
        <v>19.691304931178284</v>
      </c>
      <c r="O53" s="102">
        <f t="shared" si="3"/>
        <v>0.43038307075940174</v>
      </c>
      <c r="P53" s="102">
        <f t="shared" si="3"/>
        <v>6.4011124776668454E-2</v>
      </c>
      <c r="Q53" s="102">
        <f t="shared" si="3"/>
        <v>0.24487568818884128</v>
      </c>
      <c r="R53" s="3"/>
    </row>
    <row r="54" spans="1:18" x14ac:dyDescent="0.3">
      <c r="B54" s="4"/>
      <c r="C54" s="4"/>
      <c r="D54" s="4"/>
      <c r="F54" s="18"/>
      <c r="G54" s="18"/>
      <c r="H54" s="18"/>
      <c r="I54" s="18"/>
      <c r="J54" s="18"/>
      <c r="K54" s="18"/>
      <c r="L54" s="18"/>
      <c r="M54" s="18"/>
      <c r="N54" s="18"/>
      <c r="O54" s="18"/>
      <c r="P54" s="18"/>
      <c r="Q54" s="18"/>
    </row>
    <row r="55" spans="1:18" x14ac:dyDescent="0.3">
      <c r="B55" s="4"/>
      <c r="C55" s="4"/>
      <c r="D55" s="4"/>
      <c r="F55" s="18"/>
      <c r="G55" s="18"/>
      <c r="H55" s="18"/>
      <c r="I55" s="18"/>
      <c r="J55" s="18"/>
      <c r="K55" s="18"/>
      <c r="L55" s="18"/>
      <c r="M55" s="18"/>
      <c r="N55" s="18"/>
      <c r="O55" s="18"/>
      <c r="P55" s="18"/>
      <c r="Q55" s="18"/>
    </row>
    <row r="56" spans="1:18" ht="30.75" customHeight="1" x14ac:dyDescent="0.3">
      <c r="B56" s="182" t="s">
        <v>65</v>
      </c>
      <c r="C56" s="182"/>
      <c r="D56" s="182"/>
      <c r="F56" s="18"/>
      <c r="G56" s="18"/>
      <c r="H56" s="18"/>
      <c r="I56" s="18"/>
      <c r="J56" s="18"/>
      <c r="K56" s="18"/>
      <c r="L56" s="18"/>
      <c r="M56" s="18"/>
      <c r="N56" s="18"/>
      <c r="O56" s="18"/>
      <c r="P56" s="18"/>
      <c r="Q56" s="18"/>
    </row>
    <row r="57" spans="1:18" x14ac:dyDescent="0.3">
      <c r="B57" s="173" t="s">
        <v>0</v>
      </c>
      <c r="C57" s="159" t="s">
        <v>1</v>
      </c>
      <c r="D57" s="159" t="s">
        <v>124</v>
      </c>
      <c r="F57" s="6">
        <v>2021</v>
      </c>
      <c r="G57" s="6">
        <v>2021</v>
      </c>
      <c r="H57" s="6">
        <v>2021</v>
      </c>
      <c r="I57" s="6">
        <v>2021</v>
      </c>
      <c r="J57" s="6">
        <v>2021</v>
      </c>
      <c r="K57" s="6">
        <v>2021</v>
      </c>
      <c r="L57" s="6">
        <v>2021</v>
      </c>
      <c r="M57" s="6">
        <v>2021</v>
      </c>
      <c r="N57" s="6">
        <v>2021</v>
      </c>
      <c r="O57" s="6">
        <v>2021</v>
      </c>
      <c r="P57" s="6">
        <v>2021</v>
      </c>
      <c r="Q57" s="6">
        <v>2021</v>
      </c>
    </row>
    <row r="58" spans="1:18" x14ac:dyDescent="0.3">
      <c r="B58" s="174"/>
      <c r="C58" s="160"/>
      <c r="D58" s="160"/>
      <c r="F58" s="6">
        <v>1</v>
      </c>
      <c r="G58" s="6">
        <f>+F58+1</f>
        <v>2</v>
      </c>
      <c r="H58" s="6">
        <f t="shared" ref="H58:Q58" si="4">+G58+1</f>
        <v>3</v>
      </c>
      <c r="I58" s="6">
        <f t="shared" si="4"/>
        <v>4</v>
      </c>
      <c r="J58" s="6">
        <f t="shared" si="4"/>
        <v>5</v>
      </c>
      <c r="K58" s="6">
        <f t="shared" si="4"/>
        <v>6</v>
      </c>
      <c r="L58" s="6">
        <f t="shared" si="4"/>
        <v>7</v>
      </c>
      <c r="M58" s="6">
        <f t="shared" si="4"/>
        <v>8</v>
      </c>
      <c r="N58" s="6">
        <f t="shared" si="4"/>
        <v>9</v>
      </c>
      <c r="O58" s="6">
        <f t="shared" si="4"/>
        <v>10</v>
      </c>
      <c r="P58" s="6">
        <f t="shared" si="4"/>
        <v>11</v>
      </c>
      <c r="Q58" s="6">
        <f t="shared" si="4"/>
        <v>12</v>
      </c>
    </row>
    <row r="59" spans="1:18" x14ac:dyDescent="0.3">
      <c r="A59" s="28" t="s">
        <v>68</v>
      </c>
      <c r="B59" s="9" t="s">
        <v>164</v>
      </c>
      <c r="C59" s="9" t="s">
        <v>165</v>
      </c>
      <c r="D59" s="9" t="s">
        <v>118</v>
      </c>
      <c r="E59" s="7"/>
      <c r="F59" s="21">
        <v>0</v>
      </c>
      <c r="G59" s="21">
        <v>0.84903960091920416</v>
      </c>
      <c r="H59" s="21">
        <v>1.4665229470422618</v>
      </c>
      <c r="I59" s="21">
        <v>0.79758265540894935</v>
      </c>
      <c r="J59" s="21">
        <v>0.78281260623470972</v>
      </c>
      <c r="K59" s="21">
        <v>0.74326699070368041</v>
      </c>
      <c r="L59" s="21">
        <v>0.72897339472860978</v>
      </c>
      <c r="M59" s="21">
        <v>0.73850245871199027</v>
      </c>
      <c r="N59" s="21">
        <v>0.72373240953775053</v>
      </c>
      <c r="O59" s="21">
        <v>0.68609260680339745</v>
      </c>
      <c r="P59" s="21">
        <v>0.69419231118927094</v>
      </c>
      <c r="Q59" s="21">
        <v>0.65750541485325598</v>
      </c>
    </row>
    <row r="60" spans="1:18" customFormat="1" ht="6.75" customHeight="1" x14ac:dyDescent="0.3">
      <c r="B60" s="25"/>
      <c r="C60" s="15"/>
      <c r="D60" s="15"/>
      <c r="E60" s="26"/>
    </row>
    <row r="61" spans="1:18" ht="28.5" customHeight="1" x14ac:dyDescent="0.3">
      <c r="B61" s="172" t="s">
        <v>158</v>
      </c>
      <c r="C61" s="172"/>
      <c r="D61" s="172"/>
      <c r="E61" s="3"/>
      <c r="F61" s="102">
        <f t="shared" ref="F61:Q61" si="5">+SUM(F59:F59)</f>
        <v>0</v>
      </c>
      <c r="G61" s="102">
        <f t="shared" si="5"/>
        <v>0.84903960091920416</v>
      </c>
      <c r="H61" s="102">
        <f t="shared" si="5"/>
        <v>1.4665229470422618</v>
      </c>
      <c r="I61" s="102">
        <f t="shared" si="5"/>
        <v>0.79758265540894935</v>
      </c>
      <c r="J61" s="102">
        <f t="shared" si="5"/>
        <v>0.78281260623470972</v>
      </c>
      <c r="K61" s="102">
        <f t="shared" si="5"/>
        <v>0.74326699070368041</v>
      </c>
      <c r="L61" s="102">
        <f t="shared" si="5"/>
        <v>0.72897339472860978</v>
      </c>
      <c r="M61" s="102">
        <f t="shared" si="5"/>
        <v>0.73850245871199027</v>
      </c>
      <c r="N61" s="102">
        <f t="shared" si="5"/>
        <v>0.72373240953775053</v>
      </c>
      <c r="O61" s="102">
        <f t="shared" si="5"/>
        <v>0.68609260680339745</v>
      </c>
      <c r="P61" s="102">
        <f t="shared" si="5"/>
        <v>0.69419231118927094</v>
      </c>
      <c r="Q61" s="102">
        <f t="shared" si="5"/>
        <v>0.65750541485325598</v>
      </c>
      <c r="R61" s="3"/>
    </row>
    <row r="62" spans="1:18" x14ac:dyDescent="0.3">
      <c r="B62" s="4"/>
      <c r="C62" s="4"/>
      <c r="D62" s="4"/>
      <c r="F62" s="18"/>
      <c r="G62" s="18"/>
      <c r="H62" s="18"/>
      <c r="I62" s="18"/>
      <c r="J62" s="18"/>
      <c r="K62" s="18"/>
      <c r="L62" s="18"/>
      <c r="M62" s="18"/>
      <c r="N62" s="18"/>
      <c r="O62" s="18"/>
      <c r="P62" s="18"/>
      <c r="Q62" s="18"/>
    </row>
    <row r="63" spans="1:18" x14ac:dyDescent="0.3">
      <c r="B63" s="4"/>
      <c r="C63" s="4"/>
      <c r="D63" s="4"/>
      <c r="F63" s="18"/>
      <c r="G63" s="18"/>
      <c r="H63" s="18"/>
      <c r="I63" s="18"/>
      <c r="J63" s="18"/>
      <c r="K63" s="18"/>
      <c r="L63" s="18"/>
      <c r="M63" s="18"/>
      <c r="N63" s="18"/>
      <c r="O63" s="18"/>
      <c r="P63" s="18"/>
      <c r="Q63" s="18"/>
    </row>
  </sheetData>
  <sortState xmlns:xlrd2="http://schemas.microsoft.com/office/spreadsheetml/2017/richdata2" ref="B35:MS45">
    <sortCondition descending="1" ref="E35:E45"/>
  </sortState>
  <mergeCells count="17">
    <mergeCell ref="B61:D61"/>
    <mergeCell ref="B26:D27"/>
    <mergeCell ref="B35:B36"/>
    <mergeCell ref="C35:C36"/>
    <mergeCell ref="B57:B58"/>
    <mergeCell ref="C57:C58"/>
    <mergeCell ref="D35:D36"/>
    <mergeCell ref="D57:D58"/>
    <mergeCell ref="B34:D34"/>
    <mergeCell ref="B53:D53"/>
    <mergeCell ref="B1:E1"/>
    <mergeCell ref="B5:B6"/>
    <mergeCell ref="C5:C6"/>
    <mergeCell ref="B4:D4"/>
    <mergeCell ref="B56:D56"/>
    <mergeCell ref="D5:D6"/>
    <mergeCell ref="B25:D25"/>
  </mergeCells>
  <hyperlinks>
    <hyperlink ref="C11" location="ANSG20!A1" display="ANSG20" xr:uid="{00000000-0004-0000-0200-000000000000}"/>
    <hyperlink ref="C13" location="ANSE21!A1" display="ANSE21" xr:uid="{00000000-0004-0000-0200-000001000000}"/>
    <hyperlink ref="C12" location="ANSE22!A1" display="ANSE22" xr:uid="{00000000-0004-0000-0200-000002000000}"/>
    <hyperlink ref="C10" location="ANSE23!A1" display="ANSE23" xr:uid="{00000000-0004-0000-0200-000003000000}"/>
    <hyperlink ref="C7" location="FFDPO23!A1" display="FFDPO23" xr:uid="{00000000-0004-0000-0200-000004000000}"/>
    <hyperlink ref="C15" location="ANSG22!A1" display="ANSG22" xr:uid="{00000000-0004-0000-0200-000005000000}"/>
    <hyperlink ref="C14" location="IPVO26!A1" display="IPVO26" xr:uid="{00000000-0004-0000-0200-000006000000}"/>
    <hyperlink ref="C16" location="PROFA21!A1" display="PROFA21" xr:uid="{00000000-0004-0000-0200-000007000000}"/>
    <hyperlink ref="C18" location="'PMJ21'!A1" display="PMJ21" xr:uid="{00000000-0004-0000-0200-000008000000}"/>
    <hyperlink ref="C17" location="'PMG25'!A1" display="PMG25" xr:uid="{00000000-0004-0000-0200-000009000000}"/>
    <hyperlink ref="C39" location="BIDF40!A1" display="BIDF40" xr:uid="{00000000-0004-0000-0200-00000A000000}"/>
    <hyperlink ref="C48" location="BIDF22!A1" display="BIDF22" xr:uid="{00000000-0004-0000-0200-00000B000000}"/>
    <hyperlink ref="C45" location="BIDO24!A1" display="BIDO24" xr:uid="{00000000-0004-0000-0200-00000C000000}"/>
    <hyperlink ref="C43" location="BIDN32!A1" display="BIDN32" xr:uid="{00000000-0004-0000-0200-00000D000000}"/>
    <hyperlink ref="C46" location="BIDS34!A1" display="BIDS34" xr:uid="{00000000-0004-0000-0200-00000E000000}"/>
    <hyperlink ref="C47" location="BIDS23!A1" display="BIDS23" xr:uid="{00000000-0004-0000-0200-00000F000000}"/>
    <hyperlink ref="C42" location="BIDY42!A1" display="BIDY42" xr:uid="{00000000-0004-0000-0200-000010000000}"/>
    <hyperlink ref="C50" location="BIRJ22!A1" display="BIRJ22" xr:uid="{00000000-0004-0000-0200-000011000000}"/>
    <hyperlink ref="C49" location="BIRS38!A1" display="BIRS38" xr:uid="{00000000-0004-0000-0200-000012000000}"/>
    <hyperlink ref="C19" location="FFFIRO24!A1" display="FFFIRO24" xr:uid="{00000000-0004-0000-0200-000013000000}"/>
    <hyperlink ref="C20" location="FFFIRF26!A1" display="FFFIRF26" xr:uid="{00000000-0004-0000-0200-000014000000}"/>
    <hyperlink ref="C23" location="FFFIRF21!A1" display="FFFIRF21" xr:uid="{00000000-0004-0000-0200-000015000000}"/>
    <hyperlink ref="C22" location="FFFIRY22!A1" display="FFFIRY22" xr:uid="{00000000-0004-0000-0200-000016000000}"/>
    <hyperlink ref="C21" location="FFFIRE26!A1" display="FFFIRE26" xr:uid="{00000000-0004-0000-0200-000017000000}"/>
    <hyperlink ref="C9" location="GOBD23!A1" display="GOBD23" xr:uid="{00000000-0004-0000-0200-000018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93">
        <v>1</v>
      </c>
    </row>
    <row r="25" spans="11:11" x14ac:dyDescent="0.25">
      <c r="K25" s="93">
        <v>1</v>
      </c>
    </row>
    <row r="44" spans="11:11" x14ac:dyDescent="0.25">
      <c r="K44" s="93">
        <v>1</v>
      </c>
    </row>
    <row r="64" spans="11:11" x14ac:dyDescent="0.25">
      <c r="K64" s="93">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84" t="s">
        <v>114</v>
      </c>
      <c r="H2" s="184" t="s">
        <v>115</v>
      </c>
      <c r="I2" s="184"/>
      <c r="J2" s="184"/>
      <c r="K2" s="184" t="s">
        <v>116</v>
      </c>
      <c r="L2" s="184"/>
      <c r="M2" s="184"/>
      <c r="N2" s="184" t="s">
        <v>113</v>
      </c>
      <c r="O2" s="184"/>
      <c r="P2" s="184"/>
      <c r="Q2" s="184" t="s">
        <v>115</v>
      </c>
      <c r="R2" s="184"/>
      <c r="S2" s="184"/>
      <c r="T2" s="184" t="s">
        <v>116</v>
      </c>
      <c r="U2" s="184"/>
      <c r="V2" s="184"/>
      <c r="W2" s="184" t="s">
        <v>113</v>
      </c>
      <c r="X2" s="184"/>
      <c r="Y2" s="184"/>
      <c r="AB2" s="184" t="s">
        <v>122</v>
      </c>
      <c r="AC2" s="83" t="s">
        <v>117</v>
      </c>
      <c r="AD2" s="83" t="s">
        <v>117</v>
      </c>
      <c r="AE2" s="83" t="s">
        <v>117</v>
      </c>
      <c r="AF2" s="83" t="s">
        <v>118</v>
      </c>
      <c r="AG2" s="83" t="s">
        <v>118</v>
      </c>
      <c r="AH2" s="83" t="s">
        <v>118</v>
      </c>
      <c r="AI2" s="83" t="s">
        <v>119</v>
      </c>
      <c r="AJ2" s="83" t="s">
        <v>119</v>
      </c>
      <c r="AK2" s="83" t="s">
        <v>119</v>
      </c>
      <c r="AL2" s="83" t="s">
        <v>120</v>
      </c>
      <c r="AM2" s="83" t="s">
        <v>120</v>
      </c>
      <c r="AN2" s="83" t="s">
        <v>120</v>
      </c>
      <c r="AO2" s="83" t="s">
        <v>121</v>
      </c>
      <c r="AP2" s="83" t="s">
        <v>121</v>
      </c>
      <c r="AQ2" s="83" t="s">
        <v>121</v>
      </c>
      <c r="AR2" s="184" t="s">
        <v>113</v>
      </c>
      <c r="AS2" s="184"/>
      <c r="AT2" s="184"/>
    </row>
    <row r="3" spans="1:74" ht="27" customHeight="1" x14ac:dyDescent="0.25">
      <c r="A3" s="79" t="s">
        <v>112</v>
      </c>
      <c r="B3" s="80" t="s">
        <v>2</v>
      </c>
      <c r="C3" s="80" t="s">
        <v>128</v>
      </c>
      <c r="D3" s="80" t="s">
        <v>68</v>
      </c>
      <c r="G3" s="184"/>
      <c r="H3" s="80" t="s">
        <v>2</v>
      </c>
      <c r="I3" s="80" t="s">
        <v>128</v>
      </c>
      <c r="J3" s="80" t="s">
        <v>68</v>
      </c>
      <c r="K3" s="80" t="s">
        <v>2</v>
      </c>
      <c r="L3" s="80" t="s">
        <v>128</v>
      </c>
      <c r="M3" s="80" t="s">
        <v>68</v>
      </c>
      <c r="N3" s="80" t="s">
        <v>2</v>
      </c>
      <c r="O3" s="80" t="s">
        <v>128</v>
      </c>
      <c r="P3" s="80" t="s">
        <v>68</v>
      </c>
      <c r="Q3" s="80" t="s">
        <v>2</v>
      </c>
      <c r="R3" s="80" t="s">
        <v>128</v>
      </c>
      <c r="S3" s="80" t="s">
        <v>68</v>
      </c>
      <c r="T3" s="80" t="s">
        <v>2</v>
      </c>
      <c r="U3" s="80" t="s">
        <v>128</v>
      </c>
      <c r="V3" s="80" t="s">
        <v>68</v>
      </c>
      <c r="W3" s="80" t="s">
        <v>2</v>
      </c>
      <c r="X3" s="80" t="s">
        <v>128</v>
      </c>
      <c r="Y3" s="80" t="s">
        <v>68</v>
      </c>
      <c r="AB3" s="184"/>
      <c r="AC3" s="80" t="s">
        <v>2</v>
      </c>
      <c r="AD3" s="80" t="s">
        <v>128</v>
      </c>
      <c r="AE3" s="80" t="s">
        <v>68</v>
      </c>
      <c r="AF3" s="80" t="s">
        <v>2</v>
      </c>
      <c r="AG3" s="80" t="s">
        <v>128</v>
      </c>
      <c r="AH3" s="80" t="s">
        <v>68</v>
      </c>
      <c r="AI3" s="80" t="s">
        <v>2</v>
      </c>
      <c r="AJ3" s="80" t="s">
        <v>128</v>
      </c>
      <c r="AK3" s="80" t="s">
        <v>68</v>
      </c>
      <c r="AL3" s="80" t="s">
        <v>2</v>
      </c>
      <c r="AM3" s="80" t="s">
        <v>128</v>
      </c>
      <c r="AN3" s="80" t="s">
        <v>68</v>
      </c>
      <c r="AO3" s="80" t="s">
        <v>2</v>
      </c>
      <c r="AP3" s="80" t="s">
        <v>128</v>
      </c>
      <c r="AQ3" s="80" t="s">
        <v>68</v>
      </c>
      <c r="AR3" s="80" t="s">
        <v>2</v>
      </c>
      <c r="AS3" s="80" t="s">
        <v>128</v>
      </c>
      <c r="AT3" s="80" t="s">
        <v>68</v>
      </c>
      <c r="AW3" s="79" t="s">
        <v>129</v>
      </c>
      <c r="AX3" s="80" t="s">
        <v>2</v>
      </c>
      <c r="AY3" s="80" t="s">
        <v>128</v>
      </c>
      <c r="AZ3" s="80" t="s">
        <v>68</v>
      </c>
      <c r="BA3" s="82" t="s">
        <v>131</v>
      </c>
      <c r="BD3" s="79" t="s">
        <v>132</v>
      </c>
      <c r="BE3" s="80" t="s">
        <v>135</v>
      </c>
      <c r="BF3" s="80" t="s">
        <v>136</v>
      </c>
      <c r="BG3" s="80" t="s">
        <v>137</v>
      </c>
      <c r="BH3" s="80" t="s">
        <v>133</v>
      </c>
      <c r="BI3" s="80" t="s">
        <v>134</v>
      </c>
      <c r="BJ3" s="82" t="s">
        <v>138</v>
      </c>
      <c r="BK3" s="82" t="s">
        <v>131</v>
      </c>
      <c r="BT3" s="183" t="s">
        <v>150</v>
      </c>
      <c r="BU3" s="183"/>
      <c r="BV3" s="183"/>
    </row>
    <row r="4" spans="1:74" ht="16.5" x14ac:dyDescent="0.25">
      <c r="A4" s="86">
        <v>2020</v>
      </c>
      <c r="B4" s="91">
        <v>3065.3877530712161</v>
      </c>
      <c r="C4" s="91">
        <v>45.469569173511246</v>
      </c>
      <c r="D4" s="91">
        <v>55.569016177820686</v>
      </c>
      <c r="E4" s="57"/>
      <c r="F4" s="57"/>
      <c r="G4" s="87">
        <v>2020</v>
      </c>
      <c r="H4" s="91">
        <v>424.70894349503453</v>
      </c>
      <c r="I4" s="91">
        <v>17.845133017467905</v>
      </c>
      <c r="J4" s="91">
        <v>44.483175448205863</v>
      </c>
      <c r="K4" s="91">
        <v>2640.6788095761817</v>
      </c>
      <c r="L4" s="91">
        <v>27.624436156043338</v>
      </c>
      <c r="M4" s="91">
        <v>11.085840729614823</v>
      </c>
      <c r="N4" s="91">
        <v>3065.3877530712161</v>
      </c>
      <c r="O4" s="91">
        <v>45.469569173511246</v>
      </c>
      <c r="P4" s="91">
        <v>55.569016177820686</v>
      </c>
      <c r="Q4" s="88">
        <v>0.13854982720196427</v>
      </c>
      <c r="R4" s="88">
        <v>0.39246320873134127</v>
      </c>
      <c r="S4" s="88">
        <v>0.80050320318538359</v>
      </c>
      <c r="T4" s="88">
        <v>0.86145017279803571</v>
      </c>
      <c r="U4" s="88">
        <v>0.60753679126865867</v>
      </c>
      <c r="V4" s="88">
        <v>0.19949679681461635</v>
      </c>
      <c r="W4" s="88">
        <v>1</v>
      </c>
      <c r="X4" s="88">
        <v>1</v>
      </c>
      <c r="Y4" s="88">
        <v>1</v>
      </c>
      <c r="Z4" s="89">
        <v>0</v>
      </c>
      <c r="AB4" s="87">
        <v>2020</v>
      </c>
      <c r="AC4" s="90">
        <v>1178.4710619120408</v>
      </c>
      <c r="AD4" s="90">
        <v>0</v>
      </c>
      <c r="AE4" s="90">
        <v>0</v>
      </c>
      <c r="AF4" s="90">
        <v>0</v>
      </c>
      <c r="AG4" s="90">
        <v>0</v>
      </c>
      <c r="AH4" s="90">
        <v>55.569016177820686</v>
      </c>
      <c r="AI4" s="90">
        <v>0</v>
      </c>
      <c r="AJ4" s="90">
        <v>1.6413985000000002</v>
      </c>
      <c r="AK4" s="90">
        <v>0</v>
      </c>
      <c r="AL4" s="90">
        <v>0</v>
      </c>
      <c r="AM4" s="90">
        <v>21.636095673511246</v>
      </c>
      <c r="AN4" s="90">
        <v>0</v>
      </c>
      <c r="AO4" s="90">
        <v>1886.9166911591758</v>
      </c>
      <c r="AP4" s="90">
        <v>22.192074999999999</v>
      </c>
      <c r="AQ4" s="90">
        <v>0</v>
      </c>
      <c r="AR4" s="90">
        <v>3065.3877530712166</v>
      </c>
      <c r="AS4" s="90">
        <v>45.469569173511246</v>
      </c>
      <c r="AT4" s="90">
        <v>55.569016177820686</v>
      </c>
      <c r="AU4" s="57"/>
      <c r="AV4" s="57"/>
      <c r="AW4" s="82" t="s">
        <v>74</v>
      </c>
      <c r="AX4" s="98">
        <v>0.20386675892079822</v>
      </c>
      <c r="AY4" s="98">
        <v>0.65816511704272374</v>
      </c>
      <c r="AZ4" s="98">
        <v>0.13796812403647807</v>
      </c>
      <c r="BA4" s="98">
        <v>1</v>
      </c>
      <c r="BD4" s="82" t="s">
        <v>74</v>
      </c>
      <c r="BE4" s="98">
        <v>0.19260383287633662</v>
      </c>
      <c r="BF4" s="98">
        <v>0.13796812403647807</v>
      </c>
      <c r="BG4" s="98">
        <v>0.48636260813479726</v>
      </c>
      <c r="BH4" s="98">
        <v>1.3734194605227522E-3</v>
      </c>
      <c r="BI4" s="98">
        <v>0.1718025089079265</v>
      </c>
      <c r="BJ4" s="98">
        <v>9.8895065839388566E-3</v>
      </c>
      <c r="BK4" s="98">
        <v>1</v>
      </c>
      <c r="BL4" s="85"/>
      <c r="BT4" s="92" t="s">
        <v>140</v>
      </c>
    </row>
    <row r="5" spans="1:74" ht="16.5" x14ac:dyDescent="0.25">
      <c r="A5" s="86">
        <f>+A4+1</f>
        <v>2021</v>
      </c>
      <c r="B5" s="91">
        <v>10147.351244895268</v>
      </c>
      <c r="C5" s="91">
        <v>39.093653521593453</v>
      </c>
      <c r="D5" s="91">
        <v>40.171198581538093</v>
      </c>
      <c r="E5" s="57"/>
      <c r="F5" s="57"/>
      <c r="G5" s="86">
        <f>+G4+1</f>
        <v>2021</v>
      </c>
      <c r="H5" s="91">
        <v>6946.7608735288104</v>
      </c>
      <c r="I5" s="91">
        <v>16.389025340834021</v>
      </c>
      <c r="J5" s="91">
        <v>31.30297518540501</v>
      </c>
      <c r="K5" s="91">
        <v>3200.5903713664584</v>
      </c>
      <c r="L5" s="91">
        <v>22.704628180759428</v>
      </c>
      <c r="M5" s="91">
        <v>8.8682233961330805</v>
      </c>
      <c r="N5" s="91">
        <v>10147.351244895268</v>
      </c>
      <c r="O5" s="91">
        <v>39.093653521593453</v>
      </c>
      <c r="P5" s="91">
        <v>40.171198581538093</v>
      </c>
      <c r="Q5" s="88">
        <v>0.68458858926593791</v>
      </c>
      <c r="R5" s="88">
        <v>0.41922470438281018</v>
      </c>
      <c r="S5" s="88">
        <v>0.77923926322156722</v>
      </c>
      <c r="T5" s="88">
        <v>0.31541141073406215</v>
      </c>
      <c r="U5" s="88">
        <v>0.58077529561718977</v>
      </c>
      <c r="V5" s="88">
        <v>0.22076073677843272</v>
      </c>
      <c r="W5" s="88">
        <v>1</v>
      </c>
      <c r="X5" s="88">
        <v>1</v>
      </c>
      <c r="Y5" s="88">
        <v>1</v>
      </c>
      <c r="Z5" s="89">
        <v>0</v>
      </c>
      <c r="AB5" s="86">
        <f>+AB4+1</f>
        <v>2021</v>
      </c>
      <c r="AC5" s="90">
        <v>7082.8449615622712</v>
      </c>
      <c r="AD5" s="90">
        <v>0</v>
      </c>
      <c r="AE5" s="90">
        <v>0</v>
      </c>
      <c r="AF5" s="90">
        <v>0</v>
      </c>
      <c r="AG5" s="90">
        <v>0</v>
      </c>
      <c r="AH5" s="90">
        <v>40.171198581538093</v>
      </c>
      <c r="AI5" s="90">
        <v>0</v>
      </c>
      <c r="AJ5" s="90">
        <v>0.79255361999999996</v>
      </c>
      <c r="AK5" s="90">
        <v>0</v>
      </c>
      <c r="AL5" s="90">
        <v>0</v>
      </c>
      <c r="AM5" s="90">
        <v>18.869233234926782</v>
      </c>
      <c r="AN5" s="90">
        <v>0</v>
      </c>
      <c r="AO5" s="90">
        <v>3064.5062833329944</v>
      </c>
      <c r="AP5" s="90">
        <v>19.431866666666668</v>
      </c>
      <c r="AQ5" s="90">
        <v>0</v>
      </c>
      <c r="AR5" s="90">
        <v>10147.351244895266</v>
      </c>
      <c r="AS5" s="90">
        <v>39.093653521593453</v>
      </c>
      <c r="AT5" s="90">
        <v>40.171198581538093</v>
      </c>
      <c r="AU5" s="57"/>
      <c r="AV5" s="57"/>
      <c r="AW5" s="82" t="s">
        <v>130</v>
      </c>
      <c r="AX5" s="125">
        <v>222.14131133971179</v>
      </c>
      <c r="AY5" s="125">
        <v>717.16283199815871</v>
      </c>
      <c r="AZ5" s="125">
        <v>150.33554346370948</v>
      </c>
      <c r="BA5" s="100">
        <v>1089.63968680158</v>
      </c>
      <c r="BD5" s="82" t="s">
        <v>130</v>
      </c>
      <c r="BE5" s="99">
        <v>209.86878013215528</v>
      </c>
      <c r="BF5" s="99">
        <v>150.33554346370948</v>
      </c>
      <c r="BG5" s="99">
        <v>529.96</v>
      </c>
      <c r="BH5" s="99">
        <v>1.4965323508112065</v>
      </c>
      <c r="BI5" s="99">
        <v>187.2028319981587</v>
      </c>
      <c r="BJ5" s="99">
        <v>10.775998856745298</v>
      </c>
      <c r="BK5" s="101">
        <v>1089.63968680158</v>
      </c>
      <c r="BL5" s="84"/>
      <c r="BT5" s="92" t="s">
        <v>141</v>
      </c>
    </row>
    <row r="6" spans="1:74" x14ac:dyDescent="0.25">
      <c r="A6" s="86">
        <f t="shared" ref="A6:A9" si="0">+A5+1</f>
        <v>2022</v>
      </c>
      <c r="B6" s="91">
        <v>10139.041232668227</v>
      </c>
      <c r="C6" s="91">
        <v>41.076662794525298</v>
      </c>
      <c r="D6" s="91">
        <v>48.604420206829857</v>
      </c>
      <c r="E6" s="57"/>
      <c r="F6" s="57"/>
      <c r="G6" s="86">
        <f t="shared" ref="G6:G9" si="1">+G5+1</f>
        <v>2022</v>
      </c>
      <c r="H6" s="91">
        <v>7718.773758244999</v>
      </c>
      <c r="I6" s="91">
        <v>15.783125932399424</v>
      </c>
      <c r="J6" s="91">
        <v>41.737300247206683</v>
      </c>
      <c r="K6" s="91">
        <v>2420.2674744232281</v>
      </c>
      <c r="L6" s="91">
        <v>25.293536862125876</v>
      </c>
      <c r="M6" s="91">
        <v>6.8671199596231727</v>
      </c>
      <c r="N6" s="91">
        <v>10139.041232668227</v>
      </c>
      <c r="O6" s="91">
        <v>41.076662794525298</v>
      </c>
      <c r="P6" s="91">
        <v>48.604420206829857</v>
      </c>
      <c r="Q6" s="88">
        <v>0.7612922742019167</v>
      </c>
      <c r="R6" s="88">
        <v>0.38423583754479201</v>
      </c>
      <c r="S6" s="88">
        <v>0.8587140854596963</v>
      </c>
      <c r="T6" s="88">
        <v>0.23870772579808333</v>
      </c>
      <c r="U6" s="88">
        <v>0.61576416245520804</v>
      </c>
      <c r="V6" s="88">
        <v>0.14128591454030368</v>
      </c>
      <c r="W6" s="88">
        <v>1</v>
      </c>
      <c r="X6" s="88">
        <v>1</v>
      </c>
      <c r="Y6" s="88">
        <v>1</v>
      </c>
      <c r="Z6" s="89">
        <v>0</v>
      </c>
      <c r="AB6" s="86">
        <f t="shared" ref="AB6:AB9" si="2">+AB5+1</f>
        <v>2022</v>
      </c>
      <c r="AC6" s="90">
        <v>10122.886295331755</v>
      </c>
      <c r="AD6" s="90">
        <v>0</v>
      </c>
      <c r="AE6" s="90">
        <v>0</v>
      </c>
      <c r="AF6" s="90">
        <v>0</v>
      </c>
      <c r="AG6" s="90">
        <v>0</v>
      </c>
      <c r="AH6" s="90">
        <v>48.604420206829857</v>
      </c>
      <c r="AI6" s="90">
        <v>0</v>
      </c>
      <c r="AJ6" s="90">
        <v>0</v>
      </c>
      <c r="AK6" s="90">
        <v>0</v>
      </c>
      <c r="AL6" s="90">
        <v>0</v>
      </c>
      <c r="AM6" s="90">
        <v>18.553362794525299</v>
      </c>
      <c r="AN6" s="90">
        <v>0</v>
      </c>
      <c r="AO6" s="90">
        <v>16.154937336473772</v>
      </c>
      <c r="AP6" s="90">
        <v>22.523299999999999</v>
      </c>
      <c r="AQ6" s="90">
        <v>0</v>
      </c>
      <c r="AR6" s="90">
        <v>10139.041232668229</v>
      </c>
      <c r="AS6" s="90">
        <v>41.076662794525298</v>
      </c>
      <c r="AT6" s="90">
        <v>48.604420206829857</v>
      </c>
      <c r="AU6" s="57"/>
      <c r="AV6" s="57"/>
      <c r="AW6" s="57"/>
      <c r="BA6" s="57"/>
      <c r="BD6" s="57"/>
      <c r="BT6" s="92" t="s">
        <v>142</v>
      </c>
    </row>
    <row r="7" spans="1:74" x14ac:dyDescent="0.25">
      <c r="A7" s="86">
        <f t="shared" si="0"/>
        <v>2023</v>
      </c>
      <c r="B7" s="91">
        <v>10450.278115796753</v>
      </c>
      <c r="C7" s="91">
        <v>125.75975662008344</v>
      </c>
      <c r="D7" s="91">
        <v>46.517555194469523</v>
      </c>
      <c r="E7" s="57"/>
      <c r="F7" s="57"/>
      <c r="G7" s="86">
        <f t="shared" si="1"/>
        <v>2023</v>
      </c>
      <c r="H7" s="91">
        <v>9680.3436662979839</v>
      </c>
      <c r="I7" s="91">
        <v>97.210029925549151</v>
      </c>
      <c r="J7" s="91">
        <v>41.737300247206683</v>
      </c>
      <c r="K7" s="91">
        <v>769.93444949876869</v>
      </c>
      <c r="L7" s="91">
        <v>28.549726694534293</v>
      </c>
      <c r="M7" s="91">
        <v>4.7802549472628435</v>
      </c>
      <c r="N7" s="91">
        <v>10450.278115796753</v>
      </c>
      <c r="O7" s="91">
        <v>125.75975662008344</v>
      </c>
      <c r="P7" s="91">
        <v>46.517555194469523</v>
      </c>
      <c r="Q7" s="88">
        <v>0.92632402305782391</v>
      </c>
      <c r="R7" s="88">
        <v>0.77298201378695275</v>
      </c>
      <c r="S7" s="88">
        <v>0.89723761433121996</v>
      </c>
      <c r="T7" s="88">
        <v>7.3675976942176064E-2</v>
      </c>
      <c r="U7" s="88">
        <v>0.22701798621304736</v>
      </c>
      <c r="V7" s="88">
        <v>0.10276238566878013</v>
      </c>
      <c r="W7" s="88">
        <v>1</v>
      </c>
      <c r="X7" s="88">
        <v>1</v>
      </c>
      <c r="Y7" s="88">
        <v>1</v>
      </c>
      <c r="Z7" s="89">
        <v>0</v>
      </c>
      <c r="AB7" s="86">
        <f t="shared" si="2"/>
        <v>2023</v>
      </c>
      <c r="AC7" s="90">
        <v>10436.665724642411</v>
      </c>
      <c r="AD7" s="90">
        <v>0</v>
      </c>
      <c r="AE7" s="90">
        <v>0</v>
      </c>
      <c r="AF7" s="90">
        <v>0</v>
      </c>
      <c r="AG7" s="90">
        <v>0</v>
      </c>
      <c r="AH7" s="90">
        <v>46.517555194469523</v>
      </c>
      <c r="AI7" s="90">
        <v>0</v>
      </c>
      <c r="AJ7" s="90">
        <v>0</v>
      </c>
      <c r="AK7" s="90">
        <v>0</v>
      </c>
      <c r="AL7" s="90">
        <v>0</v>
      </c>
      <c r="AM7" s="90">
        <v>18.901475850852673</v>
      </c>
      <c r="AN7" s="90">
        <v>0</v>
      </c>
      <c r="AO7" s="90">
        <v>13.612391154352162</v>
      </c>
      <c r="AP7" s="90">
        <v>106.85828076923077</v>
      </c>
      <c r="AQ7" s="90">
        <v>0</v>
      </c>
      <c r="AR7" s="90">
        <v>10450.278115796764</v>
      </c>
      <c r="AS7" s="90">
        <v>125.75975662008345</v>
      </c>
      <c r="AT7" s="90">
        <v>46.517555194469523</v>
      </c>
      <c r="AU7" s="57"/>
      <c r="AV7" s="57"/>
      <c r="AW7" s="57"/>
      <c r="BD7" s="57"/>
      <c r="BT7" s="92" t="s">
        <v>143</v>
      </c>
    </row>
    <row r="8" spans="1:74" x14ac:dyDescent="0.25">
      <c r="A8" s="86">
        <f t="shared" si="0"/>
        <v>2024</v>
      </c>
      <c r="B8" s="91">
        <v>304.40501852614079</v>
      </c>
      <c r="C8" s="91">
        <v>125.53234687765179</v>
      </c>
      <c r="D8" s="91">
        <v>44.440219246092575</v>
      </c>
      <c r="E8" s="57"/>
      <c r="F8" s="57"/>
      <c r="G8" s="86">
        <f t="shared" si="1"/>
        <v>2024</v>
      </c>
      <c r="H8" s="91">
        <v>270.92993642710923</v>
      </c>
      <c r="I8" s="91">
        <v>97.096221348882494</v>
      </c>
      <c r="J8" s="91">
        <v>41.737300247206683</v>
      </c>
      <c r="K8" s="91">
        <v>33.475082099031553</v>
      </c>
      <c r="L8" s="91">
        <v>28.436125528769296</v>
      </c>
      <c r="M8" s="91">
        <v>2.7029189988858944</v>
      </c>
      <c r="N8" s="91">
        <v>304.40501852614079</v>
      </c>
      <c r="O8" s="91">
        <v>125.53234687765179</v>
      </c>
      <c r="P8" s="91">
        <v>44.440219246092575</v>
      </c>
      <c r="Q8" s="88">
        <v>0.89003110966727739</v>
      </c>
      <c r="R8" s="88">
        <v>0.77347571175034169</v>
      </c>
      <c r="S8" s="88">
        <v>0.93917854041362436</v>
      </c>
      <c r="T8" s="88">
        <v>0.10996889033272254</v>
      </c>
      <c r="U8" s="88">
        <v>0.22652428824965837</v>
      </c>
      <c r="V8" s="88">
        <v>6.0821459586375685E-2</v>
      </c>
      <c r="W8" s="88">
        <v>0.99999999999999989</v>
      </c>
      <c r="X8" s="88">
        <v>1</v>
      </c>
      <c r="Y8" s="88">
        <v>1</v>
      </c>
      <c r="Z8" s="89">
        <v>0</v>
      </c>
      <c r="AB8" s="86">
        <f t="shared" si="2"/>
        <v>2024</v>
      </c>
      <c r="AC8" s="90">
        <v>293.76288440285879</v>
      </c>
      <c r="AD8" s="90">
        <v>0</v>
      </c>
      <c r="AE8" s="90">
        <v>0</v>
      </c>
      <c r="AF8" s="90">
        <v>0</v>
      </c>
      <c r="AG8" s="90">
        <v>0</v>
      </c>
      <c r="AH8" s="90">
        <v>44.440219246092575</v>
      </c>
      <c r="AI8" s="90">
        <v>0</v>
      </c>
      <c r="AJ8" s="90">
        <v>0</v>
      </c>
      <c r="AK8" s="90">
        <v>0</v>
      </c>
      <c r="AL8" s="90">
        <v>0</v>
      </c>
      <c r="AM8" s="90">
        <v>19.387473800728703</v>
      </c>
      <c r="AN8" s="90">
        <v>0</v>
      </c>
      <c r="AO8" s="90">
        <v>10.642134123281977</v>
      </c>
      <c r="AP8" s="90">
        <v>106.14487307692309</v>
      </c>
      <c r="AQ8" s="90">
        <v>0</v>
      </c>
      <c r="AR8" s="90">
        <v>304.40501852614079</v>
      </c>
      <c r="AS8" s="90">
        <v>125.53234687765179</v>
      </c>
      <c r="AT8" s="90">
        <v>44.440219246092575</v>
      </c>
      <c r="AU8" s="57"/>
      <c r="AV8" s="57"/>
      <c r="AW8" s="57"/>
      <c r="BD8" s="57"/>
      <c r="BT8" s="92" t="s">
        <v>144</v>
      </c>
    </row>
    <row r="9" spans="1:74" x14ac:dyDescent="0.25">
      <c r="A9" s="86">
        <f t="shared" si="0"/>
        <v>2025</v>
      </c>
      <c r="B9" s="91">
        <v>142.72631514669058</v>
      </c>
      <c r="C9" s="91">
        <v>121.88631546706657</v>
      </c>
      <c r="D9" s="91">
        <v>31.952857349071571</v>
      </c>
      <c r="E9" s="57"/>
      <c r="F9" s="57"/>
      <c r="G9" s="86">
        <f t="shared" si="1"/>
        <v>2025</v>
      </c>
      <c r="H9" s="91">
        <v>128.26108510137342</v>
      </c>
      <c r="I9" s="91">
        <v>96.918051638882503</v>
      </c>
      <c r="J9" s="91">
        <v>31.30297518540501</v>
      </c>
      <c r="K9" s="91">
        <v>14.465230045317153</v>
      </c>
      <c r="L9" s="91">
        <v>24.968263828184071</v>
      </c>
      <c r="M9" s="91">
        <v>0.64988216366655971</v>
      </c>
      <c r="N9" s="91">
        <v>142.72631514669058</v>
      </c>
      <c r="O9" s="91">
        <v>121.88631546706657</v>
      </c>
      <c r="P9" s="91">
        <v>31.952857349071571</v>
      </c>
      <c r="Q9" s="88">
        <v>0.89865057448971375</v>
      </c>
      <c r="R9" s="88">
        <v>0.79515121338678552</v>
      </c>
      <c r="S9" s="88">
        <v>0.97966121913396131</v>
      </c>
      <c r="T9" s="88">
        <v>0.10134942551028622</v>
      </c>
      <c r="U9" s="88">
        <v>0.20484878661321454</v>
      </c>
      <c r="V9" s="88">
        <v>2.0338780866038662E-2</v>
      </c>
      <c r="W9" s="88">
        <v>1</v>
      </c>
      <c r="X9" s="88">
        <v>1</v>
      </c>
      <c r="Y9" s="88">
        <v>1</v>
      </c>
      <c r="Z9" s="89">
        <v>0</v>
      </c>
      <c r="AB9" s="86">
        <f t="shared" si="2"/>
        <v>2025</v>
      </c>
      <c r="AC9" s="90">
        <v>134.36615098309795</v>
      </c>
      <c r="AD9" s="90">
        <v>0</v>
      </c>
      <c r="AE9" s="90">
        <v>0</v>
      </c>
      <c r="AF9" s="90">
        <v>0</v>
      </c>
      <c r="AG9" s="90">
        <v>0</v>
      </c>
      <c r="AH9" s="90">
        <v>31.952857349071571</v>
      </c>
      <c r="AI9" s="90">
        <v>0</v>
      </c>
      <c r="AJ9" s="90">
        <v>0</v>
      </c>
      <c r="AK9" s="90">
        <v>0</v>
      </c>
      <c r="AL9" s="90">
        <v>0</v>
      </c>
      <c r="AM9" s="90">
        <v>20.429550082451168</v>
      </c>
      <c r="AN9" s="90">
        <v>0</v>
      </c>
      <c r="AO9" s="90">
        <v>8.3601641635926285</v>
      </c>
      <c r="AP9" s="90">
        <v>101.45676538461539</v>
      </c>
      <c r="AQ9" s="90">
        <v>0</v>
      </c>
      <c r="AR9" s="90">
        <v>142.72631514669058</v>
      </c>
      <c r="AS9" s="90">
        <v>121.88631546706657</v>
      </c>
      <c r="AT9" s="90">
        <v>31.952857349071571</v>
      </c>
      <c r="AU9" s="57"/>
      <c r="AV9" s="57"/>
      <c r="AW9" s="57"/>
      <c r="BD9" s="57"/>
      <c r="BT9" s="92" t="s">
        <v>145</v>
      </c>
    </row>
    <row r="10" spans="1:74" x14ac:dyDescent="0.25">
      <c r="A10" s="86">
        <f>+A9+1</f>
        <v>2026</v>
      </c>
      <c r="B10" s="91">
        <v>37.209827571541538</v>
      </c>
      <c r="C10" s="91">
        <v>111.90398421346718</v>
      </c>
      <c r="D10" s="91">
        <v>0</v>
      </c>
      <c r="E10" s="57"/>
      <c r="F10" s="57"/>
      <c r="G10" s="86">
        <f>+G9+1</f>
        <v>2026</v>
      </c>
      <c r="H10" s="91">
        <v>34.775130686708437</v>
      </c>
      <c r="I10" s="91">
        <v>92.047241787453913</v>
      </c>
      <c r="J10" s="91">
        <v>0</v>
      </c>
      <c r="K10" s="91">
        <v>2.4346968848331052</v>
      </c>
      <c r="L10" s="91">
        <v>19.856742426013273</v>
      </c>
      <c r="M10" s="91">
        <v>0</v>
      </c>
      <c r="N10" s="91">
        <v>37.209827571541538</v>
      </c>
      <c r="O10" s="91">
        <v>111.90398421346718</v>
      </c>
      <c r="P10" s="91">
        <v>0</v>
      </c>
      <c r="Q10" s="88">
        <v>0.93456844485097312</v>
      </c>
      <c r="R10" s="88">
        <v>0.82255553664528425</v>
      </c>
      <c r="S10" s="88" t="s">
        <v>192</v>
      </c>
      <c r="T10" s="88">
        <v>6.5431555149026988E-2</v>
      </c>
      <c r="U10" s="88">
        <v>0.17744446335471581</v>
      </c>
      <c r="V10" s="88" t="s">
        <v>192</v>
      </c>
      <c r="W10" s="88">
        <v>1</v>
      </c>
      <c r="X10" s="88">
        <v>1</v>
      </c>
      <c r="Y10" s="88">
        <v>0</v>
      </c>
      <c r="Z10" s="89">
        <v>0</v>
      </c>
      <c r="AB10" s="86">
        <f>+AB9+1</f>
        <v>2026</v>
      </c>
      <c r="AC10" s="90">
        <v>37.209827571541538</v>
      </c>
      <c r="AD10" s="90">
        <v>0</v>
      </c>
      <c r="AE10" s="90">
        <v>0</v>
      </c>
      <c r="AF10" s="90">
        <v>0</v>
      </c>
      <c r="AG10" s="90">
        <v>0</v>
      </c>
      <c r="AH10" s="90">
        <v>0</v>
      </c>
      <c r="AI10" s="90">
        <v>0</v>
      </c>
      <c r="AJ10" s="90">
        <v>0</v>
      </c>
      <c r="AK10" s="90">
        <v>0</v>
      </c>
      <c r="AL10" s="90">
        <v>0</v>
      </c>
      <c r="AM10" s="90">
        <v>15.135326521159488</v>
      </c>
      <c r="AN10" s="90">
        <v>0</v>
      </c>
      <c r="AO10" s="90">
        <v>0</v>
      </c>
      <c r="AP10" s="90">
        <v>96.768657692307713</v>
      </c>
      <c r="AQ10" s="90">
        <v>0</v>
      </c>
      <c r="AR10" s="90">
        <v>37.209827571541538</v>
      </c>
      <c r="AS10" s="90">
        <v>111.9039842134672</v>
      </c>
      <c r="AT10" s="90">
        <v>0</v>
      </c>
      <c r="AU10" s="57"/>
      <c r="AV10" s="57"/>
      <c r="AW10" s="57"/>
      <c r="BD10" s="57"/>
      <c r="BT10" s="92" t="s">
        <v>159</v>
      </c>
    </row>
    <row r="11" spans="1:74" x14ac:dyDescent="0.25">
      <c r="A11" s="86" t="s">
        <v>173</v>
      </c>
      <c r="B11" s="91">
        <v>0</v>
      </c>
      <c r="C11" s="91">
        <v>19.55601664394139</v>
      </c>
      <c r="D11" s="91">
        <v>0</v>
      </c>
      <c r="E11" s="57"/>
      <c r="F11" s="57"/>
      <c r="G11" s="86" t="s">
        <v>173</v>
      </c>
      <c r="H11" s="91">
        <v>0</v>
      </c>
      <c r="I11" s="91">
        <v>17.2323813572402</v>
      </c>
      <c r="J11" s="91">
        <v>0</v>
      </c>
      <c r="K11" s="91">
        <v>0</v>
      </c>
      <c r="L11" s="91">
        <v>2.3236352867011854</v>
      </c>
      <c r="M11" s="91">
        <v>0</v>
      </c>
      <c r="N11" s="91">
        <v>0</v>
      </c>
      <c r="O11" s="91">
        <v>19.55601664394139</v>
      </c>
      <c r="P11" s="91">
        <v>0</v>
      </c>
      <c r="Q11" s="88" t="s">
        <v>192</v>
      </c>
      <c r="R11" s="88">
        <v>0.88118054259167999</v>
      </c>
      <c r="S11" s="88" t="s">
        <v>192</v>
      </c>
      <c r="T11" s="88" t="s">
        <v>192</v>
      </c>
      <c r="U11" s="88">
        <v>0.1188194574083197</v>
      </c>
      <c r="V11" s="88" t="s">
        <v>192</v>
      </c>
      <c r="W11" s="88">
        <v>0</v>
      </c>
      <c r="X11" s="88">
        <v>0.99999999999999967</v>
      </c>
      <c r="Y11" s="88">
        <v>0</v>
      </c>
      <c r="Z11" s="89">
        <v>0</v>
      </c>
      <c r="AB11" s="86" t="s">
        <v>173</v>
      </c>
      <c r="AC11" s="90">
        <v>0</v>
      </c>
      <c r="AD11" s="90">
        <v>0</v>
      </c>
      <c r="AE11" s="90">
        <v>0</v>
      </c>
      <c r="AF11" s="90">
        <v>0</v>
      </c>
      <c r="AG11" s="90">
        <v>0</v>
      </c>
      <c r="AH11" s="90">
        <v>0</v>
      </c>
      <c r="AI11" s="90">
        <v>0</v>
      </c>
      <c r="AJ11" s="90">
        <v>0</v>
      </c>
      <c r="AK11" s="90">
        <v>0</v>
      </c>
      <c r="AL11" s="90">
        <v>0</v>
      </c>
      <c r="AM11" s="90">
        <v>7.2553959174456599</v>
      </c>
      <c r="AN11" s="90">
        <v>0</v>
      </c>
      <c r="AO11" s="90">
        <v>0</v>
      </c>
      <c r="AP11" s="90">
        <v>12.300620726495728</v>
      </c>
      <c r="AQ11" s="90">
        <v>0</v>
      </c>
      <c r="AR11" s="90">
        <v>0</v>
      </c>
      <c r="AS11" s="90">
        <v>19.55601664394139</v>
      </c>
      <c r="AT11" s="90">
        <v>0</v>
      </c>
      <c r="AU11" s="57"/>
      <c r="AV11" s="57"/>
      <c r="AW11" s="57"/>
      <c r="BD11" s="57"/>
      <c r="BT11" s="92" t="s">
        <v>146</v>
      </c>
    </row>
    <row r="12" spans="1:74" x14ac:dyDescent="0.25">
      <c r="A12" s="81"/>
      <c r="B12" s="128"/>
      <c r="C12" s="128"/>
      <c r="D12" s="128"/>
      <c r="E12" s="129"/>
      <c r="F12" s="129"/>
      <c r="G12" s="81"/>
      <c r="H12" s="128"/>
      <c r="I12" s="128"/>
      <c r="J12" s="128"/>
      <c r="K12" s="128"/>
      <c r="L12" s="128"/>
      <c r="M12" s="128"/>
      <c r="N12" s="128"/>
      <c r="O12" s="128"/>
      <c r="P12" s="128"/>
      <c r="Q12" s="130"/>
      <c r="R12" s="130"/>
      <c r="S12" s="130"/>
      <c r="T12" s="130"/>
      <c r="U12" s="130"/>
      <c r="V12" s="130"/>
      <c r="W12" s="130"/>
      <c r="X12" s="130"/>
      <c r="Y12" s="130"/>
      <c r="AB12" s="81"/>
      <c r="AC12" s="131"/>
      <c r="AD12" s="131"/>
      <c r="AE12" s="131"/>
      <c r="AF12" s="131"/>
      <c r="AG12" s="131"/>
      <c r="AH12" s="131"/>
      <c r="AI12" s="131"/>
      <c r="AJ12" s="131"/>
      <c r="AK12" s="131"/>
      <c r="AL12" s="131"/>
      <c r="AM12" s="131"/>
      <c r="AN12" s="131"/>
      <c r="AO12" s="131"/>
      <c r="AP12" s="131"/>
      <c r="AQ12" s="131"/>
      <c r="AR12" s="131"/>
      <c r="AS12" s="131"/>
      <c r="AT12" s="131"/>
      <c r="AU12" s="57"/>
      <c r="AV12" s="57"/>
      <c r="AW12" s="57"/>
      <c r="BD12" s="57"/>
      <c r="BT12" s="92" t="s">
        <v>147</v>
      </c>
    </row>
    <row r="13" spans="1:74" x14ac:dyDescent="0.25">
      <c r="A13" s="81"/>
      <c r="B13" s="128"/>
      <c r="C13" s="128"/>
      <c r="D13" s="128"/>
      <c r="E13" s="129"/>
      <c r="F13" s="129"/>
      <c r="G13" s="81"/>
      <c r="H13" s="128"/>
      <c r="I13" s="128"/>
      <c r="J13" s="128"/>
      <c r="K13" s="128"/>
      <c r="L13" s="128"/>
      <c r="M13" s="128"/>
      <c r="N13" s="128"/>
      <c r="O13" s="128"/>
      <c r="P13" s="128"/>
      <c r="Q13" s="130"/>
      <c r="R13" s="130"/>
      <c r="S13" s="130"/>
      <c r="T13" s="130"/>
      <c r="U13" s="130"/>
      <c r="V13" s="130"/>
      <c r="W13" s="130"/>
      <c r="X13" s="130"/>
      <c r="Y13" s="130"/>
      <c r="AB13" s="81"/>
      <c r="AC13" s="131"/>
      <c r="AD13" s="131"/>
      <c r="AE13" s="131"/>
      <c r="AF13" s="131"/>
      <c r="AG13" s="131"/>
      <c r="AH13" s="131"/>
      <c r="AI13" s="131"/>
      <c r="AJ13" s="131"/>
      <c r="AK13" s="131"/>
      <c r="AL13" s="131"/>
      <c r="AM13" s="131"/>
      <c r="AN13" s="131"/>
      <c r="AO13" s="131"/>
      <c r="AP13" s="131"/>
      <c r="AQ13" s="131"/>
      <c r="AR13" s="131"/>
      <c r="AS13" s="131"/>
      <c r="AT13" s="131"/>
      <c r="AU13" s="57"/>
      <c r="AV13" s="57"/>
      <c r="AW13" s="57"/>
      <c r="BD13" s="57"/>
      <c r="BT13" s="92" t="s">
        <v>149</v>
      </c>
    </row>
    <row r="14" spans="1:74" x14ac:dyDescent="0.25">
      <c r="A14" s="81"/>
      <c r="B14" s="128"/>
      <c r="C14" s="128"/>
      <c r="D14" s="128"/>
      <c r="E14" s="129"/>
      <c r="F14" s="129"/>
      <c r="G14" s="81"/>
      <c r="H14" s="128"/>
      <c r="I14" s="128"/>
      <c r="J14" s="128"/>
      <c r="K14" s="128"/>
      <c r="L14" s="128"/>
      <c r="M14" s="128"/>
      <c r="N14" s="128"/>
      <c r="O14" s="128"/>
      <c r="P14" s="128"/>
      <c r="Q14" s="130"/>
      <c r="R14" s="130"/>
      <c r="S14" s="130"/>
      <c r="T14" s="130"/>
      <c r="U14" s="130"/>
      <c r="V14" s="130"/>
      <c r="W14" s="130"/>
      <c r="X14" s="130"/>
      <c r="Y14" s="130"/>
      <c r="AB14" s="81"/>
      <c r="AC14" s="131"/>
      <c r="AD14" s="131"/>
      <c r="AE14" s="131"/>
      <c r="AF14" s="131"/>
      <c r="AG14" s="131"/>
      <c r="AH14" s="131"/>
      <c r="AI14" s="131"/>
      <c r="AJ14" s="131"/>
      <c r="AK14" s="131"/>
      <c r="AL14" s="131"/>
      <c r="AM14" s="131"/>
      <c r="AN14" s="131"/>
      <c r="AO14" s="131"/>
      <c r="AP14" s="131"/>
      <c r="AQ14" s="131"/>
      <c r="AR14" s="131"/>
      <c r="AS14" s="131"/>
      <c r="AT14" s="131"/>
      <c r="AU14" s="57"/>
      <c r="AV14" s="57"/>
      <c r="AW14" s="57"/>
      <c r="BD14" s="57"/>
      <c r="BT14" s="92" t="s">
        <v>148</v>
      </c>
    </row>
    <row r="15" spans="1:74" x14ac:dyDescent="0.25">
      <c r="A15" s="81"/>
      <c r="B15" s="128"/>
      <c r="C15" s="128"/>
      <c r="D15" s="128"/>
      <c r="E15" s="129"/>
      <c r="F15" s="129"/>
      <c r="G15" s="81"/>
      <c r="H15" s="128"/>
      <c r="I15" s="128"/>
      <c r="J15" s="128"/>
      <c r="K15" s="128"/>
      <c r="L15" s="128"/>
      <c r="M15" s="128"/>
      <c r="N15" s="128"/>
      <c r="O15" s="128"/>
      <c r="P15" s="128"/>
      <c r="Q15" s="130"/>
      <c r="R15" s="130"/>
      <c r="S15" s="130"/>
      <c r="T15" s="130"/>
      <c r="U15" s="130"/>
      <c r="V15" s="130"/>
      <c r="W15" s="130"/>
      <c r="X15" s="130"/>
      <c r="Y15" s="130"/>
      <c r="AB15" s="81"/>
      <c r="AC15" s="131"/>
      <c r="AD15" s="131"/>
      <c r="AE15" s="131"/>
      <c r="AF15" s="131"/>
      <c r="AG15" s="131"/>
      <c r="AH15" s="131"/>
      <c r="AI15" s="131"/>
      <c r="AJ15" s="131"/>
      <c r="AK15" s="131"/>
      <c r="AL15" s="131"/>
      <c r="AM15" s="131"/>
      <c r="AN15" s="131"/>
      <c r="AO15" s="131"/>
      <c r="AP15" s="131"/>
      <c r="AQ15" s="131"/>
      <c r="AR15" s="131"/>
      <c r="AS15" s="131"/>
      <c r="AT15" s="131"/>
      <c r="AU15" s="57"/>
      <c r="AV15" s="57"/>
      <c r="AW15" s="57"/>
      <c r="BD15" s="57"/>
    </row>
    <row r="16" spans="1:74" x14ac:dyDescent="0.25">
      <c r="A16" s="81"/>
      <c r="B16" s="128"/>
      <c r="C16" s="128"/>
      <c r="D16" s="128"/>
      <c r="E16" s="129"/>
      <c r="F16" s="129"/>
      <c r="G16" s="81"/>
      <c r="H16" s="128"/>
      <c r="I16" s="128"/>
      <c r="J16" s="128"/>
      <c r="K16" s="128"/>
      <c r="L16" s="128"/>
      <c r="M16" s="128"/>
      <c r="N16" s="128"/>
      <c r="O16" s="128"/>
      <c r="P16" s="128"/>
      <c r="Q16" s="130"/>
      <c r="R16" s="130"/>
      <c r="S16" s="130"/>
      <c r="T16" s="130"/>
      <c r="U16" s="130"/>
      <c r="V16" s="130"/>
      <c r="W16" s="130"/>
      <c r="X16" s="130"/>
      <c r="Y16" s="130"/>
      <c r="AB16" s="81"/>
      <c r="AC16" s="131"/>
      <c r="AD16" s="131"/>
      <c r="AE16" s="131"/>
      <c r="AF16" s="131"/>
      <c r="AG16" s="131"/>
      <c r="AH16" s="131"/>
      <c r="AI16" s="131"/>
      <c r="AJ16" s="131"/>
      <c r="AK16" s="131"/>
      <c r="AL16" s="131"/>
      <c r="AM16" s="131"/>
      <c r="AN16" s="131"/>
      <c r="AO16" s="131"/>
      <c r="AP16" s="131"/>
      <c r="AQ16" s="131"/>
      <c r="AR16" s="131"/>
      <c r="AS16" s="131"/>
      <c r="AT16" s="131"/>
      <c r="AU16" s="57"/>
      <c r="AV16" s="57"/>
      <c r="AW16" s="57"/>
      <c r="BD16" s="57"/>
    </row>
    <row r="17" spans="1:56" x14ac:dyDescent="0.25">
      <c r="A17" s="81"/>
      <c r="B17" s="128"/>
      <c r="C17" s="128"/>
      <c r="D17" s="128"/>
      <c r="E17" s="129"/>
      <c r="F17" s="129"/>
      <c r="G17" s="81"/>
      <c r="H17" s="128"/>
      <c r="I17" s="128"/>
      <c r="J17" s="128"/>
      <c r="K17" s="128"/>
      <c r="L17" s="128"/>
      <c r="M17" s="128"/>
      <c r="N17" s="128"/>
      <c r="O17" s="128"/>
      <c r="P17" s="128"/>
      <c r="Q17" s="130"/>
      <c r="R17" s="130"/>
      <c r="S17" s="130"/>
      <c r="T17" s="130"/>
      <c r="U17" s="130"/>
      <c r="V17" s="130"/>
      <c r="W17" s="130"/>
      <c r="X17" s="130"/>
      <c r="Y17" s="130"/>
      <c r="AB17" s="81"/>
      <c r="AC17" s="131"/>
      <c r="AD17" s="131"/>
      <c r="AE17" s="131"/>
      <c r="AF17" s="131"/>
      <c r="AG17" s="131"/>
      <c r="AH17" s="131"/>
      <c r="AI17" s="131"/>
      <c r="AJ17" s="131"/>
      <c r="AK17" s="131"/>
      <c r="AL17" s="131"/>
      <c r="AM17" s="131"/>
      <c r="AN17" s="131"/>
      <c r="AO17" s="131"/>
      <c r="AP17" s="131"/>
      <c r="AQ17" s="131"/>
      <c r="AR17" s="131"/>
      <c r="AS17" s="131"/>
      <c r="AT17" s="131"/>
      <c r="AU17" s="57"/>
      <c r="AV17" s="57"/>
      <c r="AW17" s="57"/>
      <c r="BD17" s="57"/>
    </row>
    <row r="18" spans="1:56" x14ac:dyDescent="0.25">
      <c r="A18" s="81"/>
      <c r="B18" s="128"/>
      <c r="C18" s="128"/>
      <c r="D18" s="128"/>
      <c r="E18" s="129"/>
      <c r="F18" s="129"/>
      <c r="G18" s="81"/>
      <c r="H18" s="128"/>
      <c r="I18" s="128"/>
      <c r="J18" s="128"/>
      <c r="K18" s="128"/>
      <c r="L18" s="128"/>
      <c r="M18" s="128"/>
      <c r="N18" s="128"/>
      <c r="O18" s="128"/>
      <c r="P18" s="128"/>
      <c r="Q18" s="130"/>
      <c r="R18" s="130"/>
      <c r="S18" s="130"/>
      <c r="T18" s="130"/>
      <c r="U18" s="130"/>
      <c r="V18" s="130"/>
      <c r="W18" s="130"/>
      <c r="X18" s="130"/>
      <c r="Y18" s="130"/>
      <c r="AB18" s="81"/>
      <c r="AC18" s="131"/>
      <c r="AD18" s="131"/>
      <c r="AE18" s="131"/>
      <c r="AF18" s="131"/>
      <c r="AG18" s="131"/>
      <c r="AH18" s="131"/>
      <c r="AI18" s="131"/>
      <c r="AJ18" s="131"/>
      <c r="AK18" s="131"/>
      <c r="AL18" s="131"/>
      <c r="AM18" s="131"/>
      <c r="AN18" s="131"/>
      <c r="AO18" s="131"/>
      <c r="AP18" s="131"/>
      <c r="AQ18" s="131"/>
      <c r="AR18" s="131"/>
      <c r="AS18" s="131"/>
      <c r="AT18" s="131"/>
      <c r="AU18" s="57"/>
      <c r="AV18" s="57"/>
      <c r="AW18" s="57"/>
      <c r="BD18" s="57"/>
    </row>
    <row r="19" spans="1:56" x14ac:dyDescent="0.25">
      <c r="A19" s="81"/>
      <c r="B19" s="128"/>
      <c r="C19" s="128"/>
      <c r="D19" s="128"/>
      <c r="E19" s="129"/>
      <c r="F19" s="129"/>
      <c r="G19" s="81"/>
      <c r="H19" s="128"/>
      <c r="I19" s="128"/>
      <c r="J19" s="128"/>
      <c r="K19" s="128"/>
      <c r="L19" s="128"/>
      <c r="M19" s="128"/>
      <c r="N19" s="128"/>
      <c r="O19" s="128"/>
      <c r="P19" s="128"/>
      <c r="Q19" s="130"/>
      <c r="R19" s="130"/>
      <c r="S19" s="130"/>
      <c r="T19" s="130"/>
      <c r="U19" s="130"/>
      <c r="V19" s="130"/>
      <c r="W19" s="130"/>
      <c r="X19" s="130"/>
      <c r="Y19" s="130"/>
      <c r="AB19" s="81"/>
      <c r="AC19" s="131"/>
      <c r="AD19" s="131"/>
      <c r="AE19" s="131"/>
      <c r="AF19" s="131"/>
      <c r="AG19" s="131"/>
      <c r="AH19" s="131"/>
      <c r="AI19" s="131"/>
      <c r="AJ19" s="131"/>
      <c r="AK19" s="131"/>
      <c r="AL19" s="131"/>
      <c r="AM19" s="131"/>
      <c r="AN19" s="131"/>
      <c r="AO19" s="131"/>
      <c r="AP19" s="131"/>
      <c r="AQ19" s="131"/>
      <c r="AR19" s="131"/>
      <c r="AS19" s="131"/>
      <c r="AT19" s="131"/>
      <c r="AU19" s="57"/>
      <c r="AV19" s="57"/>
      <c r="AW19" s="57"/>
      <c r="BD19" s="57"/>
    </row>
    <row r="20" spans="1:56" x14ac:dyDescent="0.25">
      <c r="A20" s="81"/>
      <c r="B20" s="128"/>
      <c r="C20" s="128"/>
      <c r="D20" s="128"/>
      <c r="E20" s="129"/>
      <c r="F20" s="129"/>
      <c r="G20" s="81"/>
      <c r="H20" s="128"/>
      <c r="I20" s="128"/>
      <c r="J20" s="128"/>
      <c r="K20" s="128"/>
      <c r="L20" s="128"/>
      <c r="M20" s="128"/>
      <c r="N20" s="128"/>
      <c r="O20" s="128"/>
      <c r="P20" s="128"/>
      <c r="Q20" s="130"/>
      <c r="R20" s="130"/>
      <c r="S20" s="130"/>
      <c r="T20" s="130"/>
      <c r="U20" s="130"/>
      <c r="V20" s="130"/>
      <c r="W20" s="130"/>
      <c r="X20" s="130"/>
      <c r="Y20" s="130"/>
      <c r="AB20" s="81"/>
      <c r="AC20" s="131"/>
      <c r="AD20" s="131"/>
      <c r="AE20" s="131"/>
      <c r="AF20" s="131"/>
      <c r="AG20" s="131"/>
      <c r="AH20" s="131"/>
      <c r="AI20" s="131"/>
      <c r="AJ20" s="131"/>
      <c r="AK20" s="131"/>
      <c r="AL20" s="131"/>
      <c r="AM20" s="131"/>
      <c r="AN20" s="131"/>
      <c r="AO20" s="131"/>
      <c r="AP20" s="131"/>
      <c r="AQ20" s="131"/>
      <c r="AR20" s="131"/>
      <c r="AS20" s="131"/>
      <c r="AT20" s="131"/>
      <c r="AU20" s="57"/>
      <c r="AV20" s="57"/>
      <c r="AW20" s="57"/>
      <c r="BD20" s="57"/>
    </row>
    <row r="21" spans="1:56" x14ac:dyDescent="0.25">
      <c r="A21" s="81"/>
      <c r="B21" s="128"/>
      <c r="C21" s="128"/>
      <c r="D21" s="128"/>
      <c r="E21" s="129"/>
      <c r="F21" s="129"/>
      <c r="G21" s="81"/>
      <c r="H21" s="128"/>
      <c r="I21" s="128"/>
      <c r="J21" s="128"/>
      <c r="K21" s="128"/>
      <c r="L21" s="128"/>
      <c r="M21" s="128"/>
      <c r="N21" s="128"/>
      <c r="O21" s="128"/>
      <c r="P21" s="128"/>
      <c r="Q21" s="130"/>
      <c r="R21" s="130"/>
      <c r="S21" s="130"/>
      <c r="T21" s="130"/>
      <c r="U21" s="130"/>
      <c r="V21" s="130"/>
      <c r="W21" s="130"/>
      <c r="X21" s="130"/>
      <c r="Y21" s="130"/>
      <c r="AB21" s="81"/>
      <c r="AC21" s="131"/>
      <c r="AD21" s="131"/>
      <c r="AE21" s="131"/>
      <c r="AF21" s="131"/>
      <c r="AG21" s="131"/>
      <c r="AH21" s="131"/>
      <c r="AI21" s="131"/>
      <c r="AJ21" s="131"/>
      <c r="AK21" s="131"/>
      <c r="AL21" s="131"/>
      <c r="AM21" s="131"/>
      <c r="AN21" s="131"/>
      <c r="AO21" s="131"/>
      <c r="AP21" s="131"/>
      <c r="AQ21" s="131"/>
      <c r="AR21" s="131"/>
      <c r="AS21" s="131"/>
      <c r="AT21" s="131"/>
      <c r="AU21" s="57"/>
      <c r="AV21" s="57"/>
      <c r="AW21" s="57"/>
      <c r="BD21" s="57"/>
    </row>
    <row r="22" spans="1:56" x14ac:dyDescent="0.25">
      <c r="A22" s="81"/>
      <c r="B22" s="128"/>
      <c r="C22" s="128"/>
      <c r="D22" s="128"/>
      <c r="E22" s="129"/>
      <c r="F22" s="129"/>
      <c r="G22" s="81"/>
      <c r="H22" s="128"/>
      <c r="I22" s="128"/>
      <c r="J22" s="128"/>
      <c r="K22" s="128"/>
      <c r="L22" s="128"/>
      <c r="M22" s="128"/>
      <c r="N22" s="128"/>
      <c r="O22" s="128"/>
      <c r="P22" s="128"/>
      <c r="Q22" s="130"/>
      <c r="R22" s="130"/>
      <c r="S22" s="130"/>
      <c r="T22" s="130"/>
      <c r="U22" s="130"/>
      <c r="V22" s="130"/>
      <c r="W22" s="130"/>
      <c r="X22" s="130"/>
      <c r="Y22" s="130"/>
      <c r="AB22" s="81"/>
      <c r="AC22" s="131"/>
      <c r="AD22" s="131"/>
      <c r="AE22" s="131"/>
      <c r="AF22" s="131"/>
      <c r="AG22" s="131"/>
      <c r="AH22" s="131"/>
      <c r="AI22" s="131"/>
      <c r="AJ22" s="131"/>
      <c r="AK22" s="131"/>
      <c r="AL22" s="131"/>
      <c r="AM22" s="131"/>
      <c r="AN22" s="131"/>
      <c r="AO22" s="131"/>
      <c r="AP22" s="131"/>
      <c r="AQ22" s="131"/>
      <c r="AR22" s="131"/>
      <c r="AS22" s="131"/>
      <c r="AT22" s="131"/>
      <c r="AU22" s="57"/>
      <c r="AV22" s="57"/>
      <c r="AW22" s="57"/>
      <c r="BD22" s="57"/>
    </row>
    <row r="23" spans="1:56" x14ac:dyDescent="0.25">
      <c r="A23" s="81"/>
      <c r="B23" s="128"/>
      <c r="C23" s="128"/>
      <c r="D23" s="128"/>
      <c r="E23" s="129"/>
      <c r="F23" s="129"/>
      <c r="G23" s="81"/>
      <c r="H23" s="128"/>
      <c r="I23" s="128"/>
      <c r="J23" s="128"/>
      <c r="K23" s="128"/>
      <c r="L23" s="128"/>
      <c r="M23" s="128"/>
      <c r="N23" s="128"/>
      <c r="O23" s="128"/>
      <c r="P23" s="128"/>
      <c r="Q23" s="130"/>
      <c r="R23" s="130"/>
      <c r="S23" s="130"/>
      <c r="T23" s="130"/>
      <c r="U23" s="130"/>
      <c r="V23" s="130"/>
      <c r="W23" s="130"/>
      <c r="X23" s="130"/>
      <c r="Y23" s="130"/>
      <c r="AB23" s="81"/>
      <c r="AC23" s="131"/>
      <c r="AD23" s="131"/>
      <c r="AE23" s="131"/>
      <c r="AF23" s="131"/>
      <c r="AG23" s="131"/>
      <c r="AH23" s="131"/>
      <c r="AI23" s="131"/>
      <c r="AJ23" s="131"/>
      <c r="AK23" s="131"/>
      <c r="AL23" s="131"/>
      <c r="AM23" s="131"/>
      <c r="AN23" s="131"/>
      <c r="AO23" s="131"/>
      <c r="AP23" s="131"/>
      <c r="AQ23" s="131"/>
      <c r="AR23" s="131"/>
      <c r="AS23" s="131"/>
      <c r="AT23" s="131"/>
      <c r="AU23" s="57"/>
      <c r="AV23" s="57"/>
      <c r="AW23" s="57"/>
      <c r="BD23" s="57"/>
    </row>
    <row r="24" spans="1:56" x14ac:dyDescent="0.25">
      <c r="A24" s="81"/>
      <c r="B24" s="128"/>
      <c r="C24" s="128"/>
      <c r="D24" s="128"/>
      <c r="E24" s="129"/>
      <c r="F24" s="129"/>
      <c r="G24" s="81"/>
      <c r="H24" s="128"/>
      <c r="I24" s="128"/>
      <c r="J24" s="128"/>
      <c r="K24" s="128"/>
      <c r="L24" s="128"/>
      <c r="M24" s="128"/>
      <c r="N24" s="128"/>
      <c r="O24" s="128"/>
      <c r="P24" s="128"/>
      <c r="Q24" s="130"/>
      <c r="R24" s="130"/>
      <c r="S24" s="130"/>
      <c r="T24" s="130"/>
      <c r="U24" s="130"/>
      <c r="V24" s="130"/>
      <c r="W24" s="130"/>
      <c r="X24" s="130"/>
      <c r="Y24" s="130"/>
      <c r="AB24" s="81"/>
      <c r="AC24" s="131"/>
      <c r="AD24" s="131"/>
      <c r="AE24" s="131"/>
      <c r="AF24" s="131"/>
      <c r="AG24" s="131"/>
      <c r="AH24" s="131"/>
      <c r="AI24" s="131"/>
      <c r="AJ24" s="131"/>
      <c r="AK24" s="131"/>
      <c r="AL24" s="131"/>
      <c r="AM24" s="131"/>
      <c r="AN24" s="131"/>
      <c r="AO24" s="131"/>
      <c r="AP24" s="131"/>
      <c r="AQ24" s="131"/>
      <c r="AR24" s="131"/>
      <c r="AS24" s="131"/>
      <c r="AT24" s="131"/>
      <c r="AU24" s="57"/>
      <c r="AV24" s="57"/>
      <c r="AW24" s="57"/>
      <c r="BD24" s="57"/>
    </row>
    <row r="25" spans="1:56" x14ac:dyDescent="0.25">
      <c r="A25" s="81"/>
      <c r="B25" s="128"/>
      <c r="C25" s="128"/>
      <c r="D25" s="128"/>
      <c r="E25" s="129"/>
      <c r="F25" s="129"/>
      <c r="G25" s="81"/>
      <c r="H25" s="128"/>
      <c r="I25" s="128"/>
      <c r="J25" s="128"/>
      <c r="K25" s="128"/>
      <c r="L25" s="128"/>
      <c r="M25" s="128"/>
      <c r="N25" s="128"/>
      <c r="O25" s="128"/>
      <c r="P25" s="128"/>
      <c r="Q25" s="130"/>
      <c r="R25" s="130"/>
      <c r="S25" s="130"/>
      <c r="T25" s="130"/>
      <c r="U25" s="130"/>
      <c r="V25" s="130"/>
      <c r="W25" s="130"/>
      <c r="X25" s="130"/>
      <c r="Y25" s="130"/>
      <c r="AB25" s="81"/>
      <c r="AC25" s="131"/>
      <c r="AD25" s="131"/>
      <c r="AE25" s="131"/>
      <c r="AF25" s="131"/>
      <c r="AG25" s="131"/>
      <c r="AH25" s="131"/>
      <c r="AI25" s="131"/>
      <c r="AJ25" s="131"/>
      <c r="AK25" s="131"/>
      <c r="AL25" s="131"/>
      <c r="AM25" s="131"/>
      <c r="AN25" s="131"/>
      <c r="AO25" s="131"/>
      <c r="AP25" s="131"/>
      <c r="AQ25" s="131"/>
      <c r="AR25" s="131"/>
      <c r="AS25" s="131"/>
      <c r="AT25" s="131"/>
      <c r="AU25" s="57"/>
      <c r="AV25" s="57"/>
      <c r="AW25" s="57"/>
      <c r="BD25" s="57"/>
    </row>
    <row r="26" spans="1:56" x14ac:dyDescent="0.25">
      <c r="A26" s="81"/>
      <c r="B26" s="128"/>
      <c r="C26" s="128"/>
      <c r="D26" s="128"/>
      <c r="E26" s="129"/>
      <c r="F26" s="129"/>
      <c r="G26" s="81"/>
      <c r="H26" s="128"/>
      <c r="I26" s="128"/>
      <c r="J26" s="128"/>
      <c r="K26" s="128"/>
      <c r="L26" s="128"/>
      <c r="M26" s="128"/>
      <c r="N26" s="128"/>
      <c r="O26" s="128"/>
      <c r="P26" s="128"/>
      <c r="Q26" s="130"/>
      <c r="R26" s="130"/>
      <c r="S26" s="130"/>
      <c r="T26" s="130"/>
      <c r="U26" s="130"/>
      <c r="V26" s="130"/>
      <c r="W26" s="130"/>
      <c r="X26" s="130"/>
      <c r="Y26" s="130"/>
      <c r="AB26" s="81"/>
      <c r="AC26" s="131"/>
      <c r="AD26" s="131"/>
      <c r="AE26" s="131"/>
      <c r="AF26" s="131"/>
      <c r="AG26" s="131"/>
      <c r="AH26" s="131"/>
      <c r="AI26" s="131"/>
      <c r="AJ26" s="131"/>
      <c r="AK26" s="131"/>
      <c r="AL26" s="131"/>
      <c r="AM26" s="131"/>
      <c r="AN26" s="131"/>
      <c r="AO26" s="131"/>
      <c r="AP26" s="131"/>
      <c r="AQ26" s="131"/>
      <c r="AR26" s="131"/>
      <c r="AS26" s="131"/>
      <c r="AT26" s="131"/>
      <c r="AU26" s="57"/>
      <c r="AV26" s="57"/>
      <c r="AW26" s="57"/>
      <c r="BD26" s="57"/>
    </row>
    <row r="27" spans="1:56" x14ac:dyDescent="0.25">
      <c r="A27" s="81"/>
      <c r="B27" s="128"/>
      <c r="C27" s="128"/>
      <c r="D27" s="128"/>
      <c r="E27" s="129"/>
      <c r="F27" s="129"/>
      <c r="G27" s="81"/>
      <c r="H27" s="128"/>
      <c r="I27" s="128"/>
      <c r="J27" s="128"/>
      <c r="K27" s="128"/>
      <c r="L27" s="128"/>
      <c r="M27" s="128"/>
      <c r="N27" s="128"/>
      <c r="O27" s="128"/>
      <c r="P27" s="128"/>
      <c r="Q27" s="130"/>
      <c r="R27" s="130"/>
      <c r="S27" s="130"/>
      <c r="T27" s="130"/>
      <c r="U27" s="130"/>
      <c r="V27" s="130"/>
      <c r="W27" s="130"/>
      <c r="X27" s="130"/>
      <c r="Y27" s="130"/>
      <c r="AB27" s="81"/>
      <c r="AC27" s="131"/>
      <c r="AD27" s="131"/>
      <c r="AE27" s="131"/>
      <c r="AF27" s="131"/>
      <c r="AG27" s="131"/>
      <c r="AH27" s="131"/>
      <c r="AI27" s="131"/>
      <c r="AJ27" s="131"/>
      <c r="AK27" s="131"/>
      <c r="AL27" s="131"/>
      <c r="AM27" s="131"/>
      <c r="AN27" s="131"/>
      <c r="AO27" s="131"/>
      <c r="AP27" s="131"/>
      <c r="AQ27" s="131"/>
      <c r="AR27" s="131"/>
      <c r="AS27" s="131"/>
      <c r="AT27" s="131"/>
      <c r="AU27" s="57"/>
      <c r="AV27" s="57"/>
      <c r="AW27" s="57"/>
      <c r="BD27" s="57"/>
    </row>
    <row r="28" spans="1:56" x14ac:dyDescent="0.25">
      <c r="A28" s="81"/>
      <c r="B28" s="128"/>
      <c r="C28" s="128"/>
      <c r="D28" s="128"/>
      <c r="E28" s="129"/>
      <c r="F28" s="129"/>
      <c r="G28" s="81"/>
      <c r="H28" s="128"/>
      <c r="I28" s="128"/>
      <c r="J28" s="128"/>
      <c r="K28" s="128"/>
      <c r="L28" s="128"/>
      <c r="M28" s="128"/>
      <c r="N28" s="128"/>
      <c r="O28" s="128"/>
      <c r="P28" s="128"/>
      <c r="Q28" s="130"/>
      <c r="R28" s="130"/>
      <c r="S28" s="130"/>
      <c r="T28" s="130"/>
      <c r="U28" s="130"/>
      <c r="V28" s="130"/>
      <c r="W28" s="130"/>
      <c r="X28" s="130"/>
      <c r="Y28" s="130"/>
      <c r="AB28" s="81"/>
      <c r="AC28" s="131"/>
      <c r="AD28" s="131"/>
      <c r="AE28" s="131"/>
      <c r="AF28" s="131"/>
      <c r="AG28" s="131"/>
      <c r="AH28" s="131"/>
      <c r="AI28" s="131"/>
      <c r="AJ28" s="131"/>
      <c r="AK28" s="131"/>
      <c r="AL28" s="131"/>
      <c r="AM28" s="131"/>
      <c r="AN28" s="131"/>
      <c r="AO28" s="131"/>
      <c r="AP28" s="131"/>
      <c r="AQ28" s="131"/>
      <c r="AR28" s="131"/>
      <c r="AS28" s="131"/>
      <c r="AT28" s="131"/>
      <c r="AU28" s="57"/>
      <c r="AV28" s="57"/>
    </row>
    <row r="29" spans="1:56" x14ac:dyDescent="0.25">
      <c r="A29" s="81"/>
      <c r="B29" s="128"/>
      <c r="C29" s="128"/>
      <c r="D29" s="128"/>
      <c r="E29" s="129"/>
      <c r="F29" s="129"/>
      <c r="G29" s="81"/>
      <c r="H29" s="128"/>
      <c r="I29" s="128"/>
      <c r="J29" s="128"/>
      <c r="K29" s="128"/>
      <c r="L29" s="128"/>
      <c r="M29" s="128"/>
      <c r="N29" s="128"/>
      <c r="O29" s="128"/>
      <c r="P29" s="128"/>
      <c r="Q29" s="130"/>
      <c r="R29" s="130"/>
      <c r="S29" s="130"/>
      <c r="T29" s="130"/>
      <c r="U29" s="130"/>
      <c r="V29" s="130"/>
      <c r="W29" s="130"/>
      <c r="X29" s="130"/>
      <c r="Y29" s="130"/>
      <c r="AB29" s="81"/>
      <c r="AC29" s="131"/>
      <c r="AD29" s="131"/>
      <c r="AE29" s="131"/>
      <c r="AF29" s="131"/>
      <c r="AG29" s="131"/>
      <c r="AH29" s="131"/>
      <c r="AI29" s="131"/>
      <c r="AJ29" s="131"/>
      <c r="AK29" s="131"/>
      <c r="AL29" s="131"/>
      <c r="AM29" s="131"/>
      <c r="AN29" s="131"/>
      <c r="AO29" s="131"/>
      <c r="AP29" s="131"/>
      <c r="AQ29" s="131"/>
      <c r="AR29" s="131"/>
      <c r="AS29" s="131"/>
      <c r="AT29" s="131"/>
      <c r="AU29" s="57"/>
      <c r="AV29" s="57"/>
    </row>
    <row r="30" spans="1:56" x14ac:dyDescent="0.25">
      <c r="A30" s="81"/>
      <c r="B30" s="78"/>
      <c r="C30" s="78"/>
      <c r="D30" s="78"/>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
  <sheetViews>
    <sheetView showGridLines="0" zoomScale="90" zoomScaleNormal="90" workbookViewId="0">
      <pane xSplit="2" ySplit="2" topLeftCell="C3" activePane="bottomRight" state="frozen"/>
      <selection pane="topRight" activeCell="C1" sqref="C1"/>
      <selection pane="bottomLeft" activeCell="A3" sqref="A3"/>
      <selection pane="bottomRight" activeCell="E3" sqref="E3:L5"/>
    </sheetView>
  </sheetViews>
  <sheetFormatPr baseColWidth="10" defaultRowHeight="15" x14ac:dyDescent="0.25"/>
  <cols>
    <col min="1" max="1" width="20.85546875" customWidth="1"/>
    <col min="2" max="2" width="49.85546875" customWidth="1"/>
    <col min="3" max="4" width="19.5703125" customWidth="1"/>
    <col min="6" max="7" width="15.5703125" bestFit="1" customWidth="1"/>
  </cols>
  <sheetData>
    <row r="1" spans="1:16" ht="24.75" customHeight="1" x14ac:dyDescent="0.25">
      <c r="A1" s="12"/>
      <c r="B1" s="96"/>
      <c r="C1" s="82">
        <v>2021</v>
      </c>
      <c r="D1" s="82">
        <v>2021</v>
      </c>
      <c r="E1" s="12"/>
      <c r="F1" s="55"/>
      <c r="G1" s="55"/>
      <c r="H1" s="12"/>
      <c r="I1" s="12"/>
      <c r="J1" s="12"/>
      <c r="K1" s="12"/>
      <c r="L1" s="12"/>
    </row>
    <row r="2" spans="1:16" ht="21" customHeight="1" x14ac:dyDescent="0.25">
      <c r="A2" s="12"/>
      <c r="B2" s="12"/>
      <c r="C2" s="45" t="s">
        <v>86</v>
      </c>
      <c r="D2" s="45" t="s">
        <v>155</v>
      </c>
      <c r="E2" s="12"/>
      <c r="F2" s="55"/>
      <c r="G2" s="58"/>
      <c r="H2" s="12"/>
      <c r="I2" s="12"/>
      <c r="J2" s="12"/>
      <c r="K2" s="12"/>
      <c r="L2" s="12"/>
    </row>
    <row r="3" spans="1:16" ht="57" customHeight="1" x14ac:dyDescent="0.25">
      <c r="A3" s="184" t="s">
        <v>87</v>
      </c>
      <c r="B3" s="45" t="s">
        <v>88</v>
      </c>
      <c r="C3" s="126">
        <v>9037.2252297628311</v>
      </c>
      <c r="D3" s="126">
        <v>12227.675155996891</v>
      </c>
      <c r="E3" s="185" t="s">
        <v>174</v>
      </c>
      <c r="F3" s="185"/>
      <c r="G3" s="185"/>
      <c r="H3" s="185"/>
      <c r="I3" s="185"/>
      <c r="J3" s="185"/>
      <c r="K3" s="185"/>
      <c r="L3" s="185"/>
      <c r="M3" s="56"/>
      <c r="N3" s="57"/>
      <c r="O3" s="57"/>
      <c r="P3" s="57"/>
    </row>
    <row r="4" spans="1:16" ht="57" customHeight="1" x14ac:dyDescent="0.25">
      <c r="A4" s="184"/>
      <c r="B4" s="45" t="s">
        <v>89</v>
      </c>
      <c r="C4" s="126">
        <v>152457.36271882997</v>
      </c>
      <c r="D4" s="126">
        <v>168175.32476165</v>
      </c>
      <c r="E4" s="185"/>
      <c r="F4" s="185"/>
      <c r="G4" s="185"/>
      <c r="H4" s="185"/>
      <c r="I4" s="185"/>
      <c r="J4" s="185"/>
      <c r="K4" s="185"/>
      <c r="L4" s="185"/>
      <c r="M4" s="56"/>
      <c r="N4" s="57"/>
      <c r="O4" s="57"/>
      <c r="P4" s="57"/>
    </row>
    <row r="5" spans="1:16" ht="57" customHeight="1" x14ac:dyDescent="0.25">
      <c r="A5" s="184"/>
      <c r="B5" s="45" t="s">
        <v>90</v>
      </c>
      <c r="C5" s="127">
        <v>5.9277066509603508E-2</v>
      </c>
      <c r="D5" s="127">
        <f>+D3/D4</f>
        <v>7.2707902739755789E-2</v>
      </c>
      <c r="E5" s="185"/>
      <c r="F5" s="185"/>
      <c r="G5" s="185"/>
      <c r="H5" s="185"/>
      <c r="I5" s="185"/>
      <c r="J5" s="185"/>
      <c r="K5" s="185"/>
      <c r="L5" s="185"/>
      <c r="M5" s="56"/>
      <c r="N5" s="57"/>
      <c r="O5" s="57"/>
      <c r="P5" s="57"/>
    </row>
    <row r="6" spans="1:16" ht="57" customHeight="1" x14ac:dyDescent="0.25">
      <c r="A6" s="184" t="s">
        <v>91</v>
      </c>
      <c r="B6" s="45" t="s">
        <v>92</v>
      </c>
      <c r="C6" s="126">
        <v>20543.507818018828</v>
      </c>
      <c r="D6" s="126">
        <v>16827.782520754299</v>
      </c>
      <c r="E6" s="185" t="s">
        <v>216</v>
      </c>
      <c r="F6" s="185"/>
      <c r="G6" s="185"/>
      <c r="H6" s="185"/>
      <c r="I6" s="185"/>
      <c r="J6" s="185"/>
      <c r="K6" s="185"/>
      <c r="L6" s="185"/>
      <c r="M6" s="56"/>
      <c r="N6" s="57"/>
      <c r="O6" s="57"/>
      <c r="P6" s="57"/>
    </row>
    <row r="7" spans="1:16" ht="57" customHeight="1" x14ac:dyDescent="0.25">
      <c r="A7" s="184"/>
      <c r="B7" s="45" t="s">
        <v>93</v>
      </c>
      <c r="C7" s="126">
        <v>91562.151714320004</v>
      </c>
      <c r="D7" s="126">
        <v>109438.9157704</v>
      </c>
      <c r="E7" s="185"/>
      <c r="F7" s="185"/>
      <c r="G7" s="185"/>
      <c r="H7" s="185"/>
      <c r="I7" s="185"/>
      <c r="J7" s="185"/>
      <c r="K7" s="185"/>
      <c r="L7" s="185"/>
      <c r="M7" s="56"/>
      <c r="N7" s="57"/>
      <c r="O7" s="57"/>
      <c r="P7" s="57"/>
    </row>
    <row r="8" spans="1:16" ht="57" customHeight="1" x14ac:dyDescent="0.25">
      <c r="A8" s="184"/>
      <c r="B8" s="45" t="s">
        <v>94</v>
      </c>
      <c r="C8" s="127">
        <v>0.22436680913873602</v>
      </c>
      <c r="D8" s="127">
        <f>+D6/D7</f>
        <v>0.15376415603439045</v>
      </c>
      <c r="E8" s="185"/>
      <c r="F8" s="185"/>
      <c r="G8" s="185"/>
      <c r="H8" s="185"/>
      <c r="I8" s="185"/>
      <c r="J8" s="185"/>
      <c r="K8" s="185"/>
      <c r="L8" s="185"/>
      <c r="M8" s="56"/>
      <c r="N8" s="57"/>
      <c r="O8" s="57"/>
      <c r="P8" s="57"/>
    </row>
    <row r="9" spans="1:16" ht="57" customHeight="1" x14ac:dyDescent="0.25">
      <c r="A9" s="184"/>
      <c r="B9" s="45" t="s">
        <v>95</v>
      </c>
      <c r="C9" s="126">
        <v>5099.0294161310521</v>
      </c>
      <c r="D9" s="126">
        <v>5374.1218769736861</v>
      </c>
      <c r="E9" s="185" t="s">
        <v>217</v>
      </c>
      <c r="F9" s="185"/>
      <c r="G9" s="185"/>
      <c r="H9" s="185"/>
      <c r="I9" s="185"/>
      <c r="J9" s="185"/>
      <c r="K9" s="185"/>
      <c r="L9" s="185"/>
      <c r="M9" s="56"/>
      <c r="N9" s="57"/>
      <c r="O9" s="57"/>
      <c r="P9" s="57"/>
    </row>
    <row r="10" spans="1:16" ht="57" customHeight="1" x14ac:dyDescent="0.25">
      <c r="A10" s="184"/>
      <c r="B10" s="45" t="s">
        <v>96</v>
      </c>
      <c r="C10" s="126">
        <v>179691.91505182997</v>
      </c>
      <c r="D10" s="126">
        <v>199303.99751368002</v>
      </c>
      <c r="E10" s="185"/>
      <c r="F10" s="185"/>
      <c r="G10" s="185"/>
      <c r="H10" s="185"/>
      <c r="I10" s="185"/>
      <c r="J10" s="185"/>
      <c r="K10" s="185"/>
      <c r="L10" s="185"/>
      <c r="M10" s="56"/>
      <c r="N10" s="57"/>
      <c r="O10" s="57"/>
      <c r="P10" s="57"/>
    </row>
    <row r="11" spans="1:16" ht="57" customHeight="1" x14ac:dyDescent="0.25">
      <c r="A11" s="184"/>
      <c r="B11" s="45" t="s">
        <v>97</v>
      </c>
      <c r="C11" s="127">
        <v>2.8376509954052737E-2</v>
      </c>
      <c r="D11" s="127">
        <f>+D9/D10</f>
        <v>2.6964445992132255E-2</v>
      </c>
      <c r="E11" s="185"/>
      <c r="F11" s="185"/>
      <c r="G11" s="185"/>
      <c r="H11" s="185"/>
      <c r="I11" s="185"/>
      <c r="J11" s="185"/>
      <c r="K11" s="185"/>
      <c r="L11" s="185"/>
      <c r="M11" s="56"/>
      <c r="N11" s="57"/>
      <c r="O11" s="57"/>
      <c r="P11" s="57"/>
    </row>
    <row r="12" spans="1:16" ht="57" customHeight="1" x14ac:dyDescent="0.25">
      <c r="A12" s="184"/>
      <c r="B12" s="45" t="s">
        <v>98</v>
      </c>
      <c r="C12" s="126">
        <v>115.33593280999905</v>
      </c>
      <c r="D12" s="126">
        <v>111.54847799999912</v>
      </c>
      <c r="E12" s="185" t="s">
        <v>218</v>
      </c>
      <c r="F12" s="185"/>
      <c r="G12" s="185"/>
      <c r="H12" s="185"/>
      <c r="I12" s="185"/>
      <c r="J12" s="185"/>
      <c r="K12" s="185"/>
      <c r="L12" s="185"/>
      <c r="M12" s="56"/>
      <c r="N12" s="57"/>
      <c r="O12" s="57"/>
      <c r="P12" s="57"/>
    </row>
    <row r="13" spans="1:16" ht="57" customHeight="1" x14ac:dyDescent="0.25">
      <c r="A13" s="184"/>
      <c r="B13" s="45" t="s">
        <v>99</v>
      </c>
      <c r="C13" s="126">
        <v>179691.91505182997</v>
      </c>
      <c r="D13" s="126">
        <v>199303.99751368002</v>
      </c>
      <c r="E13" s="185"/>
      <c r="F13" s="185"/>
      <c r="G13" s="185"/>
      <c r="H13" s="185"/>
      <c r="I13" s="185"/>
      <c r="J13" s="185"/>
      <c r="K13" s="185"/>
      <c r="L13" s="185"/>
      <c r="M13" s="56"/>
      <c r="N13" s="57"/>
      <c r="O13" s="57"/>
      <c r="P13" s="57"/>
    </row>
    <row r="14" spans="1:16" ht="57" customHeight="1" x14ac:dyDescent="0.25">
      <c r="A14" s="184"/>
      <c r="B14" s="45" t="s">
        <v>100</v>
      </c>
      <c r="C14" s="127">
        <v>6.4185376830522278E-4</v>
      </c>
      <c r="D14" s="127">
        <f>+D12/D13</f>
        <v>5.5969011857046449E-4</v>
      </c>
      <c r="E14" s="185"/>
      <c r="F14" s="185"/>
      <c r="G14" s="185"/>
      <c r="H14" s="185"/>
      <c r="I14" s="185"/>
      <c r="J14" s="185"/>
      <c r="K14" s="185"/>
      <c r="L14" s="185"/>
      <c r="M14" s="56"/>
      <c r="N14" s="57"/>
      <c r="O14" s="57"/>
      <c r="P14" s="57"/>
    </row>
    <row r="15" spans="1:16" ht="57" customHeight="1" x14ac:dyDescent="0.25">
      <c r="A15" s="184"/>
      <c r="B15" s="45" t="s">
        <v>101</v>
      </c>
      <c r="C15" s="126">
        <v>7253.7944883713444</v>
      </c>
      <c r="D15" s="126">
        <v>10450.154757045406</v>
      </c>
      <c r="E15" s="185" t="s">
        <v>175</v>
      </c>
      <c r="F15" s="185"/>
      <c r="G15" s="185"/>
      <c r="H15" s="185"/>
      <c r="I15" s="185"/>
      <c r="J15" s="185"/>
      <c r="K15" s="185"/>
      <c r="L15" s="185"/>
      <c r="M15" s="56"/>
      <c r="N15" s="57"/>
      <c r="O15" s="57"/>
      <c r="P15" s="57"/>
    </row>
    <row r="16" spans="1:16" ht="57" customHeight="1" x14ac:dyDescent="0.25">
      <c r="A16" s="184"/>
      <c r="B16" s="45" t="s">
        <v>102</v>
      </c>
      <c r="C16" s="126">
        <v>78969.797928579996</v>
      </c>
      <c r="D16" s="126">
        <v>90839.766871180007</v>
      </c>
      <c r="E16" s="185"/>
      <c r="F16" s="185"/>
      <c r="G16" s="185"/>
      <c r="H16" s="185"/>
      <c r="I16" s="185"/>
      <c r="J16" s="185"/>
      <c r="K16" s="185"/>
      <c r="L16" s="185"/>
      <c r="M16" s="56"/>
      <c r="N16" s="57"/>
      <c r="O16" s="57"/>
      <c r="P16" s="57"/>
    </row>
    <row r="17" spans="1:16" ht="57" customHeight="1" x14ac:dyDescent="0.25">
      <c r="A17" s="184"/>
      <c r="B17" s="45" t="s">
        <v>103</v>
      </c>
      <c r="C17" s="127">
        <v>9.1855300110197199E-2</v>
      </c>
      <c r="D17" s="127">
        <f>+D15/D16</f>
        <v>0.11503942730131379</v>
      </c>
      <c r="E17" s="185"/>
      <c r="F17" s="185"/>
      <c r="G17" s="185"/>
      <c r="H17" s="185"/>
      <c r="I17" s="185"/>
      <c r="J17" s="185"/>
      <c r="K17" s="185"/>
      <c r="L17" s="185"/>
      <c r="M17" s="56"/>
      <c r="N17" s="57"/>
      <c r="O17" s="57"/>
      <c r="P17" s="57"/>
    </row>
  </sheetData>
  <mergeCells count="7">
    <mergeCell ref="A3:A5"/>
    <mergeCell ref="E3:L5"/>
    <mergeCell ref="A6:A17"/>
    <mergeCell ref="E6:L8"/>
    <mergeCell ref="E9:L11"/>
    <mergeCell ref="E12:L14"/>
    <mergeCell ref="E15:L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9F67-0D10-4034-9C2B-18BD8A0D2B1D}">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7" t="s">
        <v>223</v>
      </c>
      <c r="C2" s="187"/>
      <c r="D2" s="187"/>
      <c r="E2" s="187"/>
      <c r="F2" s="187"/>
      <c r="G2" s="187"/>
      <c r="H2" s="187"/>
      <c r="I2" s="187"/>
      <c r="J2" s="187"/>
      <c r="K2" s="187"/>
      <c r="L2" s="187"/>
      <c r="M2" s="187"/>
      <c r="N2" s="187"/>
      <c r="O2" s="187"/>
      <c r="P2" s="187"/>
      <c r="Q2" s="187"/>
      <c r="R2" s="187"/>
      <c r="S2" s="187"/>
      <c r="T2" s="187"/>
      <c r="U2" s="187"/>
    </row>
    <row r="3" spans="2:21" ht="15.75" x14ac:dyDescent="0.25">
      <c r="B3" s="188" t="s">
        <v>224</v>
      </c>
    </row>
    <row r="4" spans="2:21" ht="9" customHeight="1" thickBot="1" x14ac:dyDescent="0.3">
      <c r="B4" s="189"/>
    </row>
    <row r="5" spans="2:21" x14ac:dyDescent="0.25">
      <c r="B5" s="190" t="s">
        <v>225</v>
      </c>
      <c r="C5" s="191" t="s">
        <v>226</v>
      </c>
      <c r="D5" s="192" t="s">
        <v>227</v>
      </c>
      <c r="E5" s="191" t="s">
        <v>228</v>
      </c>
      <c r="F5" s="191" t="s">
        <v>229</v>
      </c>
      <c r="G5" s="191" t="s">
        <v>230</v>
      </c>
      <c r="H5" s="192" t="s">
        <v>231</v>
      </c>
      <c r="I5" s="192" t="s">
        <v>232</v>
      </c>
      <c r="J5" s="192" t="s">
        <v>233</v>
      </c>
      <c r="K5" s="192"/>
      <c r="L5" s="192"/>
      <c r="M5" s="193"/>
      <c r="N5" s="194"/>
    </row>
    <row r="6" spans="2:21" ht="15" customHeight="1" x14ac:dyDescent="0.25">
      <c r="B6" s="195"/>
      <c r="C6" s="196"/>
      <c r="D6" s="197"/>
      <c r="E6" s="196"/>
      <c r="F6" s="196"/>
      <c r="G6" s="196"/>
      <c r="H6" s="198"/>
      <c r="I6" s="197"/>
      <c r="J6" s="199" t="s">
        <v>234</v>
      </c>
      <c r="K6" s="199" t="s">
        <v>235</v>
      </c>
      <c r="L6" s="199" t="s">
        <v>236</v>
      </c>
      <c r="M6" s="199" t="s">
        <v>237</v>
      </c>
      <c r="N6" s="200" t="s">
        <v>238</v>
      </c>
    </row>
    <row r="7" spans="2:21" x14ac:dyDescent="0.25">
      <c r="B7" s="195"/>
      <c r="C7" s="196"/>
      <c r="D7" s="201"/>
      <c r="E7" s="196"/>
      <c r="F7" s="196"/>
      <c r="G7" s="196"/>
      <c r="H7" s="202"/>
      <c r="I7" s="201"/>
      <c r="J7" s="201"/>
      <c r="K7" s="201"/>
      <c r="L7" s="201"/>
      <c r="M7" s="201"/>
      <c r="N7" s="203"/>
    </row>
    <row r="8" spans="2:21" x14ac:dyDescent="0.25">
      <c r="B8" s="204" t="s">
        <v>239</v>
      </c>
      <c r="C8" s="205"/>
      <c r="D8" s="206"/>
      <c r="E8" s="207"/>
      <c r="F8" s="207"/>
      <c r="G8" s="208"/>
      <c r="H8" s="208"/>
      <c r="I8" s="208"/>
      <c r="J8" s="207"/>
      <c r="K8" s="207"/>
      <c r="L8" s="207"/>
      <c r="M8" s="207"/>
      <c r="N8" s="209"/>
    </row>
    <row r="9" spans="2:21" ht="15.75" thickBot="1" x14ac:dyDescent="0.3">
      <c r="B9" s="210"/>
      <c r="C9" s="211"/>
      <c r="D9" s="212"/>
      <c r="E9" s="213"/>
      <c r="F9" s="214"/>
      <c r="G9" s="214"/>
      <c r="H9" s="214"/>
      <c r="I9" s="214"/>
      <c r="J9" s="213"/>
      <c r="K9" s="213"/>
      <c r="L9" s="213"/>
      <c r="M9" s="215"/>
      <c r="N9" s="216"/>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3"/>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7" customWidth="1"/>
    <col min="2" max="29" width="16.140625" style="18" customWidth="1"/>
    <col min="30" max="31" width="16.42578125" style="18" customWidth="1"/>
    <col min="32" max="16384" width="11.42578125" style="18"/>
  </cols>
  <sheetData>
    <row r="1" spans="1:31" ht="30.75" customHeight="1" x14ac:dyDescent="0.3">
      <c r="A1" s="186" t="s">
        <v>139</v>
      </c>
      <c r="B1" s="186"/>
      <c r="C1" s="186"/>
      <c r="D1" s="186"/>
      <c r="E1" s="186"/>
      <c r="F1" s="186"/>
      <c r="G1" s="186"/>
      <c r="H1" s="186"/>
    </row>
    <row r="2" spans="1:31" ht="20.25" customHeight="1" x14ac:dyDescent="0.3">
      <c r="A2" s="5" t="s">
        <v>111</v>
      </c>
      <c r="B2" s="71"/>
      <c r="C2" s="72"/>
      <c r="D2" s="71"/>
      <c r="E2" s="72"/>
      <c r="F2" s="71"/>
      <c r="G2" s="71"/>
      <c r="H2" s="71"/>
    </row>
    <row r="3" spans="1:31" x14ac:dyDescent="0.3">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31" ht="30" customHeight="1" x14ac:dyDescent="0.3">
      <c r="A4" s="62"/>
      <c r="B4" s="63">
        <v>41729</v>
      </c>
      <c r="C4" s="63">
        <v>41820</v>
      </c>
      <c r="D4" s="63">
        <v>41912</v>
      </c>
      <c r="E4" s="63">
        <v>42004</v>
      </c>
      <c r="F4" s="63">
        <v>42094</v>
      </c>
      <c r="G4" s="63">
        <v>42185</v>
      </c>
      <c r="H4" s="63">
        <v>42277</v>
      </c>
      <c r="I4" s="63">
        <v>42369</v>
      </c>
      <c r="J4" s="63">
        <v>42460</v>
      </c>
      <c r="K4" s="63">
        <v>42551</v>
      </c>
      <c r="L4" s="63">
        <v>42643</v>
      </c>
      <c r="M4" s="63">
        <v>42735</v>
      </c>
      <c r="N4" s="63">
        <v>42825</v>
      </c>
      <c r="O4" s="63">
        <v>42916</v>
      </c>
      <c r="P4" s="63">
        <v>43008</v>
      </c>
      <c r="Q4" s="63">
        <v>43100</v>
      </c>
      <c r="R4" s="63">
        <v>43190</v>
      </c>
      <c r="S4" s="63">
        <v>43281</v>
      </c>
      <c r="T4" s="63">
        <v>43373</v>
      </c>
      <c r="U4" s="63">
        <v>43465</v>
      </c>
      <c r="V4" s="63">
        <v>43555</v>
      </c>
      <c r="W4" s="63">
        <v>43646</v>
      </c>
      <c r="X4" s="63">
        <v>43738</v>
      </c>
      <c r="Y4" s="63">
        <v>43830</v>
      </c>
      <c r="Z4" s="63">
        <v>43921</v>
      </c>
      <c r="AA4" s="63">
        <v>44012</v>
      </c>
      <c r="AB4" s="63">
        <v>44104</v>
      </c>
      <c r="AC4" s="63">
        <v>44196</v>
      </c>
      <c r="AD4" s="63">
        <v>44286</v>
      </c>
      <c r="AE4" s="63">
        <v>44377</v>
      </c>
    </row>
    <row r="5" spans="1:31" ht="52.5" customHeight="1" x14ac:dyDescent="0.3">
      <c r="A5" s="61" t="s">
        <v>104</v>
      </c>
      <c r="B5" s="64">
        <v>8781.7199999999993</v>
      </c>
      <c r="C5" s="64">
        <v>8719.68</v>
      </c>
      <c r="D5" s="64">
        <v>8671.31</v>
      </c>
      <c r="E5" s="64">
        <v>9251.6200000000008</v>
      </c>
      <c r="F5" s="64">
        <v>8711.33</v>
      </c>
      <c r="G5" s="64">
        <v>8883.2999999999993</v>
      </c>
      <c r="H5" s="64">
        <v>8777.94</v>
      </c>
      <c r="I5" s="64">
        <v>14590.026342765899</v>
      </c>
      <c r="J5" s="64">
        <v>15552.766008292954</v>
      </c>
      <c r="K5" s="64">
        <v>23183.662216917499</v>
      </c>
      <c r="L5" s="64">
        <v>24968.595473778529</v>
      </c>
      <c r="M5" s="64">
        <v>26143.372847835599</v>
      </c>
      <c r="N5" s="64">
        <v>26357.580883104267</v>
      </c>
      <c r="O5" s="64">
        <v>32363.693825003349</v>
      </c>
      <c r="P5" s="64">
        <v>32739.973955860674</v>
      </c>
      <c r="Q5" s="64">
        <v>33066.920518488216</v>
      </c>
      <c r="R5" s="64">
        <v>35523.531142391745</v>
      </c>
      <c r="S5" s="64">
        <v>42512.097230935367</v>
      </c>
      <c r="T5" s="64">
        <v>49897.666266168861</v>
      </c>
      <c r="U5" s="64">
        <v>48061.669901665373</v>
      </c>
      <c r="V5" s="64">
        <v>54971.132794337202</v>
      </c>
      <c r="W5" s="64">
        <v>57477.574093920899</v>
      </c>
      <c r="X5" s="64">
        <v>70107.671098561274</v>
      </c>
      <c r="Y5" s="64">
        <v>73073.385231942695</v>
      </c>
      <c r="Z5" s="64">
        <v>76873.589091758549</v>
      </c>
      <c r="AA5" s="64">
        <v>81321.301084087594</v>
      </c>
      <c r="AB5" s="64">
        <v>87659.723356733972</v>
      </c>
      <c r="AC5" s="64">
        <v>98086.703607309493</v>
      </c>
      <c r="AD5" s="64">
        <v>105498.39985939959</v>
      </c>
      <c r="AE5" s="64">
        <f>+'Servicios Deuda Anual'!$F$50*'Servicios Deuda Anual'!$C$63</f>
        <v>104307.6114064088</v>
      </c>
    </row>
    <row r="6" spans="1:31" ht="52.5" customHeight="1" x14ac:dyDescent="0.3">
      <c r="A6" s="61" t="s">
        <v>105</v>
      </c>
      <c r="B6" s="64">
        <v>814.06924421000008</v>
      </c>
      <c r="C6" s="64">
        <v>1334.7686670200001</v>
      </c>
      <c r="D6" s="64">
        <v>1606.3620389600001</v>
      </c>
      <c r="E6" s="64">
        <v>2059.9873684600002</v>
      </c>
      <c r="F6" s="64">
        <v>1532.2292152100001</v>
      </c>
      <c r="G6" s="64">
        <v>2787.2709622900002</v>
      </c>
      <c r="H6" s="64">
        <v>3436.8373112600002</v>
      </c>
      <c r="I6" s="64">
        <v>4751.3450329800007</v>
      </c>
      <c r="J6" s="64">
        <v>1748.5210195500001</v>
      </c>
      <c r="K6" s="73">
        <v>1979.8916584900003</v>
      </c>
      <c r="L6" s="73">
        <v>2005.6820979800002</v>
      </c>
      <c r="M6" s="73">
        <v>2713.09112757</v>
      </c>
      <c r="N6" s="73">
        <v>1455.4634681099999</v>
      </c>
      <c r="O6" s="73">
        <v>2358.1514273500002</v>
      </c>
      <c r="P6" s="73">
        <v>2403.9927246800003</v>
      </c>
      <c r="Q6" s="73">
        <v>3051.1866099200001</v>
      </c>
      <c r="R6" s="73">
        <v>2887.47474384</v>
      </c>
      <c r="S6" s="73">
        <v>2566.0700995500001</v>
      </c>
      <c r="T6" s="73">
        <v>2260.5505495299999</v>
      </c>
      <c r="U6" s="73">
        <v>5907.5229735200001</v>
      </c>
      <c r="V6" s="73">
        <v>2465.16920291</v>
      </c>
      <c r="W6" s="64">
        <v>4329.9503111499998</v>
      </c>
      <c r="X6" s="64">
        <v>4646.9381585399997</v>
      </c>
      <c r="Y6" s="64">
        <v>9439.5116885000007</v>
      </c>
      <c r="Z6" s="64">
        <v>3694.6763252000001</v>
      </c>
      <c r="AA6" s="64">
        <v>6793.2007236199997</v>
      </c>
      <c r="AB6" s="64">
        <v>7216.9493976200001</v>
      </c>
      <c r="AC6" s="64">
        <v>15771.225058290001</v>
      </c>
      <c r="AD6" s="64">
        <v>4714.8373600100003</v>
      </c>
      <c r="AE6" s="64">
        <v>8017.0700839199999</v>
      </c>
    </row>
    <row r="7" spans="1:31" ht="52.5" customHeight="1" x14ac:dyDescent="0.3">
      <c r="A7" s="61" t="s">
        <v>106</v>
      </c>
      <c r="B7" s="95">
        <f>+SUM(B5:B6)</f>
        <v>9595.7892442100001</v>
      </c>
      <c r="C7" s="95">
        <f t="shared" ref="C7:AA7" si="0">+SUM(C5:C6)</f>
        <v>10054.44866702</v>
      </c>
      <c r="D7" s="95">
        <f t="shared" si="0"/>
        <v>10277.67203896</v>
      </c>
      <c r="E7" s="95">
        <f t="shared" si="0"/>
        <v>11311.607368460001</v>
      </c>
      <c r="F7" s="95">
        <f t="shared" si="0"/>
        <v>10243.55921521</v>
      </c>
      <c r="G7" s="95">
        <f t="shared" si="0"/>
        <v>11670.570962289999</v>
      </c>
      <c r="H7" s="95">
        <f t="shared" si="0"/>
        <v>12214.777311260001</v>
      </c>
      <c r="I7" s="95">
        <f t="shared" si="0"/>
        <v>19341.371375745901</v>
      </c>
      <c r="J7" s="95">
        <f t="shared" si="0"/>
        <v>17301.287027842955</v>
      </c>
      <c r="K7" s="95">
        <f t="shared" si="0"/>
        <v>25163.553875407499</v>
      </c>
      <c r="L7" s="95">
        <f t="shared" si="0"/>
        <v>26974.277571758528</v>
      </c>
      <c r="M7" s="95">
        <f t="shared" si="0"/>
        <v>28856.463975405597</v>
      </c>
      <c r="N7" s="95">
        <f t="shared" si="0"/>
        <v>27813.044351214266</v>
      </c>
      <c r="O7" s="95">
        <f t="shared" si="0"/>
        <v>34721.845252353349</v>
      </c>
      <c r="P7" s="95">
        <f t="shared" si="0"/>
        <v>35143.966680540674</v>
      </c>
      <c r="Q7" s="95">
        <f t="shared" si="0"/>
        <v>36118.107128408214</v>
      </c>
      <c r="R7" s="95">
        <f t="shared" si="0"/>
        <v>38411.005886231746</v>
      </c>
      <c r="S7" s="95">
        <f t="shared" si="0"/>
        <v>45078.167330485368</v>
      </c>
      <c r="T7" s="95">
        <f t="shared" si="0"/>
        <v>52158.216815698863</v>
      </c>
      <c r="U7" s="95">
        <f t="shared" si="0"/>
        <v>53969.19287518537</v>
      </c>
      <c r="V7" s="95">
        <f t="shared" si="0"/>
        <v>57436.301997247203</v>
      </c>
      <c r="W7" s="95">
        <f t="shared" si="0"/>
        <v>61807.524405070901</v>
      </c>
      <c r="X7" s="95">
        <f t="shared" si="0"/>
        <v>74754.60925710127</v>
      </c>
      <c r="Y7" s="95">
        <f t="shared" si="0"/>
        <v>82512.896920442698</v>
      </c>
      <c r="Z7" s="95">
        <f t="shared" si="0"/>
        <v>80568.265416958544</v>
      </c>
      <c r="AA7" s="95">
        <f t="shared" si="0"/>
        <v>88114.501807707595</v>
      </c>
      <c r="AB7" s="95">
        <f>+SUM(AB5:AB6)</f>
        <v>94876.672754353975</v>
      </c>
      <c r="AC7" s="95">
        <f>+SUM(AC5:AC6)</f>
        <v>113857.92866559949</v>
      </c>
      <c r="AD7" s="95">
        <f>+SUM(AD5:AD6)</f>
        <v>110213.2372194096</v>
      </c>
      <c r="AE7" s="95">
        <f>+SUM(AE5:AE6)</f>
        <v>112324.6814903288</v>
      </c>
    </row>
    <row r="8" spans="1:31" ht="52.5" customHeight="1" x14ac:dyDescent="0.3">
      <c r="A8" s="61" t="s">
        <v>169</v>
      </c>
      <c r="B8" s="104">
        <v>10.43718617280466</v>
      </c>
      <c r="C8" s="104">
        <v>9.7150907084891092</v>
      </c>
      <c r="D8" s="104">
        <v>9.0946440304769851</v>
      </c>
      <c r="E8" s="104">
        <v>8.6945894801959316</v>
      </c>
      <c r="F8" s="104">
        <v>8.2206759709578456</v>
      </c>
      <c r="G8" s="104">
        <v>7.805679138427922</v>
      </c>
      <c r="H8" s="104">
        <v>7.3774778298821682</v>
      </c>
      <c r="I8" s="104">
        <v>6.7736297481365977</v>
      </c>
      <c r="J8" s="104">
        <v>6.1184118609968428</v>
      </c>
      <c r="K8" s="104">
        <v>5.4257095498184729</v>
      </c>
      <c r="L8" s="104">
        <v>5.4086898984938072</v>
      </c>
      <c r="M8" s="104">
        <v>5.057204312988496</v>
      </c>
      <c r="N8" s="104">
        <v>4.7505692188040554</v>
      </c>
      <c r="O8" s="104">
        <v>4.4966525600572886</v>
      </c>
      <c r="P8" s="104">
        <v>4.2599877965585424</v>
      </c>
      <c r="Q8" s="104">
        <v>4.0578891590363382</v>
      </c>
      <c r="R8" s="104">
        <v>3.7289244198514635</v>
      </c>
      <c r="S8" s="104">
        <v>3.3807507961732317</v>
      </c>
      <c r="T8" s="104">
        <v>2.9581434758336895</v>
      </c>
      <c r="U8" s="104">
        <v>2.6398819347462394</v>
      </c>
      <c r="V8" s="104">
        <v>2.3778001984590658</v>
      </c>
      <c r="W8" s="104">
        <v>2.1682348410817025</v>
      </c>
      <c r="X8" s="104">
        <v>1.9244946456620315</v>
      </c>
      <c r="Y8" s="104">
        <v>1.7165013061929928</v>
      </c>
      <c r="Z8" s="104">
        <v>1.5853220432938027</v>
      </c>
      <c r="AA8" s="104">
        <v>1.5177563416568429</v>
      </c>
      <c r="AB8" s="104">
        <v>1.4104687847730604</v>
      </c>
      <c r="AC8" s="104">
        <v>1.2619054383605177</v>
      </c>
      <c r="AD8" s="104">
        <v>1.127321755131854</v>
      </c>
      <c r="AE8" s="104">
        <v>1</v>
      </c>
    </row>
    <row r="9" spans="1:31" ht="52.5" customHeight="1" x14ac:dyDescent="0.3">
      <c r="A9" s="61" t="s">
        <v>170</v>
      </c>
      <c r="B9" s="65">
        <f>+B7*B8</f>
        <v>100153.03881681629</v>
      </c>
      <c r="C9" s="65">
        <f t="shared" ref="C9:AA9" si="1">+C7*C8</f>
        <v>97679.880823946718</v>
      </c>
      <c r="D9" s="65">
        <f t="shared" si="1"/>
        <v>93471.768656327782</v>
      </c>
      <c r="E9" s="65">
        <f t="shared" si="1"/>
        <v>98349.782429919112</v>
      </c>
      <c r="F9" s="65">
        <f t="shared" si="1"/>
        <v>84208.981097560652</v>
      </c>
      <c r="G9" s="65">
        <f t="shared" si="1"/>
        <v>91096.732293889727</v>
      </c>
      <c r="H9" s="65">
        <f t="shared" si="1"/>
        <v>90114.248810768375</v>
      </c>
      <c r="I9" s="65">
        <f t="shared" si="1"/>
        <v>131011.2885205101</v>
      </c>
      <c r="J9" s="65">
        <f t="shared" si="1"/>
        <v>105856.39976166515</v>
      </c>
      <c r="K9" s="65">
        <f t="shared" si="1"/>
        <v>136530.1345691701</v>
      </c>
      <c r="L9" s="65">
        <f t="shared" si="1"/>
        <v>145895.50262153841</v>
      </c>
      <c r="M9" s="65">
        <f t="shared" si="1"/>
        <v>145933.03407401836</v>
      </c>
      <c r="N9" s="65">
        <f t="shared" si="1"/>
        <v>132127.7923761105</v>
      </c>
      <c r="O9" s="65">
        <f t="shared" si="1"/>
        <v>156132.07434390771</v>
      </c>
      <c r="P9" s="65">
        <f t="shared" si="1"/>
        <v>149712.86918176329</v>
      </c>
      <c r="Q9" s="65">
        <f t="shared" si="1"/>
        <v>146563.27536128077</v>
      </c>
      <c r="R9" s="65">
        <f t="shared" si="1"/>
        <v>143231.73784022787</v>
      </c>
      <c r="S9" s="65">
        <f t="shared" si="1"/>
        <v>152398.05009256856</v>
      </c>
      <c r="T9" s="65">
        <f t="shared" si="1"/>
        <v>154291.48878447863</v>
      </c>
      <c r="U9" s="65">
        <f t="shared" si="1"/>
        <v>142472.29730403732</v>
      </c>
      <c r="V9" s="65">
        <f t="shared" si="1"/>
        <v>136572.05028780922</v>
      </c>
      <c r="W9" s="65">
        <f t="shared" si="1"/>
        <v>134013.22785608235</v>
      </c>
      <c r="X9" s="65">
        <f t="shared" si="1"/>
        <v>143864.84525384873</v>
      </c>
      <c r="Y9" s="65">
        <f t="shared" si="1"/>
        <v>141633.49534170766</v>
      </c>
      <c r="Z9" s="65">
        <f>+Z7*Z8</f>
        <v>127726.64715545013</v>
      </c>
      <c r="AA9" s="65">
        <f t="shared" si="1"/>
        <v>133736.34391058155</v>
      </c>
      <c r="AB9" s="65">
        <f>+AB7*AB8</f>
        <v>133820.58532314497</v>
      </c>
      <c r="AC9" s="65">
        <f>+AC7*AC8</f>
        <v>143677.9393835839</v>
      </c>
      <c r="AD9" s="65">
        <f>+AD7*AD8</f>
        <v>124245.78002094819</v>
      </c>
      <c r="AE9" s="65">
        <f>+AE7*AE8</f>
        <v>112324.6814903288</v>
      </c>
    </row>
    <row r="10" spans="1:31" ht="52.5" customHeight="1" x14ac:dyDescent="0.3">
      <c r="A10" s="61" t="s">
        <v>107</v>
      </c>
      <c r="B10" s="66">
        <v>8.0098000000000003</v>
      </c>
      <c r="C10" s="66">
        <v>8.1326999999999998</v>
      </c>
      <c r="D10" s="66">
        <v>8.4642999999999997</v>
      </c>
      <c r="E10" s="66">
        <v>8.5519999999999996</v>
      </c>
      <c r="F10" s="66">
        <v>8.8196999999999992</v>
      </c>
      <c r="G10" s="66">
        <v>9.0864999999999991</v>
      </c>
      <c r="H10" s="66">
        <v>9.4192</v>
      </c>
      <c r="I10" s="66">
        <v>13.005000000000001</v>
      </c>
      <c r="J10" s="66">
        <v>14.5817</v>
      </c>
      <c r="K10" s="66">
        <v>14.92</v>
      </c>
      <c r="L10" s="66">
        <v>15.263299999999999</v>
      </c>
      <c r="M10" s="66">
        <v>15.850199999999999</v>
      </c>
      <c r="N10" s="66">
        <v>15.3818</v>
      </c>
      <c r="O10" s="66">
        <v>16.598500000000001</v>
      </c>
      <c r="P10" s="66">
        <v>17.318300000000001</v>
      </c>
      <c r="Q10" s="66">
        <v>18.7742</v>
      </c>
      <c r="R10" s="66">
        <v>20.1433</v>
      </c>
      <c r="S10" s="66">
        <v>28.861699999999999</v>
      </c>
      <c r="T10" s="66">
        <v>40.896700000000003</v>
      </c>
      <c r="U10" s="66">
        <v>37.808300000000003</v>
      </c>
      <c r="V10" s="66">
        <v>43.353299999999997</v>
      </c>
      <c r="W10" s="66">
        <v>42.448300000000003</v>
      </c>
      <c r="X10" s="66">
        <v>57.558300000000003</v>
      </c>
      <c r="Y10" s="66">
        <v>59.895000000000003</v>
      </c>
      <c r="Z10" s="66">
        <v>64.469700000000003</v>
      </c>
      <c r="AA10" s="66">
        <v>70.454999999999998</v>
      </c>
      <c r="AB10" s="66">
        <v>76.174999999999997</v>
      </c>
      <c r="AC10" s="66">
        <v>84.144999999999996</v>
      </c>
      <c r="AD10" s="66">
        <v>91.984999999999999</v>
      </c>
      <c r="AE10" s="66">
        <f>+'Servicios Deuda Anual'!$C$63</f>
        <v>95.726699999999994</v>
      </c>
    </row>
    <row r="11" spans="1:31" ht="52.5" customHeight="1" x14ac:dyDescent="0.3">
      <c r="A11" s="61" t="s">
        <v>108</v>
      </c>
      <c r="B11" s="65">
        <f>+B7/B10</f>
        <v>1198.0060980561311</v>
      </c>
      <c r="C11" s="65">
        <f t="shared" ref="C11:AA11" si="2">+C7/C10</f>
        <v>1236.2989741438882</v>
      </c>
      <c r="D11" s="65">
        <f t="shared" si="2"/>
        <v>1214.2376852143709</v>
      </c>
      <c r="E11" s="65">
        <f t="shared" si="2"/>
        <v>1322.6856137114128</v>
      </c>
      <c r="F11" s="65">
        <f t="shared" si="2"/>
        <v>1161.440776354071</v>
      </c>
      <c r="G11" s="65">
        <f t="shared" si="2"/>
        <v>1284.3857329323723</v>
      </c>
      <c r="H11" s="65">
        <f t="shared" si="2"/>
        <v>1296.7956207809582</v>
      </c>
      <c r="I11" s="65">
        <f t="shared" si="2"/>
        <v>1487.2257882157555</v>
      </c>
      <c r="J11" s="65">
        <f t="shared" si="2"/>
        <v>1186.5068563914328</v>
      </c>
      <c r="K11" s="65">
        <f t="shared" si="2"/>
        <v>1686.5652731506366</v>
      </c>
      <c r="L11" s="65">
        <f t="shared" si="2"/>
        <v>1767.2638008660335</v>
      </c>
      <c r="M11" s="65">
        <f t="shared" si="2"/>
        <v>1820.5741236959532</v>
      </c>
      <c r="N11" s="65">
        <f t="shared" si="2"/>
        <v>1808.1787795455841</v>
      </c>
      <c r="O11" s="65">
        <f t="shared" si="2"/>
        <v>2091.8664489172725</v>
      </c>
      <c r="P11" s="65">
        <f t="shared" si="2"/>
        <v>2029.2965637817033</v>
      </c>
      <c r="Q11" s="65">
        <f t="shared" si="2"/>
        <v>1923.8160416107323</v>
      </c>
      <c r="R11" s="65">
        <f t="shared" si="2"/>
        <v>1906.8874457626976</v>
      </c>
      <c r="S11" s="65">
        <f t="shared" si="2"/>
        <v>1561.8680580314178</v>
      </c>
      <c r="T11" s="65">
        <f t="shared" si="2"/>
        <v>1275.3649271383476</v>
      </c>
      <c r="U11" s="65">
        <f t="shared" si="2"/>
        <v>1427.4429920198836</v>
      </c>
      <c r="V11" s="65">
        <f t="shared" si="2"/>
        <v>1324.8426762725608</v>
      </c>
      <c r="W11" s="65">
        <f t="shared" si="2"/>
        <v>1456.06595329073</v>
      </c>
      <c r="X11" s="65">
        <f t="shared" si="2"/>
        <v>1298.7633279145018</v>
      </c>
      <c r="Y11" s="65">
        <f t="shared" si="2"/>
        <v>1377.625793813218</v>
      </c>
      <c r="Z11" s="65">
        <f t="shared" si="2"/>
        <v>1249.7074659407217</v>
      </c>
      <c r="AA11" s="65">
        <f t="shared" si="2"/>
        <v>1250.6493763069705</v>
      </c>
      <c r="AB11" s="65">
        <f>+AB7/AB10</f>
        <v>1245.5093239823298</v>
      </c>
      <c r="AC11" s="65">
        <f>+AC7/AC10</f>
        <v>1353.1157961328599</v>
      </c>
      <c r="AD11" s="65">
        <f>+AD7/AD10</f>
        <v>1198.165322817955</v>
      </c>
      <c r="AE11" s="65">
        <f>+AE7/AE10</f>
        <v>1173.3892580683216</v>
      </c>
    </row>
    <row r="12" spans="1:31" ht="52.5" customHeight="1" x14ac:dyDescent="0.3">
      <c r="A12" s="61" t="s">
        <v>109</v>
      </c>
      <c r="B12" s="64">
        <v>314.46720625</v>
      </c>
      <c r="C12" s="64">
        <v>478.86095885000003</v>
      </c>
      <c r="D12" s="64">
        <v>474.58328738</v>
      </c>
      <c r="E12" s="64">
        <v>778.12609504</v>
      </c>
      <c r="F12" s="64">
        <v>718.73022808000007</v>
      </c>
      <c r="G12" s="64">
        <v>1298.8367923699998</v>
      </c>
      <c r="H12" s="64">
        <v>1625.11270541</v>
      </c>
      <c r="I12" s="64">
        <v>1674.58950392</v>
      </c>
      <c r="J12" s="64">
        <v>618.91159517999995</v>
      </c>
      <c r="K12" s="73">
        <v>722.13102017999995</v>
      </c>
      <c r="L12" s="64">
        <v>633.77258883000002</v>
      </c>
      <c r="M12" s="73">
        <v>935.87173382000003</v>
      </c>
      <c r="N12" s="64">
        <v>698.34998707</v>
      </c>
      <c r="O12" s="73">
        <v>879.25538699000003</v>
      </c>
      <c r="P12" s="64">
        <v>836.87532364999993</v>
      </c>
      <c r="Q12" s="73">
        <v>898.69213680999997</v>
      </c>
      <c r="R12" s="73">
        <v>1153.66550927</v>
      </c>
      <c r="S12" s="73">
        <v>1117.7619162000001</v>
      </c>
      <c r="T12" s="73">
        <v>973.22907361</v>
      </c>
      <c r="U12" s="73">
        <v>2081.8590620999998</v>
      </c>
      <c r="V12" s="73">
        <v>1166.28844142</v>
      </c>
      <c r="W12" s="64">
        <v>1994.24181458</v>
      </c>
      <c r="X12" s="64">
        <v>1582.17197738</v>
      </c>
      <c r="Y12" s="64">
        <v>3973.4916769800002</v>
      </c>
      <c r="Z12" s="64">
        <v>1829.54825347</v>
      </c>
      <c r="AA12" s="64">
        <v>1967.2654723000001</v>
      </c>
      <c r="AB12" s="64">
        <v>2306.01199004</v>
      </c>
      <c r="AC12" s="64">
        <v>4480.3689031499998</v>
      </c>
      <c r="AD12" s="64">
        <v>1986.7844765499999</v>
      </c>
      <c r="AE12" s="64">
        <v>3455.3547898900001</v>
      </c>
    </row>
    <row r="13" spans="1:31" ht="52.5" customHeight="1" x14ac:dyDescent="0.3">
      <c r="A13" s="61" t="s">
        <v>171</v>
      </c>
      <c r="B13" s="95">
        <f>+(B7+B12)*B8</f>
        <v>103435.19159368929</v>
      </c>
      <c r="C13" s="95">
        <f t="shared" ref="C13:AA13" si="3">+(C7+C12)*C8</f>
        <v>102332.05847592854</v>
      </c>
      <c r="D13" s="95">
        <f t="shared" si="3"/>
        <v>97787.934717862459</v>
      </c>
      <c r="E13" s="95">
        <f t="shared" si="3"/>
        <v>105115.26939011984</v>
      </c>
      <c r="F13" s="95">
        <f t="shared" si="3"/>
        <v>90117.429413138962</v>
      </c>
      <c r="G13" s="95">
        <f t="shared" si="3"/>
        <v>101235.03554831486</v>
      </c>
      <c r="H13" s="95">
        <f t="shared" si="3"/>
        <v>102103.48176599048</v>
      </c>
      <c r="I13" s="95">
        <f t="shared" si="3"/>
        <v>142354.33780017993</v>
      </c>
      <c r="J13" s="95">
        <f t="shared" si="3"/>
        <v>109643.15580652295</v>
      </c>
      <c r="K13" s="95">
        <f t="shared" si="3"/>
        <v>140448.2077415809</v>
      </c>
      <c r="L13" s="95">
        <f t="shared" si="3"/>
        <v>149323.3820206855</v>
      </c>
      <c r="M13" s="95">
        <f t="shared" si="3"/>
        <v>150665.92864269688</v>
      </c>
      <c r="N13" s="95">
        <f t="shared" si="3"/>
        <v>135445.35232863744</v>
      </c>
      <c r="O13" s="95">
        <f t="shared" si="3"/>
        <v>160085.78033076043</v>
      </c>
      <c r="P13" s="95">
        <f t="shared" si="3"/>
        <v>153277.94784775327</v>
      </c>
      <c r="Q13" s="95">
        <f t="shared" si="3"/>
        <v>150210.0684405533</v>
      </c>
      <c r="R13" s="95">
        <f t="shared" si="3"/>
        <v>147533.66933008513</v>
      </c>
      <c r="S13" s="95">
        <f t="shared" si="3"/>
        <v>156176.92458069383</v>
      </c>
      <c r="T13" s="95">
        <f t="shared" si="3"/>
        <v>157170.44001906971</v>
      </c>
      <c r="U13" s="95">
        <f t="shared" si="3"/>
        <v>147968.15943276286</v>
      </c>
      <c r="V13" s="95">
        <f t="shared" si="3"/>
        <v>139345.25117527822</v>
      </c>
      <c r="W13" s="95">
        <f t="shared" si="3"/>
        <v>138337.21243999669</v>
      </c>
      <c r="X13" s="95">
        <f t="shared" si="3"/>
        <v>146909.72675283306</v>
      </c>
      <c r="Y13" s="95">
        <f t="shared" si="3"/>
        <v>148453.99899539084</v>
      </c>
      <c r="Z13" s="95">
        <f t="shared" si="3"/>
        <v>130627.0703309458</v>
      </c>
      <c r="AA13" s="95">
        <f t="shared" si="3"/>
        <v>136722.17355688743</v>
      </c>
      <c r="AB13" s="95">
        <f t="shared" ref="AB13:AC13" si="4">+(AB7+AB12)*AB8</f>
        <v>137073.1432524088</v>
      </c>
      <c r="AC13" s="95">
        <f t="shared" si="4"/>
        <v>149331.74126833022</v>
      </c>
      <c r="AD13" s="95">
        <f t="shared" ref="AD13:AE13" si="5">+(AD7+AD12)*AD8</f>
        <v>126485.52538412127</v>
      </c>
      <c r="AE13" s="95">
        <f t="shared" si="5"/>
        <v>115780.0362802188</v>
      </c>
    </row>
    <row r="14" spans="1:31" ht="52.5" customHeight="1" x14ac:dyDescent="0.3">
      <c r="A14" s="61" t="s">
        <v>110</v>
      </c>
      <c r="B14" s="154">
        <v>7.2591190403288736E-2</v>
      </c>
      <c r="C14" s="154">
        <v>7.6060903278814096E-2</v>
      </c>
      <c r="D14" s="154">
        <v>7.7749565866389994E-2</v>
      </c>
      <c r="E14" s="154">
        <v>8.5571183709206716E-2</v>
      </c>
      <c r="F14" s="154">
        <v>6.1635656176719449E-2</v>
      </c>
      <c r="G14" s="154">
        <v>7.0222008200981109E-2</v>
      </c>
      <c r="H14" s="154">
        <v>7.3496506323127722E-2</v>
      </c>
      <c r="I14" s="154">
        <v>0.11637733438701836</v>
      </c>
      <c r="J14" s="154">
        <v>7.7755267567067438E-2</v>
      </c>
      <c r="K14" s="154">
        <v>0.11308978698358528</v>
      </c>
      <c r="L14" s="154">
        <v>0.12122752293775013</v>
      </c>
      <c r="M14" s="154">
        <v>0.12968642586162818</v>
      </c>
      <c r="N14" s="154">
        <v>9.8960236946928334E-2</v>
      </c>
      <c r="O14" s="154">
        <v>0.12354210456136036</v>
      </c>
      <c r="P14" s="154">
        <v>0.12504403423242744</v>
      </c>
      <c r="Q14" s="154">
        <v>0.12851007586106886</v>
      </c>
      <c r="R14" s="154">
        <v>9.8082755534520435E-2</v>
      </c>
      <c r="S14" s="154">
        <v>0.11510739602383153</v>
      </c>
      <c r="T14" s="154">
        <v>0.13318634883457836</v>
      </c>
      <c r="U14" s="154">
        <v>0.13781068808379218</v>
      </c>
      <c r="V14" s="154">
        <v>0.10167224208084931</v>
      </c>
      <c r="W14" s="154">
        <v>0.1094100658505409</v>
      </c>
      <c r="X14" s="154">
        <v>0.13232865739531025</v>
      </c>
      <c r="Y14" s="154">
        <v>0.14606217564092991</v>
      </c>
      <c r="Z14" s="155">
        <v>0.10888293191158835</v>
      </c>
      <c r="AA14" s="155">
        <v>0.11908119469992599</v>
      </c>
      <c r="AB14" s="155">
        <v>0.12821984246586438</v>
      </c>
      <c r="AC14" s="155">
        <v>0.1538718133043176</v>
      </c>
      <c r="AD14" s="155">
        <v>9.4514360083681484E-2</v>
      </c>
      <c r="AE14" s="155">
        <v>9.6325048247399986E-2</v>
      </c>
    </row>
    <row r="15" spans="1:31" ht="21.75" customHeight="1" x14ac:dyDescent="0.3">
      <c r="B15" s="68"/>
      <c r="C15" s="68"/>
      <c r="D15" s="68"/>
      <c r="E15" s="68"/>
      <c r="F15" s="68"/>
      <c r="G15" s="68"/>
      <c r="H15" s="68"/>
      <c r="I15" s="68"/>
      <c r="J15" s="68"/>
      <c r="K15" s="68"/>
      <c r="L15" s="68"/>
      <c r="M15" s="68"/>
      <c r="N15" s="68"/>
      <c r="O15" s="68"/>
      <c r="P15" s="68"/>
      <c r="Q15" s="68"/>
      <c r="R15" s="68"/>
      <c r="S15" s="68"/>
      <c r="T15" s="68"/>
      <c r="U15" s="68"/>
      <c r="V15" s="68"/>
      <c r="W15" s="68"/>
      <c r="X15" s="68"/>
      <c r="Y15" s="68"/>
    </row>
    <row r="16" spans="1:31" x14ac:dyDescent="0.3">
      <c r="A16" s="69"/>
      <c r="B16" s="68"/>
      <c r="C16" s="68"/>
      <c r="D16" s="68"/>
      <c r="E16" s="68"/>
      <c r="F16" s="68"/>
      <c r="G16" s="68"/>
      <c r="H16" s="68"/>
      <c r="I16" s="68"/>
      <c r="J16" s="68"/>
      <c r="K16" s="68"/>
      <c r="L16" s="68"/>
      <c r="M16" s="68"/>
      <c r="N16" s="68"/>
      <c r="O16" s="68"/>
      <c r="P16" s="68"/>
      <c r="Q16" s="68"/>
      <c r="R16" s="68"/>
      <c r="S16" s="68"/>
      <c r="T16" s="68"/>
      <c r="U16" s="68"/>
      <c r="V16" s="68"/>
      <c r="W16" s="68"/>
      <c r="X16" s="68"/>
      <c r="Y16" s="68"/>
    </row>
    <row r="17" spans="1:25" x14ac:dyDescent="0.3">
      <c r="A17" s="70"/>
      <c r="B17" s="68"/>
      <c r="C17" s="68"/>
      <c r="D17" s="68"/>
      <c r="E17" s="68"/>
      <c r="F17" s="68"/>
      <c r="G17" s="68"/>
      <c r="H17" s="68"/>
      <c r="I17" s="68"/>
      <c r="J17" s="68"/>
      <c r="K17" s="68"/>
      <c r="L17" s="68"/>
      <c r="M17" s="68"/>
      <c r="N17" s="68"/>
      <c r="O17" s="68"/>
      <c r="P17" s="68"/>
      <c r="Q17" s="68"/>
      <c r="R17" s="68"/>
      <c r="S17" s="68"/>
      <c r="T17" s="68"/>
      <c r="U17" s="68"/>
      <c r="V17" s="68"/>
      <c r="W17" s="68"/>
      <c r="X17" s="68"/>
      <c r="Y17" s="68"/>
    </row>
    <row r="18" spans="1:25" x14ac:dyDescent="0.3">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25" x14ac:dyDescent="0.3">
      <c r="A19" s="70"/>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1:25" x14ac:dyDescent="0.3">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25" x14ac:dyDescent="0.3">
      <c r="B21" s="68"/>
      <c r="C21" s="68"/>
      <c r="D21" s="68"/>
      <c r="E21" s="68"/>
      <c r="F21" s="68"/>
      <c r="G21" s="68"/>
      <c r="H21" s="68"/>
      <c r="I21" s="68"/>
      <c r="J21" s="68"/>
      <c r="K21" s="68"/>
      <c r="L21" s="68"/>
      <c r="M21" s="68"/>
      <c r="N21" s="68"/>
      <c r="O21" s="68"/>
      <c r="P21" s="68"/>
      <c r="Q21" s="68"/>
      <c r="R21" s="68"/>
      <c r="S21" s="68"/>
      <c r="T21" s="68"/>
      <c r="U21" s="68"/>
      <c r="V21" s="68"/>
      <c r="W21" s="68"/>
      <c r="X21" s="68"/>
      <c r="Y21" s="68"/>
    </row>
    <row r="22" spans="1:25" x14ac:dyDescent="0.3">
      <c r="B22" s="68"/>
      <c r="C22" s="68"/>
      <c r="D22" s="68"/>
      <c r="E22" s="68"/>
      <c r="F22" s="68"/>
      <c r="G22" s="68"/>
      <c r="H22" s="68"/>
      <c r="I22" s="68"/>
      <c r="J22" s="68"/>
      <c r="K22" s="68"/>
      <c r="L22" s="68"/>
      <c r="M22" s="68"/>
      <c r="N22" s="68"/>
      <c r="O22" s="68"/>
      <c r="P22" s="68"/>
      <c r="Q22" s="68"/>
      <c r="R22" s="68"/>
      <c r="S22" s="68"/>
      <c r="T22" s="68"/>
      <c r="U22" s="68"/>
      <c r="V22" s="68"/>
      <c r="W22" s="68"/>
      <c r="X22" s="68"/>
      <c r="Y22" s="68"/>
    </row>
    <row r="23" spans="1:25" x14ac:dyDescent="0.3">
      <c r="B23" s="68"/>
      <c r="C23" s="68"/>
      <c r="D23" s="68"/>
      <c r="E23" s="68"/>
      <c r="F23" s="68"/>
      <c r="G23" s="68"/>
      <c r="H23" s="68"/>
      <c r="I23" s="68"/>
      <c r="J23" s="68"/>
      <c r="K23" s="68"/>
      <c r="L23" s="68"/>
      <c r="M23" s="68"/>
      <c r="N23" s="68"/>
      <c r="O23" s="68"/>
      <c r="P23" s="68"/>
      <c r="Q23" s="68"/>
      <c r="R23" s="68"/>
      <c r="S23" s="68"/>
      <c r="T23" s="68"/>
      <c r="U23" s="68"/>
      <c r="V23" s="68"/>
      <c r="W23" s="68"/>
      <c r="X23" s="68"/>
      <c r="Y23" s="68"/>
    </row>
    <row r="24" spans="1:25" x14ac:dyDescent="0.3">
      <c r="B24" s="68"/>
      <c r="C24" s="68"/>
      <c r="D24" s="68"/>
      <c r="E24" s="68"/>
      <c r="F24" s="68"/>
      <c r="G24" s="68"/>
      <c r="H24" s="68"/>
      <c r="I24" s="68"/>
      <c r="J24" s="68"/>
      <c r="K24" s="68"/>
      <c r="L24" s="68"/>
      <c r="M24" s="68"/>
      <c r="N24" s="68"/>
      <c r="O24" s="68"/>
      <c r="P24" s="68"/>
      <c r="Q24" s="68"/>
      <c r="R24" s="68"/>
      <c r="S24" s="68"/>
      <c r="T24" s="68"/>
      <c r="U24" s="68"/>
      <c r="V24" s="68"/>
      <c r="W24" s="68"/>
      <c r="X24" s="68"/>
      <c r="Y24" s="68"/>
    </row>
    <row r="37" spans="2:31" x14ac:dyDescent="0.3">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row>
    <row r="38" spans="2:31" x14ac:dyDescent="0.3">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row>
    <row r="39" spans="2:31" x14ac:dyDescent="0.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row>
    <row r="40" spans="2:31" x14ac:dyDescent="0.3">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row>
    <row r="42" spans="2:31" x14ac:dyDescent="0.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row>
    <row r="43" spans="2:31" x14ac:dyDescent="0.3">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97389-B0CF-4E3B-96C5-4453AB587ABB}">
  <dimension ref="A1:AE6"/>
  <sheetViews>
    <sheetView workbookViewId="0">
      <selection activeCell="H18" sqref="H18"/>
    </sheetView>
  </sheetViews>
  <sheetFormatPr baseColWidth="10" defaultRowHeight="15" x14ac:dyDescent="0.25"/>
  <sheetData>
    <row r="1" spans="1:31" x14ac:dyDescent="0.25">
      <c r="A1" t="s">
        <v>219</v>
      </c>
    </row>
    <row r="2" spans="1:31" x14ac:dyDescent="0.25">
      <c r="B2" s="63">
        <v>41729</v>
      </c>
      <c r="C2" s="63">
        <v>41820</v>
      </c>
      <c r="D2" s="63">
        <v>41912</v>
      </c>
      <c r="E2" s="63">
        <v>42004</v>
      </c>
      <c r="F2" s="63">
        <v>42094</v>
      </c>
      <c r="G2" s="63">
        <v>42185</v>
      </c>
      <c r="H2" s="63">
        <v>42277</v>
      </c>
      <c r="I2" s="63">
        <v>42369</v>
      </c>
      <c r="J2" s="63">
        <v>42460</v>
      </c>
      <c r="K2" s="63">
        <v>42551</v>
      </c>
      <c r="L2" s="63">
        <v>42643</v>
      </c>
      <c r="M2" s="63">
        <v>42735</v>
      </c>
      <c r="N2" s="63">
        <v>42825</v>
      </c>
      <c r="O2" s="63">
        <v>42916</v>
      </c>
      <c r="P2" s="63">
        <v>43008</v>
      </c>
      <c r="Q2" s="63">
        <v>43100</v>
      </c>
      <c r="R2" s="63">
        <v>43190</v>
      </c>
      <c r="S2" s="63">
        <v>43281</v>
      </c>
      <c r="T2" s="63">
        <v>43373</v>
      </c>
      <c r="U2" s="63">
        <v>43465</v>
      </c>
      <c r="V2" s="63">
        <v>43555</v>
      </c>
      <c r="W2" s="63">
        <v>43646</v>
      </c>
      <c r="X2" s="63">
        <v>43738</v>
      </c>
      <c r="Y2" s="63">
        <v>43830</v>
      </c>
      <c r="Z2" s="63">
        <v>43921</v>
      </c>
      <c r="AA2" s="63">
        <v>44012</v>
      </c>
      <c r="AB2" s="63">
        <v>44104</v>
      </c>
      <c r="AC2" s="63">
        <v>44196</v>
      </c>
      <c r="AD2" s="63">
        <v>44286</v>
      </c>
      <c r="AE2" s="63">
        <v>44377</v>
      </c>
    </row>
    <row r="3" spans="1:31" x14ac:dyDescent="0.25">
      <c r="A3" t="s">
        <v>220</v>
      </c>
      <c r="B3" s="77">
        <f>+'Evolución Deuda Total'!B7</f>
        <v>9595.7892442100001</v>
      </c>
      <c r="C3" s="77">
        <f>+'Evolución Deuda Total'!C7</f>
        <v>10054.44866702</v>
      </c>
      <c r="D3" s="77">
        <f>+'Evolución Deuda Total'!D7</f>
        <v>10277.67203896</v>
      </c>
      <c r="E3" s="77">
        <f>+'Evolución Deuda Total'!E7</f>
        <v>11311.607368460001</v>
      </c>
      <c r="F3" s="77">
        <f>+'Evolución Deuda Total'!F7</f>
        <v>10243.55921521</v>
      </c>
      <c r="G3" s="77">
        <f>+'Evolución Deuda Total'!G7</f>
        <v>11670.570962289999</v>
      </c>
      <c r="H3" s="77">
        <f>+'Evolución Deuda Total'!H7</f>
        <v>12214.777311260001</v>
      </c>
      <c r="I3" s="77">
        <f>+'Evolución Deuda Total'!I7</f>
        <v>19341.371375745901</v>
      </c>
      <c r="J3" s="77">
        <f>+'Evolución Deuda Total'!J7</f>
        <v>17301.287027842955</v>
      </c>
      <c r="K3" s="77">
        <f>+'Evolución Deuda Total'!K7</f>
        <v>25163.553875407499</v>
      </c>
      <c r="L3" s="77">
        <f>+'Evolución Deuda Total'!L7</f>
        <v>26974.277571758528</v>
      </c>
      <c r="M3" s="77">
        <f>+'Evolución Deuda Total'!M7</f>
        <v>28856.463975405597</v>
      </c>
      <c r="N3" s="77">
        <f>+'Evolución Deuda Total'!N7</f>
        <v>27813.044351214266</v>
      </c>
      <c r="O3" s="77">
        <f>+'Evolución Deuda Total'!O7</f>
        <v>34721.845252353349</v>
      </c>
      <c r="P3" s="77">
        <f>+'Evolución Deuda Total'!P7</f>
        <v>35143.966680540674</v>
      </c>
      <c r="Q3" s="77">
        <f>+'Evolución Deuda Total'!Q7</f>
        <v>36118.107128408214</v>
      </c>
      <c r="R3" s="77">
        <f>+'Evolución Deuda Total'!R7</f>
        <v>38411.005886231746</v>
      </c>
      <c r="S3" s="77">
        <f>+'Evolución Deuda Total'!S7</f>
        <v>45078.167330485368</v>
      </c>
      <c r="T3" s="77">
        <f>+'Evolución Deuda Total'!T7</f>
        <v>52158.216815698863</v>
      </c>
      <c r="U3" s="77">
        <f>+'Evolución Deuda Total'!U7</f>
        <v>53969.19287518537</v>
      </c>
      <c r="V3" s="77">
        <f>+'Evolución Deuda Total'!V7</f>
        <v>57436.301997247203</v>
      </c>
      <c r="W3" s="77">
        <f>+'Evolución Deuda Total'!W7</f>
        <v>61807.524405070901</v>
      </c>
      <c r="X3" s="77">
        <f>+'Evolución Deuda Total'!X7</f>
        <v>74754.60925710127</v>
      </c>
      <c r="Y3" s="77">
        <f>+'Evolución Deuda Total'!Y7</f>
        <v>82512.896920442698</v>
      </c>
      <c r="Z3" s="77">
        <f>+'Evolución Deuda Total'!Z7</f>
        <v>80568.265416958544</v>
      </c>
      <c r="AA3" s="77">
        <f>+'Evolución Deuda Total'!AA7</f>
        <v>88114.501807707595</v>
      </c>
      <c r="AB3" s="77">
        <f>+'Evolución Deuda Total'!AB7</f>
        <v>94876.672754353975</v>
      </c>
      <c r="AC3" s="77">
        <f>+'Evolución Deuda Total'!AC7</f>
        <v>113857.92866559949</v>
      </c>
      <c r="AD3" s="77">
        <f>+'Evolución Deuda Total'!AD7</f>
        <v>110213.2372194096</v>
      </c>
      <c r="AE3" s="77">
        <f>+'Evolución Deuda Total'!AE7</f>
        <v>112324.6814903288</v>
      </c>
    </row>
    <row r="4" spans="1:31" x14ac:dyDescent="0.25">
      <c r="A4" t="s">
        <v>221</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row>
    <row r="6" spans="1:31" x14ac:dyDescent="0.25">
      <c r="A6" t="s">
        <v>222</v>
      </c>
      <c r="B6" s="153">
        <f>+B3/B4</f>
        <v>7.2591190403288736E-2</v>
      </c>
      <c r="C6" s="153">
        <f t="shared" ref="C6:AE6" si="0">+C3/C4</f>
        <v>7.6060903278814096E-2</v>
      </c>
      <c r="D6" s="153">
        <f t="shared" si="0"/>
        <v>7.7749565866389994E-2</v>
      </c>
      <c r="E6" s="153">
        <f t="shared" si="0"/>
        <v>8.5571183709206716E-2</v>
      </c>
      <c r="F6" s="153">
        <f t="shared" si="0"/>
        <v>6.1635656176719449E-2</v>
      </c>
      <c r="G6" s="153">
        <f t="shared" si="0"/>
        <v>7.0222008200981109E-2</v>
      </c>
      <c r="H6" s="153">
        <f t="shared" si="0"/>
        <v>7.3496506323127722E-2</v>
      </c>
      <c r="I6" s="153">
        <f t="shared" si="0"/>
        <v>0.11637733438701836</v>
      </c>
      <c r="J6" s="153">
        <f t="shared" si="0"/>
        <v>7.7755267567067438E-2</v>
      </c>
      <c r="K6" s="153">
        <f t="shared" si="0"/>
        <v>0.11308978698358528</v>
      </c>
      <c r="L6" s="153">
        <f t="shared" si="0"/>
        <v>0.12122752293775013</v>
      </c>
      <c r="M6" s="153">
        <f t="shared" si="0"/>
        <v>0.12968642586162818</v>
      </c>
      <c r="N6" s="153">
        <f t="shared" si="0"/>
        <v>9.8960236946928334E-2</v>
      </c>
      <c r="O6" s="153">
        <f t="shared" si="0"/>
        <v>0.12354210456136036</v>
      </c>
      <c r="P6" s="153">
        <f t="shared" si="0"/>
        <v>0.12504403423242744</v>
      </c>
      <c r="Q6" s="153">
        <f t="shared" si="0"/>
        <v>0.12851007586106886</v>
      </c>
      <c r="R6" s="153">
        <f t="shared" si="0"/>
        <v>9.8082755534520435E-2</v>
      </c>
      <c r="S6" s="153">
        <f t="shared" si="0"/>
        <v>0.11510739602383153</v>
      </c>
      <c r="T6" s="153">
        <f t="shared" si="0"/>
        <v>0.13318634883457836</v>
      </c>
      <c r="U6" s="153">
        <f t="shared" si="0"/>
        <v>0.13781068808379218</v>
      </c>
      <c r="V6" s="153">
        <f t="shared" si="0"/>
        <v>0.10167224208084931</v>
      </c>
      <c r="W6" s="153">
        <f t="shared" si="0"/>
        <v>0.1094100658505409</v>
      </c>
      <c r="X6" s="153">
        <f t="shared" si="0"/>
        <v>0.13232865739531025</v>
      </c>
      <c r="Y6" s="153">
        <f t="shared" si="0"/>
        <v>0.14606217564092991</v>
      </c>
      <c r="Z6" s="153">
        <f t="shared" si="0"/>
        <v>0.10888293191158835</v>
      </c>
      <c r="AA6" s="153">
        <f t="shared" si="0"/>
        <v>0.11908119469992599</v>
      </c>
      <c r="AB6" s="153">
        <f t="shared" si="0"/>
        <v>0.12821984246586438</v>
      </c>
      <c r="AC6" s="153">
        <f t="shared" si="0"/>
        <v>0.1538718133043176</v>
      </c>
      <c r="AD6" s="153">
        <f t="shared" si="0"/>
        <v>9.4514360083681484E-2</v>
      </c>
      <c r="AE6" s="153">
        <f t="shared" si="0"/>
        <v>9.6325048247399986E-2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2021</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2023-11-06T12:59:12Z</dcterms:modified>
</cp:coreProperties>
</file>