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F06924BD-3F81-4422-A624-2F362F4C939A}" xr6:coauthVersionLast="47" xr6:coauthVersionMax="47" xr10:uidLastSave="{00000000-0000-0000-0000-000000000000}"/>
  <bookViews>
    <workbookView xWindow="-120" yWindow="-120" windowWidth="20640" windowHeight="11160" tabRatio="790" xr2:uid="{00000000-000D-0000-FFFF-FFFF00000000}"/>
  </bookViews>
  <sheets>
    <sheet name="Servicios Deuda Anual" sheetId="4" r:id="rId1"/>
    <sheet name="Perfil Amort Mensual" sheetId="2" r:id="rId2"/>
    <sheet name="Perfil Int Mensual" sheetId="3" r:id="rId3"/>
    <sheet name="Gráficos" sheetId="9" r:id="rId4"/>
    <sheet name="Base Graf" sheetId="7" state="hidden" r:id="rId5"/>
    <sheet name="Ratios 2021" sheetId="5" r:id="rId6"/>
    <sheet name="Avales" sheetId="11" r:id="rId7"/>
    <sheet name="Evolución Deuda Total" sheetId="6" r:id="rId8"/>
    <sheet name="PBG" sheetId="10" state="hidden" r:id="rId9"/>
  </sheets>
  <externalReferences>
    <externalReference r:id="rId10"/>
  </externalReferences>
  <definedNames>
    <definedName name="_Fill" localSheetId="7" hidden="1">#REF!</definedName>
    <definedName name="_Fill" localSheetId="2" hidden="1">#REF!</definedName>
    <definedName name="_Fill" localSheetId="5" hidden="1">#REF!</definedName>
    <definedName name="_Fill" hidden="1">#REF!</definedName>
    <definedName name="_Key1" localSheetId="7" hidden="1">#REF!</definedName>
    <definedName name="_Key1" localSheetId="2" hidden="1">#REF!</definedName>
    <definedName name="_Key1" localSheetId="5" hidden="1">#REF!</definedName>
    <definedName name="_Key1" hidden="1">#REF!</definedName>
    <definedName name="_Order1" hidden="1">255</definedName>
    <definedName name="_Parse_In" localSheetId="7" hidden="1">#REF!</definedName>
    <definedName name="_Parse_In" localSheetId="2" hidden="1">#REF!</definedName>
    <definedName name="_Parse_In" localSheetId="5" hidden="1">#REF!</definedName>
    <definedName name="_Parse_In" hidden="1">#REF!</definedName>
    <definedName name="_Parse_Out" localSheetId="7" hidden="1">#REF!</definedName>
    <definedName name="_Parse_Out" localSheetId="2" hidden="1">#REF!</definedName>
    <definedName name="_Parse_Out" localSheetId="5" hidden="1">#REF!</definedName>
    <definedName name="_Parse_Out" hidden="1">#REF!</definedName>
    <definedName name="_Sort" localSheetId="7" hidden="1">#REF!</definedName>
    <definedName name="_Sort" localSheetId="2"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7" hidden="1">'[1]COP FED'!#REF!</definedName>
    <definedName name="ACwvu.PLA1." localSheetId="2" hidden="1">'[1]COP FED'!#REF!</definedName>
    <definedName name="ACwvu.PLA1." localSheetId="5" hidden="1">'[1]COP FED'!#REF!</definedName>
    <definedName name="ACwvu.PLA1." hidden="1">'[1]COP FED'!#REF!</definedName>
    <definedName name="ACwvu.PLA2." hidden="1">'[1]COP FED'!$A$1:$N$49</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CHOOSE(Gráficos!$K$64,Acreedor_pesos,Acreedor_USD,Acreedor_UVA)</definedName>
    <definedName name="grafcomp">CHOOSE(Gráficos!$K$6,Por_tasa_int,Por_moneda)</definedName>
    <definedName name="grafserv">CHOOSE(Gráficos!$K$44,Servicio_pesos,Servicio_USD,Servicio_UVA)</definedName>
    <definedName name="grafvto">CHOOSE(Gráficos!$K$25,Vto_en_pesos,Vto_en_USD,Vto_en_UVA)</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7" hidden="1">'[1]COP FED'!#REF!</definedName>
    <definedName name="nu" localSheetId="2"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7" hidden="1">'[1]COP FED'!#REF!</definedName>
    <definedName name="Rwvu.PLA2." localSheetId="2"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7" hidden="1">'[1]COP FED'!#REF!</definedName>
    <definedName name="Swvu.PLA1." localSheetId="2"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0" l="1"/>
  <c r="D3" i="10"/>
  <c r="E3" i="10"/>
  <c r="F3" i="10"/>
  <c r="F6" i="10" s="1"/>
  <c r="G3" i="10"/>
  <c r="H3" i="10"/>
  <c r="I3" i="10"/>
  <c r="J3" i="10"/>
  <c r="J6" i="10" s="1"/>
  <c r="K3" i="10"/>
  <c r="L3" i="10"/>
  <c r="M3" i="10"/>
  <c r="N3" i="10"/>
  <c r="N6" i="10" s="1"/>
  <c r="O3" i="10"/>
  <c r="P3" i="10"/>
  <c r="Q3" i="10"/>
  <c r="R3" i="10"/>
  <c r="S3" i="10"/>
  <c r="S6" i="10" s="1"/>
  <c r="T3" i="10"/>
  <c r="U3" i="10"/>
  <c r="V3" i="10"/>
  <c r="V6" i="10" s="1"/>
  <c r="W3" i="10"/>
  <c r="W6" i="10" s="1"/>
  <c r="X3" i="10"/>
  <c r="Y3" i="10"/>
  <c r="Z3" i="10"/>
  <c r="Z6" i="10" s="1"/>
  <c r="AA3" i="10"/>
  <c r="AA6" i="10" s="1"/>
  <c r="AB3" i="10"/>
  <c r="AC3" i="10"/>
  <c r="AD3" i="10"/>
  <c r="AD6" i="10" s="1"/>
  <c r="AE3" i="10"/>
  <c r="AE6" i="10" s="1"/>
  <c r="AF3" i="10"/>
  <c r="B3" i="10"/>
  <c r="B6" i="10" s="1"/>
  <c r="R6" i="10"/>
  <c r="AF6" i="10"/>
  <c r="AC6" i="10"/>
  <c r="AB6" i="10"/>
  <c r="Y6" i="10"/>
  <c r="X6" i="10"/>
  <c r="U6" i="10"/>
  <c r="T6" i="10"/>
  <c r="Q6" i="10"/>
  <c r="P6" i="10"/>
  <c r="O6" i="10"/>
  <c r="M6" i="10"/>
  <c r="L6" i="10"/>
  <c r="K6" i="10"/>
  <c r="I6" i="10"/>
  <c r="H6" i="10"/>
  <c r="G6" i="10"/>
  <c r="E6" i="10"/>
  <c r="D6" i="10"/>
  <c r="C6" i="10"/>
  <c r="AT10" i="7"/>
  <c r="AS10" i="7"/>
  <c r="AR10" i="7"/>
  <c r="AT9" i="7"/>
  <c r="AS9" i="7"/>
  <c r="AR9" i="7"/>
  <c r="AT8" i="7"/>
  <c r="AS8" i="7"/>
  <c r="AR8" i="7"/>
  <c r="AT7" i="7"/>
  <c r="AS7" i="7"/>
  <c r="AR7" i="7"/>
  <c r="AT6" i="7"/>
  <c r="AS6" i="7"/>
  <c r="AR6" i="7"/>
  <c r="AT5" i="7"/>
  <c r="AS5" i="7"/>
  <c r="AR5" i="7"/>
  <c r="AR4" i="7"/>
  <c r="AT4" i="7"/>
  <c r="AS4" i="7"/>
  <c r="T9" i="7" l="1"/>
  <c r="V8" i="7"/>
  <c r="U6" i="7"/>
  <c r="T6" i="7"/>
  <c r="R10" i="7"/>
  <c r="Q9" i="7"/>
  <c r="W9" i="7" s="1"/>
  <c r="Q5" i="7"/>
  <c r="P10" i="7"/>
  <c r="V10" i="7" s="1"/>
  <c r="O10" i="7"/>
  <c r="U10" i="7" s="1"/>
  <c r="N10" i="7"/>
  <c r="Q10" i="7" s="1"/>
  <c r="P9" i="7"/>
  <c r="V9" i="7" s="1"/>
  <c r="O9" i="7"/>
  <c r="U9" i="7" s="1"/>
  <c r="N9" i="7"/>
  <c r="P8" i="7"/>
  <c r="S8" i="7" s="1"/>
  <c r="O8" i="7"/>
  <c r="U8" i="7" s="1"/>
  <c r="N8" i="7"/>
  <c r="T8" i="7" s="1"/>
  <c r="P7" i="7"/>
  <c r="V7" i="7" s="1"/>
  <c r="O7" i="7"/>
  <c r="R7" i="7" s="1"/>
  <c r="N7" i="7"/>
  <c r="T7" i="7" s="1"/>
  <c r="P6" i="7"/>
  <c r="V6" i="7" s="1"/>
  <c r="O6" i="7"/>
  <c r="R6" i="7" s="1"/>
  <c r="X6" i="7" s="1"/>
  <c r="N6" i="7"/>
  <c r="Q6" i="7" s="1"/>
  <c r="P5" i="7"/>
  <c r="V5" i="7" s="1"/>
  <c r="O5" i="7"/>
  <c r="U5" i="7" s="1"/>
  <c r="N5" i="7"/>
  <c r="T5" i="7" s="1"/>
  <c r="P4" i="7"/>
  <c r="S4" i="7" s="1"/>
  <c r="O4" i="7"/>
  <c r="U4" i="7" s="1"/>
  <c r="N4" i="7"/>
  <c r="T4" i="7" s="1"/>
  <c r="X10" i="7" l="1"/>
  <c r="W6" i="7"/>
  <c r="W10" i="7"/>
  <c r="V4" i="7"/>
  <c r="U7" i="7"/>
  <c r="T10" i="7"/>
  <c r="W5" i="7"/>
  <c r="Y4" i="7"/>
  <c r="X7" i="7"/>
  <c r="Y8" i="7"/>
  <c r="S7" i="7"/>
  <c r="Y7" i="7" s="1"/>
  <c r="Q4" i="7"/>
  <c r="W4" i="7" s="1"/>
  <c r="R5" i="7"/>
  <c r="X5" i="7" s="1"/>
  <c r="S6" i="7"/>
  <c r="Y6" i="7" s="1"/>
  <c r="Q8" i="7"/>
  <c r="W8" i="7" s="1"/>
  <c r="R9" i="7"/>
  <c r="X9" i="7" s="1"/>
  <c r="S10" i="7"/>
  <c r="Y10" i="7" s="1"/>
  <c r="R4" i="7"/>
  <c r="X4" i="7" s="1"/>
  <c r="S5" i="7"/>
  <c r="Y5" i="7" s="1"/>
  <c r="Q7" i="7"/>
  <c r="W7" i="7" s="1"/>
  <c r="R8" i="7"/>
  <c r="X8" i="7" s="1"/>
  <c r="S9" i="7"/>
  <c r="Y9" i="7" s="1"/>
  <c r="C17" i="5"/>
  <c r="C14" i="5"/>
  <c r="C11" i="5"/>
  <c r="C8" i="5"/>
  <c r="C5" i="5"/>
  <c r="D147" i="4" l="1"/>
  <c r="D146" i="4"/>
  <c r="D145" i="4"/>
  <c r="D142" i="4"/>
  <c r="D141" i="4"/>
  <c r="D136" i="4"/>
  <c r="D135" i="4"/>
  <c r="D151" i="4"/>
  <c r="D150" i="4"/>
  <c r="F37" i="3" l="1"/>
  <c r="F37" i="2"/>
  <c r="D93" i="4" l="1"/>
  <c r="AF10" i="6"/>
  <c r="D140" i="4"/>
  <c r="D139" i="4"/>
  <c r="D138" i="4"/>
  <c r="D137" i="4"/>
  <c r="D143" i="4"/>
  <c r="D144" i="4"/>
  <c r="D148" i="4"/>
  <c r="D153" i="4"/>
  <c r="D166" i="4"/>
  <c r="D165" i="4"/>
  <c r="D164" i="4"/>
  <c r="D163" i="4"/>
  <c r="D162" i="4"/>
  <c r="D161" i="4"/>
  <c r="D160" i="4"/>
  <c r="D159" i="4"/>
  <c r="D158" i="4"/>
  <c r="D157" i="4"/>
  <c r="D156" i="4"/>
  <c r="D170" i="4"/>
  <c r="D169" i="4"/>
  <c r="D168" i="4"/>
  <c r="D174" i="4"/>
  <c r="D172" i="4"/>
  <c r="F45" i="4"/>
  <c r="D175" i="4"/>
  <c r="F57" i="4" l="1"/>
  <c r="F58" i="4"/>
  <c r="F56" i="4"/>
  <c r="D77" i="4"/>
  <c r="D134" i="4"/>
  <c r="D173" i="4"/>
  <c r="D116" i="4"/>
  <c r="F46" i="4"/>
  <c r="F48" i="4"/>
  <c r="F44" i="4"/>
  <c r="F43" i="4" l="1"/>
  <c r="F38" i="4" l="1"/>
  <c r="D105" i="4"/>
  <c r="AD7" i="6" l="1"/>
  <c r="AD13" i="6" s="1"/>
  <c r="AD9" i="6" l="1"/>
  <c r="AD11" i="6"/>
  <c r="F71" i="3" l="1"/>
  <c r="F71" i="2"/>
  <c r="F26" i="2" l="1"/>
  <c r="F26" i="3"/>
  <c r="D94" i="4" l="1"/>
  <c r="D78" i="4"/>
  <c r="F8" i="4"/>
  <c r="D115" i="4" l="1"/>
  <c r="Z7" i="6" l="1"/>
  <c r="Y7" i="6"/>
  <c r="X7" i="6"/>
  <c r="W7" i="6"/>
  <c r="V7" i="6"/>
  <c r="U7" i="6"/>
  <c r="T7" i="6"/>
  <c r="S7" i="6"/>
  <c r="R7" i="6"/>
  <c r="Q7" i="6"/>
  <c r="P7" i="6"/>
  <c r="O7" i="6"/>
  <c r="N7" i="6"/>
  <c r="M7" i="6"/>
  <c r="L7" i="6"/>
  <c r="K7" i="6"/>
  <c r="J7" i="6"/>
  <c r="I7" i="6"/>
  <c r="H7" i="6"/>
  <c r="G7" i="6"/>
  <c r="F7" i="6"/>
  <c r="E7" i="6"/>
  <c r="D7" i="6"/>
  <c r="C7" i="6"/>
  <c r="B7" i="6"/>
  <c r="G11" i="6" l="1"/>
  <c r="G9" i="6"/>
  <c r="G13" i="6"/>
  <c r="S11" i="6"/>
  <c r="S13" i="6"/>
  <c r="S9" i="6"/>
  <c r="D11" i="6"/>
  <c r="D13" i="6"/>
  <c r="D9" i="6"/>
  <c r="H13" i="6"/>
  <c r="H9" i="6"/>
  <c r="H11" i="6"/>
  <c r="L13" i="6"/>
  <c r="L11" i="6"/>
  <c r="L9" i="6"/>
  <c r="P13" i="6"/>
  <c r="P9" i="6"/>
  <c r="P11" i="6"/>
  <c r="T13" i="6"/>
  <c r="T11" i="6"/>
  <c r="T9" i="6"/>
  <c r="X13" i="6"/>
  <c r="X9" i="6"/>
  <c r="X11" i="6"/>
  <c r="K13" i="6"/>
  <c r="K11" i="6"/>
  <c r="K9" i="6"/>
  <c r="I9" i="6"/>
  <c r="I11" i="6"/>
  <c r="I13" i="6"/>
  <c r="Q11" i="6"/>
  <c r="Q13" i="6"/>
  <c r="Q9" i="6"/>
  <c r="U11" i="6"/>
  <c r="U13" i="6"/>
  <c r="U9" i="6"/>
  <c r="Y11" i="6"/>
  <c r="Y13" i="6"/>
  <c r="Y9" i="6"/>
  <c r="C11" i="6"/>
  <c r="C13" i="6"/>
  <c r="C9" i="6"/>
  <c r="O11" i="6"/>
  <c r="O9" i="6"/>
  <c r="O13" i="6"/>
  <c r="W13" i="6"/>
  <c r="W11" i="6"/>
  <c r="W9" i="6"/>
  <c r="E9" i="6"/>
  <c r="E11" i="6"/>
  <c r="E13" i="6"/>
  <c r="M11" i="6"/>
  <c r="M13" i="6"/>
  <c r="M9" i="6"/>
  <c r="B11" i="6"/>
  <c r="B13" i="6"/>
  <c r="B9" i="6"/>
  <c r="F13" i="6"/>
  <c r="F9" i="6"/>
  <c r="F11" i="6"/>
  <c r="J13" i="6"/>
  <c r="J9" i="6"/>
  <c r="J11" i="6"/>
  <c r="N13" i="6"/>
  <c r="N9" i="6"/>
  <c r="N11" i="6"/>
  <c r="R13" i="6"/>
  <c r="R9" i="6"/>
  <c r="R11" i="6"/>
  <c r="V13" i="6"/>
  <c r="V9" i="6"/>
  <c r="V11" i="6"/>
  <c r="Z9" i="6"/>
  <c r="Z13" i="6"/>
  <c r="Z11" i="6"/>
  <c r="D79" i="4"/>
  <c r="F29" i="4" l="1"/>
  <c r="D81" i="4"/>
  <c r="F28" i="4" l="1"/>
  <c r="D85" i="4"/>
  <c r="D84" i="4"/>
  <c r="D89" i="4" l="1"/>
  <c r="D88" i="4"/>
  <c r="D90" i="4"/>
  <c r="D99" i="4" l="1"/>
  <c r="D104" i="4"/>
  <c r="D109" i="4"/>
  <c r="D82" i="4"/>
  <c r="D91" i="4"/>
  <c r="D101" i="4"/>
  <c r="D103" i="4"/>
  <c r="D108" i="4"/>
  <c r="D113" i="4"/>
  <c r="D117" i="4"/>
  <c r="D86" i="4"/>
  <c r="D83" i="4"/>
  <c r="D102" i="4"/>
  <c r="D106" i="4"/>
  <c r="D111" i="4"/>
  <c r="D80" i="4"/>
  <c r="D87" i="4"/>
  <c r="D96" i="4"/>
  <c r="D100" i="4"/>
  <c r="D107" i="4"/>
  <c r="D112" i="4"/>
  <c r="D118" i="4"/>
  <c r="F35" i="4" l="1"/>
  <c r="F39" i="4"/>
  <c r="F36" i="4"/>
  <c r="F33" i="4"/>
  <c r="F34" i="4"/>
  <c r="F32" i="4"/>
  <c r="F37" i="4"/>
  <c r="F42" i="4"/>
  <c r="G67" i="3" l="1"/>
  <c r="G44" i="3"/>
  <c r="G6" i="3"/>
  <c r="G67" i="2"/>
  <c r="H6" i="3" l="1"/>
  <c r="I6" i="3" s="1"/>
  <c r="J6" i="3" s="1"/>
  <c r="H44" i="3"/>
  <c r="H67" i="3"/>
  <c r="I67" i="3" s="1"/>
  <c r="I44" i="3"/>
  <c r="H67" i="2"/>
  <c r="G44" i="2"/>
  <c r="G6" i="2"/>
  <c r="G37" i="3" l="1"/>
  <c r="G26" i="3"/>
  <c r="G71" i="3"/>
  <c r="G71" i="2"/>
  <c r="J67" i="3"/>
  <c r="J44" i="3"/>
  <c r="K6" i="3"/>
  <c r="I67" i="2"/>
  <c r="H6" i="2"/>
  <c r="H44" i="2"/>
  <c r="I71" i="3" l="1"/>
  <c r="H37" i="3"/>
  <c r="I26" i="3"/>
  <c r="H71" i="3"/>
  <c r="J37" i="3"/>
  <c r="H26" i="3"/>
  <c r="I37" i="3"/>
  <c r="J26" i="3"/>
  <c r="H71" i="2"/>
  <c r="G37" i="2"/>
  <c r="G26" i="2"/>
  <c r="K67" i="3"/>
  <c r="L6" i="3"/>
  <c r="K44" i="3"/>
  <c r="J67" i="2"/>
  <c r="I44" i="2"/>
  <c r="I6" i="2"/>
  <c r="K37" i="3" l="1"/>
  <c r="J71" i="3"/>
  <c r="K26" i="3"/>
  <c r="I71" i="2"/>
  <c r="H37" i="2"/>
  <c r="H26" i="2"/>
  <c r="J71" i="2"/>
  <c r="L44" i="3"/>
  <c r="L67" i="3"/>
  <c r="M6" i="3"/>
  <c r="K67" i="2"/>
  <c r="J6" i="2"/>
  <c r="J44" i="2"/>
  <c r="L37" i="3" l="1"/>
  <c r="K71" i="3"/>
  <c r="L26" i="3"/>
  <c r="I37" i="2"/>
  <c r="I26" i="2"/>
  <c r="M67" i="3"/>
  <c r="M44" i="3"/>
  <c r="N6" i="3"/>
  <c r="L67" i="2"/>
  <c r="K44" i="2"/>
  <c r="K6" i="2"/>
  <c r="K71" i="2" l="1"/>
  <c r="L71" i="3"/>
  <c r="M37" i="3"/>
  <c r="M26" i="3"/>
  <c r="J26" i="2"/>
  <c r="J37" i="2"/>
  <c r="O6" i="3"/>
  <c r="N67" i="3"/>
  <c r="N44" i="3"/>
  <c r="M67" i="2"/>
  <c r="L6" i="2"/>
  <c r="L44" i="2"/>
  <c r="L71" i="2" l="1"/>
  <c r="N37" i="3"/>
  <c r="M71" i="3"/>
  <c r="N26" i="3"/>
  <c r="O37" i="3"/>
  <c r="K37" i="2"/>
  <c r="K26" i="2"/>
  <c r="O67" i="3"/>
  <c r="P6" i="3"/>
  <c r="O44" i="3"/>
  <c r="N67" i="2"/>
  <c r="M44" i="2"/>
  <c r="M6" i="2"/>
  <c r="N71" i="3" l="1"/>
  <c r="O26" i="3"/>
  <c r="O71" i="3"/>
  <c r="L26" i="2"/>
  <c r="M71" i="2"/>
  <c r="L37" i="2"/>
  <c r="P44" i="3"/>
  <c r="Q6" i="3"/>
  <c r="P67" i="3"/>
  <c r="O67" i="2"/>
  <c r="N44" i="2"/>
  <c r="N6" i="2"/>
  <c r="N71" i="2" l="1"/>
  <c r="P26" i="3"/>
  <c r="P37" i="3"/>
  <c r="M26" i="2"/>
  <c r="M37" i="2"/>
  <c r="Q67" i="3"/>
  <c r="Q44" i="3"/>
  <c r="P67" i="2"/>
  <c r="O6" i="2"/>
  <c r="O44" i="2"/>
  <c r="P71" i="3" l="1"/>
  <c r="Q37" i="3"/>
  <c r="Q26" i="3"/>
  <c r="O71" i="2"/>
  <c r="N26" i="2"/>
  <c r="N37" i="2"/>
  <c r="Q67" i="2"/>
  <c r="P6" i="2"/>
  <c r="P44" i="2"/>
  <c r="Q71" i="3" l="1"/>
  <c r="P71" i="2"/>
  <c r="O37" i="2"/>
  <c r="O26" i="2"/>
  <c r="Q6" i="2"/>
  <c r="Q44" i="2"/>
  <c r="Q152" i="4" l="1"/>
  <c r="W95" i="4"/>
  <c r="H152" i="4"/>
  <c r="R152" i="4"/>
  <c r="L152" i="4"/>
  <c r="R149" i="4"/>
  <c r="I152" i="4"/>
  <c r="U152" i="4"/>
  <c r="O152" i="4"/>
  <c r="F171" i="4"/>
  <c r="F149" i="4"/>
  <c r="F152" i="4"/>
  <c r="I167" i="4"/>
  <c r="K149" i="4"/>
  <c r="N152" i="4"/>
  <c r="W152" i="4"/>
  <c r="T152" i="4"/>
  <c r="Q95" i="4"/>
  <c r="H95" i="4"/>
  <c r="K95" i="4"/>
  <c r="K152" i="4"/>
  <c r="N110" i="4"/>
  <c r="W149" i="4"/>
  <c r="H114" i="4"/>
  <c r="N92" i="4"/>
  <c r="H110" i="4"/>
  <c r="T133" i="4"/>
  <c r="W171" i="4"/>
  <c r="T114" i="4"/>
  <c r="T95" i="4"/>
  <c r="N95" i="4"/>
  <c r="W133" i="4"/>
  <c r="P37" i="2"/>
  <c r="Q71" i="2"/>
  <c r="P26" i="2"/>
  <c r="K133" i="4" l="1"/>
  <c r="K155" i="4"/>
  <c r="W155" i="4"/>
  <c r="Q133" i="4"/>
  <c r="K110" i="4"/>
  <c r="W114" i="4"/>
  <c r="Q171" i="4"/>
  <c r="N171" i="4"/>
  <c r="H92" i="4"/>
  <c r="K92" i="4"/>
  <c r="N133" i="4"/>
  <c r="R155" i="4"/>
  <c r="L167" i="4"/>
  <c r="F133" i="4"/>
  <c r="O167" i="4"/>
  <c r="U167" i="4"/>
  <c r="L171" i="4"/>
  <c r="I149" i="4"/>
  <c r="R167" i="4"/>
  <c r="L155" i="4"/>
  <c r="L133" i="4"/>
  <c r="U133" i="4"/>
  <c r="L149" i="4"/>
  <c r="N98" i="4"/>
  <c r="N97" i="4" s="1"/>
  <c r="T92" i="4"/>
  <c r="Q149" i="4"/>
  <c r="Q92" i="4"/>
  <c r="Q155" i="4"/>
  <c r="T98" i="4"/>
  <c r="H149" i="4"/>
  <c r="H171" i="4"/>
  <c r="H76" i="4"/>
  <c r="N149" i="4"/>
  <c r="T110" i="4"/>
  <c r="Q110" i="4"/>
  <c r="H133" i="4"/>
  <c r="T149" i="4"/>
  <c r="W167" i="4"/>
  <c r="N76" i="4"/>
  <c r="K114" i="4"/>
  <c r="H167" i="4"/>
  <c r="W98" i="4"/>
  <c r="U171" i="4"/>
  <c r="R133" i="4"/>
  <c r="R171" i="4"/>
  <c r="I171" i="4"/>
  <c r="F167" i="4"/>
  <c r="I133" i="4"/>
  <c r="O171" i="4"/>
  <c r="O149" i="4"/>
  <c r="Q98" i="4"/>
  <c r="Q114" i="4"/>
  <c r="T167" i="4"/>
  <c r="K171" i="4"/>
  <c r="W76" i="4"/>
  <c r="K98" i="4"/>
  <c r="W92" i="4"/>
  <c r="N167" i="4"/>
  <c r="K76" i="4"/>
  <c r="N155" i="4"/>
  <c r="U155" i="4"/>
  <c r="I155" i="4"/>
  <c r="I154" i="4" s="1"/>
  <c r="U149" i="4"/>
  <c r="T171" i="4"/>
  <c r="H98" i="4"/>
  <c r="H97" i="4" s="1"/>
  <c r="Q76" i="4"/>
  <c r="N114" i="4"/>
  <c r="K167" i="4"/>
  <c r="K154" i="4" s="1"/>
  <c r="Q167" i="4"/>
  <c r="H155" i="4"/>
  <c r="T76" i="4"/>
  <c r="W110" i="4"/>
  <c r="O155" i="4"/>
  <c r="O133" i="4"/>
  <c r="F155" i="4"/>
  <c r="T155" i="4"/>
  <c r="T154" i="4" s="1"/>
  <c r="X152" i="4"/>
  <c r="U95" i="4"/>
  <c r="I95" i="4"/>
  <c r="F95" i="4"/>
  <c r="R95" i="4"/>
  <c r="O92" i="4"/>
  <c r="O95" i="4"/>
  <c r="L95" i="4"/>
  <c r="U92" i="4"/>
  <c r="R110" i="4"/>
  <c r="F110" i="4"/>
  <c r="Q37" i="2"/>
  <c r="Z152" i="4"/>
  <c r="X171" i="4"/>
  <c r="Q26" i="2"/>
  <c r="U154" i="4" l="1"/>
  <c r="L154" i="4"/>
  <c r="L177" i="4" s="1"/>
  <c r="O154" i="4"/>
  <c r="O177" i="4" s="1"/>
  <c r="H154" i="4"/>
  <c r="H177" i="4" s="1"/>
  <c r="Q97" i="4"/>
  <c r="Q120" i="4" s="1"/>
  <c r="K97" i="4"/>
  <c r="K120" i="4" s="1"/>
  <c r="W154" i="4"/>
  <c r="W177" i="4" s="1"/>
  <c r="F154" i="4"/>
  <c r="F177" i="4" s="1"/>
  <c r="R154" i="4"/>
  <c r="R177" i="4" s="1"/>
  <c r="Z133" i="4"/>
  <c r="N154" i="4"/>
  <c r="N177" i="4" s="1"/>
  <c r="K177" i="4"/>
  <c r="T177" i="4"/>
  <c r="I114" i="4"/>
  <c r="I98" i="4"/>
  <c r="L76" i="4"/>
  <c r="F92" i="4"/>
  <c r="F76" i="4"/>
  <c r="L98" i="4"/>
  <c r="L114" i="4"/>
  <c r="F98" i="4"/>
  <c r="F97" i="4" s="1"/>
  <c r="U110" i="4"/>
  <c r="Z167" i="4"/>
  <c r="N120" i="4"/>
  <c r="U177" i="4"/>
  <c r="Z171" i="4"/>
  <c r="O114" i="4"/>
  <c r="I92" i="4"/>
  <c r="L92" i="4"/>
  <c r="R114" i="4"/>
  <c r="X167" i="4"/>
  <c r="I177" i="4"/>
  <c r="X155" i="4"/>
  <c r="R76" i="4"/>
  <c r="O98" i="4"/>
  <c r="I110" i="4"/>
  <c r="R98" i="4"/>
  <c r="R97" i="4" s="1"/>
  <c r="U98" i="4"/>
  <c r="U76" i="4"/>
  <c r="F114" i="4"/>
  <c r="H120" i="4"/>
  <c r="Z149" i="4"/>
  <c r="I76" i="4"/>
  <c r="O110" i="4"/>
  <c r="R92" i="4"/>
  <c r="O76" i="4"/>
  <c r="U114" i="4"/>
  <c r="L110" i="4"/>
  <c r="X133" i="4"/>
  <c r="Z155" i="4"/>
  <c r="X149" i="4"/>
  <c r="W97" i="4"/>
  <c r="W120" i="4" s="1"/>
  <c r="T97" i="4"/>
  <c r="T120" i="4" s="1"/>
  <c r="Q154" i="4"/>
  <c r="Q177" i="4" s="1"/>
  <c r="X154" i="4" l="1"/>
  <c r="X177" i="4" s="1"/>
  <c r="Z154" i="4"/>
  <c r="Z177" i="4" s="1"/>
  <c r="L97" i="4"/>
  <c r="L120" i="4" s="1"/>
  <c r="I97" i="4"/>
  <c r="I120" i="4" s="1"/>
  <c r="U97" i="4"/>
  <c r="U120" i="4" s="1"/>
  <c r="F120" i="4"/>
  <c r="O97" i="4"/>
  <c r="O120" i="4" s="1"/>
  <c r="R120" i="4"/>
  <c r="Z95" i="4" l="1"/>
  <c r="X95" i="4"/>
  <c r="Z114" i="4" l="1"/>
  <c r="X92" i="4"/>
  <c r="Z98" i="4"/>
  <c r="X114" i="4"/>
  <c r="Z92" i="4"/>
  <c r="X98" i="4"/>
  <c r="Z110" i="4"/>
  <c r="Z76" i="4"/>
  <c r="X110" i="4"/>
  <c r="X76" i="4"/>
  <c r="X97" i="4" l="1"/>
  <c r="X120" i="4" s="1"/>
  <c r="Z97" i="4"/>
  <c r="Z120" i="4" s="1"/>
  <c r="AA7" i="6" l="1"/>
  <c r="AA13" i="6" l="1"/>
  <c r="AA9" i="6"/>
  <c r="AA11" i="6"/>
  <c r="F41" i="4" l="1"/>
  <c r="F40" i="4" l="1"/>
  <c r="F31" i="4" s="1"/>
  <c r="F30" i="4" s="1"/>
  <c r="G62" i="2" l="1"/>
  <c r="Q62" i="2"/>
  <c r="F62" i="2"/>
  <c r="P62" i="2"/>
  <c r="Q62" i="3"/>
  <c r="O62" i="2"/>
  <c r="L62" i="3"/>
  <c r="F62" i="3"/>
  <c r="N62" i="3"/>
  <c r="I62" i="2"/>
  <c r="J62" i="3"/>
  <c r="K62" i="3"/>
  <c r="I62" i="3"/>
  <c r="N62" i="2"/>
  <c r="J62" i="2"/>
  <c r="M62" i="2"/>
  <c r="O62" i="3"/>
  <c r="H62" i="3"/>
  <c r="AB7" i="6"/>
  <c r="H62" i="2"/>
  <c r="P62" i="3"/>
  <c r="L62" i="2"/>
  <c r="M62" i="3"/>
  <c r="G62" i="3"/>
  <c r="K62" i="2"/>
  <c r="J152" i="4" l="1"/>
  <c r="S152" i="4"/>
  <c r="V152" i="4"/>
  <c r="V149" i="4"/>
  <c r="G152" i="4"/>
  <c r="J167" i="4"/>
  <c r="G149" i="4"/>
  <c r="P152" i="4"/>
  <c r="M152" i="4"/>
  <c r="S95" i="4"/>
  <c r="G95" i="4"/>
  <c r="V95" i="4"/>
  <c r="P95" i="4"/>
  <c r="V110" i="4"/>
  <c r="P110" i="4"/>
  <c r="J95" i="4"/>
  <c r="M110" i="4"/>
  <c r="M92" i="4"/>
  <c r="G92" i="4"/>
  <c r="M95" i="4"/>
  <c r="S110" i="4"/>
  <c r="S92" i="4"/>
  <c r="V92" i="4"/>
  <c r="P114" i="4"/>
  <c r="M98" i="4"/>
  <c r="G76" i="4"/>
  <c r="AB9" i="6"/>
  <c r="AB13" i="6"/>
  <c r="AB11" i="6"/>
  <c r="J98" i="4" l="1"/>
  <c r="S76" i="4"/>
  <c r="G110" i="4"/>
  <c r="S98" i="4"/>
  <c r="S97" i="4" s="1"/>
  <c r="G167" i="4"/>
  <c r="S155" i="4"/>
  <c r="M155" i="4"/>
  <c r="J155" i="4"/>
  <c r="J154" i="4" s="1"/>
  <c r="V167" i="4"/>
  <c r="M97" i="4"/>
  <c r="P76" i="4"/>
  <c r="V114" i="4"/>
  <c r="G98" i="4"/>
  <c r="J110" i="4"/>
  <c r="V76" i="4"/>
  <c r="M171" i="4"/>
  <c r="P133" i="4"/>
  <c r="V155" i="4"/>
  <c r="P149" i="4"/>
  <c r="G133" i="4"/>
  <c r="S133" i="4"/>
  <c r="G171" i="4"/>
  <c r="V133" i="4"/>
  <c r="J133" i="4"/>
  <c r="S167" i="4"/>
  <c r="P171" i="4"/>
  <c r="S149" i="4"/>
  <c r="M167" i="4"/>
  <c r="P155" i="4"/>
  <c r="V171" i="4"/>
  <c r="M149" i="4"/>
  <c r="S171" i="4"/>
  <c r="M76" i="4"/>
  <c r="S114" i="4"/>
  <c r="G114" i="4"/>
  <c r="J114" i="4"/>
  <c r="P92" i="4"/>
  <c r="J92" i="4"/>
  <c r="J76" i="4"/>
  <c r="V98" i="4"/>
  <c r="V97" i="4" s="1"/>
  <c r="M114" i="4"/>
  <c r="P98" i="4"/>
  <c r="P97" i="4" s="1"/>
  <c r="M133" i="4"/>
  <c r="J149" i="4"/>
  <c r="J171" i="4"/>
  <c r="P167" i="4"/>
  <c r="G155" i="4"/>
  <c r="G154" i="4" s="1"/>
  <c r="Y152" i="4"/>
  <c r="Y95" i="4"/>
  <c r="V154" i="4" l="1"/>
  <c r="V177" i="4" s="1"/>
  <c r="G97" i="4"/>
  <c r="G120" i="4" s="1"/>
  <c r="M120" i="4"/>
  <c r="Y133" i="4"/>
  <c r="Y149" i="4"/>
  <c r="Y92" i="4"/>
  <c r="Y167" i="4"/>
  <c r="J177" i="4"/>
  <c r="Y98" i="4"/>
  <c r="P120" i="4"/>
  <c r="Y110" i="4"/>
  <c r="S154" i="4"/>
  <c r="S177" i="4" s="1"/>
  <c r="S120" i="4"/>
  <c r="Y171" i="4"/>
  <c r="Y114" i="4"/>
  <c r="V120" i="4"/>
  <c r="P154" i="4"/>
  <c r="P177" i="4" s="1"/>
  <c r="Y155" i="4"/>
  <c r="J97" i="4"/>
  <c r="Y76" i="4"/>
  <c r="G177" i="4"/>
  <c r="M154" i="4"/>
  <c r="M177" i="4" s="1"/>
  <c r="R28" i="4"/>
  <c r="Z28" i="4"/>
  <c r="AD28" i="4"/>
  <c r="Y154" i="4" l="1"/>
  <c r="Y177" i="4" s="1"/>
  <c r="AA28" i="4"/>
  <c r="AF28" i="4"/>
  <c r="R25" i="4"/>
  <c r="AG28" i="4"/>
  <c r="AC28" i="4"/>
  <c r="Q28" i="4"/>
  <c r="X28" i="4"/>
  <c r="W28" i="4"/>
  <c r="Y28" i="4"/>
  <c r="U43" i="4"/>
  <c r="P25" i="4"/>
  <c r="Y97" i="4"/>
  <c r="AB47" i="4"/>
  <c r="T28" i="4"/>
  <c r="P28" i="4"/>
  <c r="AE28" i="4"/>
  <c r="V25" i="4"/>
  <c r="Y25" i="4"/>
  <c r="AB25" i="4"/>
  <c r="S28" i="4"/>
  <c r="V28" i="4"/>
  <c r="AE47" i="4"/>
  <c r="V47" i="4"/>
  <c r="AF25" i="4"/>
  <c r="AD43" i="4"/>
  <c r="X25" i="4"/>
  <c r="R43" i="4"/>
  <c r="U28" i="4"/>
  <c r="Q43" i="4"/>
  <c r="AE43" i="4"/>
  <c r="AD47" i="4"/>
  <c r="AB28" i="4"/>
  <c r="Q9" i="4"/>
  <c r="T31" i="4"/>
  <c r="V9" i="4"/>
  <c r="J120" i="4"/>
  <c r="AF47" i="4" l="1"/>
  <c r="Q25" i="4"/>
  <c r="Y9" i="4"/>
  <c r="W31" i="4"/>
  <c r="AC31" i="4"/>
  <c r="W25" i="4"/>
  <c r="AF31" i="4"/>
  <c r="U25" i="4"/>
  <c r="S25" i="4"/>
  <c r="W9" i="4"/>
  <c r="AG47" i="4"/>
  <c r="Z43" i="4"/>
  <c r="AG31" i="4"/>
  <c r="AF43" i="4"/>
  <c r="S31" i="4"/>
  <c r="AJ28" i="4"/>
  <c r="Y43" i="4"/>
  <c r="U9" i="4"/>
  <c r="AG25" i="4"/>
  <c r="AH28" i="4"/>
  <c r="AC43" i="4"/>
  <c r="Z47" i="4"/>
  <c r="P31" i="4"/>
  <c r="AI28" i="4"/>
  <c r="X31" i="4"/>
  <c r="U31" i="4"/>
  <c r="U30" i="4" s="1"/>
  <c r="S47" i="4"/>
  <c r="Y47" i="4"/>
  <c r="W43" i="4"/>
  <c r="T25" i="4"/>
  <c r="AB31" i="4"/>
  <c r="R47" i="4"/>
  <c r="T47" i="4"/>
  <c r="AD31" i="4"/>
  <c r="AD30" i="4" s="1"/>
  <c r="P9" i="4"/>
  <c r="AB9" i="4"/>
  <c r="Q31" i="4"/>
  <c r="Q30" i="4" s="1"/>
  <c r="X47" i="4"/>
  <c r="AE31" i="4"/>
  <c r="AE30" i="4" s="1"/>
  <c r="P47" i="4"/>
  <c r="R9" i="4"/>
  <c r="AC25" i="4"/>
  <c r="AG9" i="4"/>
  <c r="AB43" i="4"/>
  <c r="AA9" i="4"/>
  <c r="X9" i="4"/>
  <c r="AG43" i="4"/>
  <c r="AC47" i="4"/>
  <c r="V43" i="4"/>
  <c r="V31" i="4"/>
  <c r="U47" i="4"/>
  <c r="Z31" i="4"/>
  <c r="Z30" i="4" s="1"/>
  <c r="R31" i="4"/>
  <c r="R30" i="4" s="1"/>
  <c r="S9" i="4"/>
  <c r="Z25" i="4"/>
  <c r="AD9" i="4"/>
  <c r="AA43" i="4"/>
  <c r="AA31" i="4"/>
  <c r="Y120" i="4"/>
  <c r="AD25" i="4"/>
  <c r="T9" i="4"/>
  <c r="Z9" i="4"/>
  <c r="S43" i="4"/>
  <c r="X43" i="4"/>
  <c r="X30" i="4" s="1"/>
  <c r="T43" i="4"/>
  <c r="T30" i="4" s="1"/>
  <c r="AF9" i="4"/>
  <c r="Q47" i="4"/>
  <c r="AJ25" i="4"/>
  <c r="AA25" i="4"/>
  <c r="AE9" i="4"/>
  <c r="P43" i="4"/>
  <c r="Y31" i="4"/>
  <c r="AE25" i="4"/>
  <c r="W47" i="4"/>
  <c r="AC9" i="4"/>
  <c r="AA47" i="4"/>
  <c r="AI47" i="4"/>
  <c r="AJ47" i="4"/>
  <c r="AH47" i="4"/>
  <c r="W30" i="4" l="1"/>
  <c r="W53" i="4" s="1"/>
  <c r="W60" i="4" s="1"/>
  <c r="AC30" i="4"/>
  <c r="P30" i="4"/>
  <c r="P53" i="4" s="1"/>
  <c r="AF30" i="4"/>
  <c r="AF53" i="4" s="1"/>
  <c r="AF60" i="4" s="1"/>
  <c r="R53" i="4"/>
  <c r="R60" i="4" s="1"/>
  <c r="AC53" i="4"/>
  <c r="AC60" i="4" s="1"/>
  <c r="AG30" i="4"/>
  <c r="AG53" i="4" s="1"/>
  <c r="AG60" i="4" s="1"/>
  <c r="AB30" i="4"/>
  <c r="AB53" i="4" s="1"/>
  <c r="AB60" i="4" s="1"/>
  <c r="AI43" i="4"/>
  <c r="AA30" i="4"/>
  <c r="AA53" i="4" s="1"/>
  <c r="AA60" i="4" s="1"/>
  <c r="Q53" i="4"/>
  <c r="Q60" i="4" s="1"/>
  <c r="T53" i="4"/>
  <c r="T60" i="4" s="1"/>
  <c r="Z53" i="4"/>
  <c r="Z60" i="4" s="1"/>
  <c r="X53" i="4"/>
  <c r="X60" i="4" s="1"/>
  <c r="AI9" i="4"/>
  <c r="AJ43" i="4"/>
  <c r="AJ9" i="4"/>
  <c r="AI31" i="4"/>
  <c r="AI25" i="4"/>
  <c r="AD53" i="4"/>
  <c r="AD60" i="4" s="1"/>
  <c r="AH9" i="4"/>
  <c r="AE53" i="4"/>
  <c r="AE60" i="4" s="1"/>
  <c r="AH43" i="4"/>
  <c r="AJ31" i="4"/>
  <c r="V30" i="4"/>
  <c r="V53" i="4" s="1"/>
  <c r="V60" i="4" s="1"/>
  <c r="AH25" i="4"/>
  <c r="AH31" i="4"/>
  <c r="U53" i="4"/>
  <c r="U60" i="4" s="1"/>
  <c r="Y30" i="4"/>
  <c r="Y53" i="4" s="1"/>
  <c r="Y60" i="4" s="1"/>
  <c r="S30" i="4"/>
  <c r="S53" i="4" s="1"/>
  <c r="S60" i="4" s="1"/>
  <c r="AI30" i="4" l="1"/>
  <c r="AI53" i="4" s="1"/>
  <c r="AI60" i="4" s="1"/>
  <c r="P60" i="4"/>
  <c r="AH30" i="4"/>
  <c r="AH53" i="4" s="1"/>
  <c r="AH60" i="4" s="1"/>
  <c r="AJ30" i="4"/>
  <c r="AJ53" i="4" s="1"/>
  <c r="AJ60" i="4" s="1"/>
  <c r="E14" i="5" l="1"/>
  <c r="D14" i="5"/>
  <c r="F51" i="4" l="1"/>
  <c r="F50" i="4"/>
  <c r="F49" i="4"/>
  <c r="F27" i="4"/>
  <c r="F26" i="4"/>
  <c r="F11" i="4"/>
  <c r="F10" i="4"/>
  <c r="F24" i="4"/>
  <c r="F15" i="4"/>
  <c r="F16" i="4"/>
  <c r="F17" i="4"/>
  <c r="F13" i="4"/>
  <c r="F14" i="4"/>
  <c r="F20" i="4"/>
  <c r="F19" i="4"/>
  <c r="F22" i="4"/>
  <c r="F23" i="4"/>
  <c r="F21" i="4"/>
  <c r="F18" i="4"/>
  <c r="F12" i="4"/>
  <c r="F25" i="4" l="1"/>
  <c r="F47" i="4"/>
  <c r="F9" i="4"/>
  <c r="F53" i="4" l="1"/>
  <c r="AF5" i="6" s="1"/>
  <c r="AF7" i="6" s="1"/>
  <c r="BA5" i="7"/>
  <c r="AY4" i="7" s="1"/>
  <c r="BK5" i="7"/>
  <c r="AF13" i="6" l="1"/>
  <c r="AF9" i="6"/>
  <c r="AF11" i="6"/>
  <c r="AX4" i="7"/>
  <c r="AE7" i="6"/>
  <c r="G28" i="4"/>
  <c r="BI4" i="7"/>
  <c r="BH4" i="7"/>
  <c r="BG4" i="7"/>
  <c r="BF4" i="7"/>
  <c r="AZ4" i="7"/>
  <c r="BE4" i="7"/>
  <c r="BJ4" i="7"/>
  <c r="G9" i="4"/>
  <c r="G25" i="4"/>
  <c r="AC7" i="6"/>
  <c r="G30" i="4"/>
  <c r="G47" i="4"/>
  <c r="AE9" i="6" l="1"/>
  <c r="AE11" i="6"/>
  <c r="BA4" i="7"/>
  <c r="AE13" i="6"/>
  <c r="BK4" i="7"/>
  <c r="AC9" i="6"/>
  <c r="AC13" i="6"/>
  <c r="AC11" i="6"/>
  <c r="D5" i="5" l="1"/>
  <c r="E5" i="5"/>
  <c r="E8" i="5"/>
  <c r="E11" i="5"/>
  <c r="D11" i="5"/>
  <c r="D8" i="5"/>
  <c r="D17" i="5"/>
  <c r="E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12" authorId="0" shapeId="0" xr:uid="{00000000-0006-0000-0600-000002000000}">
      <text>
        <r>
          <rPr>
            <sz val="9"/>
            <color indexed="81"/>
            <rFont val="Tahoma"/>
            <family val="2"/>
          </rPr>
          <t>La información sobre DEUDA FLOTANTE se encuentra disponible en la página web del Ministerio de Hacienda - Responsabilidad Fiscal (Anexo 6)</t>
        </r>
      </text>
    </comment>
  </commentList>
</comments>
</file>

<file path=xl/sharedStrings.xml><?xml version="1.0" encoding="utf-8"?>
<sst xmlns="http://schemas.openxmlformats.org/spreadsheetml/2006/main" count="1145" uniqueCount="252">
  <si>
    <t>Acreedor/Creditor</t>
  </si>
  <si>
    <t>ID</t>
  </si>
  <si>
    <t>Pesos</t>
  </si>
  <si>
    <t>Refinanciación 2019 FFDP</t>
  </si>
  <si>
    <t>FFDPO23</t>
  </si>
  <si>
    <t>ANSES 3% 2019</t>
  </si>
  <si>
    <t>ANSE23</t>
  </si>
  <si>
    <t>ANSES 6% 2016</t>
  </si>
  <si>
    <t>ANSG20</t>
  </si>
  <si>
    <t>ANSES 3% 2018</t>
  </si>
  <si>
    <t>ANSE22</t>
  </si>
  <si>
    <t>ANSES 3% 2017</t>
  </si>
  <si>
    <t>ANSE21</t>
  </si>
  <si>
    <t>FFFIR Ley 8530</t>
  </si>
  <si>
    <t>FFFIRO24</t>
  </si>
  <si>
    <t>FFFIR Ley 8930 - $416 MM</t>
  </si>
  <si>
    <t>FFFIRF26</t>
  </si>
  <si>
    <t>ANSES Régimen Policial</t>
  </si>
  <si>
    <t>ANSG22</t>
  </si>
  <si>
    <t>ANSES - Fideicomiso IPV VDF</t>
  </si>
  <si>
    <t>IPVO26</t>
  </si>
  <si>
    <t>FFFIR Ley 8066</t>
  </si>
  <si>
    <t>FFFIRF21</t>
  </si>
  <si>
    <t>FFFIR Ley 8066 Ampliación</t>
  </si>
  <si>
    <t>FFFIRE26</t>
  </si>
  <si>
    <t>FFFIR Ley 8067</t>
  </si>
  <si>
    <t>FFFIRY22</t>
  </si>
  <si>
    <t>Fideicomiso PROFEDESS</t>
  </si>
  <si>
    <t>PROFA21</t>
  </si>
  <si>
    <t>BICE Compra de Helicopteros</t>
  </si>
  <si>
    <t>BBIJ21</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</si>
  <si>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</si>
  <si>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</si>
  <si>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</si>
  <si>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</si>
  <si>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</si>
  <si>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</si>
  <si>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</si>
  <si>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</si>
  <si>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</si>
  <si>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</si>
  <si>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</si>
  <si>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</si>
  <si>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</si>
  <si>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</si>
  <si>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</si>
  <si>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</si>
  <si>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</si>
  <si>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</si>
  <si>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940 BID - PROMEBA</t>
  </si>
  <si>
    <t>BIDF22</t>
  </si>
  <si>
    <t>1895 BID - PROAS ENOHSA PMG EPAS</t>
  </si>
  <si>
    <t>BIDS23</t>
  </si>
  <si>
    <t>1.2. B.I.R.F.</t>
  </si>
  <si>
    <t>7597 BIRF - PROSAP</t>
  </si>
  <si>
    <t>BIRS38</t>
  </si>
  <si>
    <t>7425 BIRF - PROSAP</t>
  </si>
  <si>
    <t>BIRJ22</t>
  </si>
  <si>
    <t>7352 BIRF - PDP III</t>
  </si>
  <si>
    <t>BIRS20</t>
  </si>
  <si>
    <t>BONO PESOS 2021 - Clase 1</t>
  </si>
  <si>
    <t>PMJ21</t>
  </si>
  <si>
    <t>BONO DE INTERESES</t>
  </si>
  <si>
    <t>PMG25</t>
  </si>
  <si>
    <t>TOTAL</t>
  </si>
  <si>
    <t>TOTAL AMORTIZACIONES EN PESOS</t>
  </si>
  <si>
    <t>PERFIL DE AMORTIZACIONES MENSUAL POR TIPO DE MONEDA</t>
  </si>
  <si>
    <t>DEUDA PÚBLICA EN UNIDADES DE VALOR ADQUISITIVO (UVA)</t>
  </si>
  <si>
    <t>PERFIL DE INTERESES MENSUAL POR TIPO DE MONEDA</t>
  </si>
  <si>
    <t>Dólar</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</si>
  <si>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</si>
  <si>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</si>
  <si>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</si>
  <si>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</si>
  <si>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</si>
  <si>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</si>
  <si>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</si>
  <si>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</si>
  <si>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UVA (Fin de Período)</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</si>
  <si>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</si>
  <si>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</si>
  <si>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</si>
  <si>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</si>
  <si>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</si>
  <si>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</si>
  <si>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</si>
  <si>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</si>
  <si>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</si>
  <si>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</si>
  <si>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</si>
  <si>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</si>
  <si>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</si>
  <si>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</si>
  <si>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</si>
  <si>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</si>
  <si>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</si>
  <si>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</si>
  <si>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</si>
  <si>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r>
      <t xml:space="preserve">Pertenece al prospecto del Bono Mendoza 2021 (PMJ21) Y Bono Mendoza 2024 (PMY24)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</si>
  <si>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</si>
  <si>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</si>
  <si>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</si>
  <si>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</si>
  <si>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</si>
  <si>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</si>
  <si>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</si>
  <si>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</si>
  <si>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</si>
  <si>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</si>
  <si>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</si>
  <si>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</si>
  <si>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</si>
  <si>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</si>
  <si>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</si>
  <si>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</si>
  <si>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</si>
  <si>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</si>
  <si>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</si>
  <si>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</si>
  <si>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</si>
  <si>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</si>
  <si>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</si>
  <si>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</si>
  <si>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</si>
  <si>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</si>
  <si>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</si>
  <si>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Bancos Internacionales y Otros Nacionales</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</si>
  <si>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</si>
  <si>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</si>
  <si>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</si>
  <si>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</si>
  <si>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</si>
  <si>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</si>
  <si>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</si>
  <si>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</si>
  <si>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</si>
  <si>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</si>
  <si>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</si>
  <si>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</si>
  <si>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</si>
  <si>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</si>
  <si>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</si>
  <si>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</si>
  <si>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</si>
  <si>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</si>
  <si>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</si>
  <si>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</si>
  <si>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Vencimiento_en_UVA</t>
  </si>
  <si>
    <t>Vencimientos_en_pesos_por_servicio</t>
  </si>
  <si>
    <t>Vencimientos_en_UVA_por_servicio</t>
  </si>
  <si>
    <t>Vencimientos_en_pesos_por_acreedor</t>
  </si>
  <si>
    <t>Vencimientos_en_UVA_por_acreedor</t>
  </si>
  <si>
    <t>Vencimientos_en_USD_por_acreedor</t>
  </si>
  <si>
    <t>Graficos</t>
  </si>
  <si>
    <t>TOTAL AMORTIZACIONES EN USD</t>
  </si>
  <si>
    <t>TOTAL AMORTIZACIONES EN UVA</t>
  </si>
  <si>
    <t>Programa para la Emergencia Financiera Provincial</t>
  </si>
  <si>
    <t>GOBD23</t>
  </si>
  <si>
    <t>2do Trimestre</t>
  </si>
  <si>
    <t>TOTAL INTERESES EN PESOS</t>
  </si>
  <si>
    <t>TOTAL INTERESES EN USD</t>
  </si>
  <si>
    <t>TOTAL INTERESES EN UVA</t>
  </si>
  <si>
    <t>Vencimientos_en_USD_por_servicio</t>
  </si>
  <si>
    <t>Programa para la Emergencia Financiera Provincial II</t>
  </si>
  <si>
    <t>GOBD23 II</t>
  </si>
  <si>
    <t>PMM29</t>
  </si>
  <si>
    <t>Banco Nación-Refinanciación 2020</t>
  </si>
  <si>
    <t>BNAS25</t>
  </si>
  <si>
    <t>3er Trimestre</t>
  </si>
  <si>
    <t>BONO MENDOZA 2029</t>
  </si>
  <si>
    <t>4779 BID - RP82</t>
  </si>
  <si>
    <t>BIDN44</t>
  </si>
  <si>
    <t>Promedio        2027-2044</t>
  </si>
  <si>
    <t>Prom Resto 2027-2044</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</si>
  <si>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</si>
  <si>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r>
      <t xml:space="preserve">Pertenece al prospecto del Bono Mendoza 2024 (PMY24)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</si>
  <si>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2021 (PMJ21) y del Bono Mendoza 2024 (PMY24)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</si>
  <si>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Pertenece al prospecto del Bono Mendoza 2021 (PMJ21)  "Compromisos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</si>
  <si>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Banco Nación-Refinanciación 2021</t>
  </si>
  <si>
    <t>BNAJ26</t>
  </si>
  <si>
    <t>BONO EMERGENCIA</t>
  </si>
  <si>
    <t>PMY25</t>
  </si>
  <si>
    <t>(1) Se incluye Endeudamiento con el Fondo Fiduciario Federal de Infraestructura Regional (FFFIR) ajustable por el Costo de la Construcción (ICC) con un tope máximo de 17% para 2020 y 2021</t>
  </si>
  <si>
    <t>(2) En el marco del Programa de Letras de Tesorería 2021, que se licitaron el día 01 de junio de 2021, se suscribieron $2.901,947 millones con bono PMJ21. El saldo remanente del "BONO PESOS 2021 - Clase 1" se canceló en su fecha de vencimiento.</t>
  </si>
  <si>
    <t>Operaciones financieras no consolidadas</t>
  </si>
  <si>
    <t>Letras de Tesorería Serie I 2020</t>
  </si>
  <si>
    <t>LTM21</t>
  </si>
  <si>
    <t>Tenedores de Letras</t>
  </si>
  <si>
    <t>LTJ21</t>
  </si>
  <si>
    <t>Letras de Tesorería Serie I 2021</t>
  </si>
  <si>
    <t>LTS21</t>
  </si>
  <si>
    <t>(3) En el marco del Programa de Letras de Tesorería 2021, que se licitaron el día 01 de junio de 2021, se suscribieron $484,099 millones con "Letras de Tesorería Serie II 2020". El saldo remanente del "Letras de Tesorería Serie II 2020" se canceló en su respectiva fecha de vencimiento.</t>
  </si>
  <si>
    <r>
      <t xml:space="preserve">DEUDA PÚBLICA EN PESOS </t>
    </r>
    <r>
      <rPr>
        <b/>
        <vertAlign val="superscript"/>
        <sz val="12"/>
        <color theme="0"/>
        <rFont val="Arial Narrow"/>
        <family val="2"/>
      </rPr>
      <t>(1)</t>
    </r>
  </si>
  <si>
    <r>
      <t xml:space="preserve">BONO PESOS 2021 - Clase 1 </t>
    </r>
    <r>
      <rPr>
        <vertAlign val="superscript"/>
        <sz val="11"/>
        <rFont val="Arial Narrow"/>
        <family val="2"/>
      </rPr>
      <t>(2)</t>
    </r>
  </si>
  <si>
    <r>
      <t xml:space="preserve">Letras de Tesorería Serie II 2020 </t>
    </r>
    <r>
      <rPr>
        <vertAlign val="superscript"/>
        <sz val="11"/>
        <rFont val="Arial Narrow"/>
        <family val="2"/>
      </rPr>
      <t>(3)</t>
    </r>
  </si>
  <si>
    <t>TOTAL DEUDA CONSOLIDADA + OPERACIONES NO CONSOLIDADAS</t>
  </si>
  <si>
    <t>(1) El endeudamiento en pesos incluye endeudamiento con el Fondo Fiduciario Federal de Infraestructura Regional (FFFIR) ajustable por el Costo de la Construcción (ICC) con un tope máximo de 17% para 2020 y 2021</t>
  </si>
  <si>
    <r>
      <t xml:space="preserve">Moneda / Currency </t>
    </r>
    <r>
      <rPr>
        <b/>
        <vertAlign val="superscript"/>
        <sz val="11"/>
        <color theme="0"/>
        <rFont val="Arial Narrow"/>
        <family val="2"/>
      </rPr>
      <t>(1)</t>
    </r>
  </si>
  <si>
    <t>TGP</t>
  </si>
  <si>
    <t xml:space="preserve"> (A) (IPC Septiembre 2021) /(IPC Periodo) </t>
  </si>
  <si>
    <t>(3) x (A) = Deuda TOTAL ADMINISTRACIÓN CENTRAL medida en PESOS de Septiembre de 2021</t>
  </si>
  <si>
    <t>(3+4) x (A)= Deuda TOTAL medida en PESOS de Septiembre de 2021</t>
  </si>
  <si>
    <t>Coparticipación Federal de Impuestos</t>
  </si>
  <si>
    <t>Mensual</t>
  </si>
  <si>
    <t>Automático</t>
  </si>
  <si>
    <t>CER + 0,1%</t>
  </si>
  <si>
    <t>Semestral</t>
  </si>
  <si>
    <t>15% / BADLAR Bancos Privados</t>
  </si>
  <si>
    <t>12% / BADLAR Bancos Privados</t>
  </si>
  <si>
    <t>10-y Bond/LIBOR 12M (mayor) + 3,70%</t>
  </si>
  <si>
    <t>Otras Transferencias Nacionales</t>
  </si>
  <si>
    <t>Badlar Públicos + 2%</t>
  </si>
  <si>
    <t>Trimestral</t>
  </si>
  <si>
    <t>UVA + 5%</t>
  </si>
  <si>
    <t>Libor 6M + 3,5%</t>
  </si>
  <si>
    <t xml:space="preserve">Tasa Base Libor 3 M + Margen BID </t>
  </si>
  <si>
    <t>Sin garantía</t>
  </si>
  <si>
    <t>BADLAR Bancos Privados + 4%</t>
  </si>
  <si>
    <t>BADLAR Bancos Privados</t>
  </si>
  <si>
    <t>BADLAR Bancos Privados+ 4,375%</t>
  </si>
  <si>
    <t>BADLAR Bcos Privados + 3,25% + Int Compensatorios</t>
  </si>
  <si>
    <t>Días</t>
  </si>
  <si>
    <t>BADLAR Bcos Privados + 3,5% + Int Compensatorios</t>
  </si>
  <si>
    <t>BADLAR Bcos Privados + Int Compensatorios</t>
  </si>
  <si>
    <r>
      <t xml:space="preserve">BONO MENDOZA 2029 </t>
    </r>
    <r>
      <rPr>
        <vertAlign val="superscript"/>
        <sz val="11"/>
        <rFont val="Arial Narrow"/>
        <family val="2"/>
      </rPr>
      <t>(2)</t>
    </r>
  </si>
  <si>
    <r>
      <t xml:space="preserve">BONO PESOS 2021 - Clase 1 </t>
    </r>
    <r>
      <rPr>
        <vertAlign val="superscript"/>
        <sz val="11"/>
        <rFont val="Arial Narrow"/>
        <family val="2"/>
      </rPr>
      <t>(3)</t>
    </r>
  </si>
  <si>
    <r>
      <t xml:space="preserve">Letras de Tesorería Serie II 2020 </t>
    </r>
    <r>
      <rPr>
        <vertAlign val="superscript"/>
        <sz val="11"/>
        <rFont val="Arial Narrow"/>
        <family val="2"/>
      </rPr>
      <t>(4)</t>
    </r>
  </si>
  <si>
    <t>(4) En el marco del Programa de Letras de Tesorería 2021, que se licitaron el día 01 de junio de 2021, se suscribieron $484,099 millones con "Letras de Tesorería Serie II 2020". El saldo remanente del "Letras de Tesorería Serie II 2020" se canceló en su respectiva fecha de vencimiento.</t>
  </si>
  <si>
    <t>(3) En el marco del Programa de Letras de Tesorería 2021, que se licitaron el día 01 de junio de 2021, se suscribieron $2.901,947 millones con bono PMJ21. El saldo remanente del "BONO PESOS 2021 - Clase 1" se canceló en su fecha de vencimiento.</t>
  </si>
  <si>
    <t>(2) Tasa de Interés: desde e incluyendo el 19 de mayo de 2020 hasta y excluyendo el 19 de septiembre de 2021, 2,75%; desde e incluyendo el 19 de septiembre de 2021 hasta y excluyendo el 19 de marzo de 2023, 4,25%; desde e incluyendo el 19 de marzo de 2023 hasta y excluyendo el 19 de marzo de 2029, 5,75%.</t>
  </si>
  <si>
    <t xml:space="preserve">BONO MENDOZA 2029 </t>
  </si>
  <si>
    <t>En millones de ARS corrientes</t>
  </si>
  <si>
    <t>Deuda</t>
  </si>
  <si>
    <t>PBG</t>
  </si>
  <si>
    <t>Ratio</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</si>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</sst>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UVA]\ #,##0.00"/>
    <numFmt numFmtId="171" formatCode="_ * #,##0_ ;_ * \-#,##0_ ;_ * &quot;-&quot;??_ ;_ @_ "/>
    <numFmt numFmtId="172" formatCode="0.000"/>
    <numFmt numFmtId="173" formatCode="#,##0.0"/>
    <numFmt numFmtId="174" formatCode="&quot;$&quot;#,##0.00"/>
    <numFmt numFmtId="175" formatCode="#,##0.0_ ;\-#,##0.0\ "/>
    <numFmt numFmtId="176" formatCode="#,##0.00_ ;\-#,##0.00\ "/>
    <numFmt numFmtId="177" formatCode="#,##0.000"/>
    <numFmt numFmtId="178" formatCode="0.000%"/>
    <numFmt numFmtId="179" formatCode="#,##0.00_ ;[Red]\-#,##0.00\ "/>
    <numFmt numFmtId="180" formatCode="mmmm\-yy"/>
  </numFmts>
  <fonts count="42"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1"/>
      <color rgb="FFFF0000"/>
      <name val="Arial Narrow"/>
      <family val="2"/>
    </font>
    <font>
      <vertAlign val="superscript"/>
      <sz val="11"/>
      <name val="Arial Narrow"/>
      <family val="2"/>
    </font>
    <font>
      <b/>
      <vertAlign val="superscript"/>
      <sz val="12"/>
      <color theme="0"/>
      <name val="Arial Narrow"/>
      <family val="2"/>
    </font>
    <font>
      <b/>
      <vertAlign val="superscript"/>
      <sz val="11"/>
      <color theme="0"/>
      <name val="Arial Narrow"/>
      <family val="2"/>
    </font>
    <font>
      <sz val="11"/>
      <color rgb="FFFF0000"/>
      <name val="Calibri"/>
      <family val="2"/>
      <scheme val="minor"/>
    </font>
    <font>
      <sz val="11"/>
      <color rgb="FF000099"/>
      <name val="Calibri"/>
      <family val="2"/>
      <scheme val="minor"/>
    </font>
    <font>
      <b/>
      <sz val="9"/>
      <color rgb="FF000099"/>
      <name val="Arial Narrow"/>
      <family val="2"/>
    </font>
    <font>
      <b/>
      <sz val="14"/>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305496"/>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212">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5"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164" fontId="12" fillId="3" borderId="2" xfId="0" applyNumberFormat="1" applyFont="1" applyFill="1" applyBorder="1" applyAlignment="1">
      <alignment vertical="center"/>
    </xf>
    <xf numFmtId="0" fontId="1" fillId="0" borderId="0" xfId="0" applyFont="1" applyAlignment="1">
      <alignment vertical="center"/>
    </xf>
    <xf numFmtId="165" fontId="12" fillId="3" borderId="2" xfId="0" applyNumberFormat="1" applyFont="1" applyFill="1" applyBorder="1" applyAlignment="1">
      <alignment horizontal="center" vertical="center"/>
    </xf>
    <xf numFmtId="165" fontId="12" fillId="0" borderId="2" xfId="0" applyNumberFormat="1" applyFont="1" applyBorder="1" applyAlignment="1">
      <alignment horizontal="center" vertical="center"/>
    </xf>
    <xf numFmtId="164" fontId="12" fillId="0" borderId="0" xfId="0" applyNumberFormat="1" applyFont="1" applyAlignment="1">
      <alignment vertical="center"/>
    </xf>
    <xf numFmtId="164" fontId="12" fillId="3" borderId="2" xfId="0" applyNumberFormat="1" applyFont="1" applyFill="1" applyBorder="1" applyAlignment="1">
      <alignment horizontal="center" vertical="center"/>
    </xf>
    <xf numFmtId="164" fontId="12" fillId="0" borderId="4" xfId="0" applyNumberFormat="1" applyFont="1" applyBorder="1" applyAlignment="1">
      <alignment vertical="center"/>
    </xf>
    <xf numFmtId="0" fontId="1" fillId="0" borderId="0" xfId="0" applyFont="1"/>
    <xf numFmtId="166" fontId="5" fillId="0" borderId="2" xfId="1" applyFont="1" applyFill="1" applyBorder="1" applyAlignment="1">
      <alignment vertical="center"/>
    </xf>
    <xf numFmtId="166" fontId="5" fillId="0" borderId="2" xfId="1" applyFont="1" applyFill="1" applyBorder="1" applyAlignment="1">
      <alignment horizontal="center" vertical="center"/>
    </xf>
    <xf numFmtId="166" fontId="1" fillId="0" borderId="2" xfId="1" applyFont="1" applyFill="1" applyBorder="1" applyAlignment="1">
      <alignment vertical="center"/>
    </xf>
    <xf numFmtId="164" fontId="8" fillId="4" borderId="2" xfId="0" applyNumberFormat="1" applyFont="1" applyFill="1" applyBorder="1" applyAlignment="1">
      <alignment vertical="center"/>
    </xf>
    <xf numFmtId="164" fontId="16" fillId="2" borderId="2" xfId="0" applyNumberFormat="1" applyFont="1" applyFill="1" applyBorder="1" applyAlignment="1">
      <alignment vertical="center"/>
    </xf>
    <xf numFmtId="0" fontId="8" fillId="5" borderId="2" xfId="0" applyFont="1" applyFill="1" applyBorder="1" applyAlignment="1">
      <alignment horizontal="center" vertical="center"/>
    </xf>
    <xf numFmtId="164" fontId="12" fillId="3"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43" fontId="0" fillId="0" borderId="0" xfId="0" applyNumberFormat="1"/>
    <xf numFmtId="14" fontId="8" fillId="5" borderId="5" xfId="0" applyNumberFormat="1" applyFont="1" applyFill="1" applyBorder="1" applyAlignment="1">
      <alignment horizontal="center" vertical="center"/>
    </xf>
    <xf numFmtId="167" fontId="12"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5" borderId="9" xfId="0" applyFont="1" applyFill="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left"/>
    </xf>
    <xf numFmtId="170" fontId="12" fillId="0" borderId="2" xfId="0" applyNumberFormat="1" applyFont="1" applyBorder="1" applyAlignment="1">
      <alignment horizontal="center" vertical="center"/>
    </xf>
    <xf numFmtId="170" fontId="1" fillId="0" borderId="0" xfId="0" applyNumberFormat="1" applyFont="1"/>
    <xf numFmtId="164" fontId="8" fillId="5" borderId="2" xfId="1" applyNumberFormat="1" applyFont="1" applyFill="1" applyBorder="1" applyAlignment="1">
      <alignment vertical="center"/>
    </xf>
    <xf numFmtId="0" fontId="8" fillId="5" borderId="2" xfId="0"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9" fillId="4"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9" fillId="4" borderId="2" xfId="0" applyNumberFormat="1" applyFont="1" applyFill="1" applyBorder="1" applyAlignment="1">
      <alignment vertical="center" wrapText="1"/>
    </xf>
    <xf numFmtId="164" fontId="20" fillId="2" borderId="2" xfId="0" applyNumberFormat="1" applyFont="1" applyFill="1" applyBorder="1" applyAlignment="1">
      <alignment vertical="center" wrapText="1"/>
    </xf>
    <xf numFmtId="166" fontId="1" fillId="0" borderId="0" xfId="1" applyFont="1" applyFill="1" applyBorder="1" applyAlignment="1">
      <alignment horizontal="center"/>
    </xf>
    <xf numFmtId="164" fontId="12" fillId="0" borderId="0" xfId="0" applyNumberFormat="1" applyFont="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3" fontId="0" fillId="0" borderId="0" xfId="0" applyNumberFormat="1"/>
    <xf numFmtId="166" fontId="0" fillId="0" borderId="0" xfId="1" applyFont="1"/>
    <xf numFmtId="171" fontId="1" fillId="0" borderId="0" xfId="1" applyNumberFormat="1" applyFont="1" applyAlignment="1">
      <alignment vertical="center"/>
    </xf>
    <xf numFmtId="0" fontId="17" fillId="0" borderId="7" xfId="0" applyFont="1" applyBorder="1"/>
    <xf numFmtId="0" fontId="17" fillId="0" borderId="0" xfId="0" applyFont="1"/>
    <xf numFmtId="0" fontId="19" fillId="5" borderId="2" xfId="0" applyFont="1" applyFill="1" applyBorder="1" applyAlignment="1">
      <alignment horizontal="left" vertical="center" wrapText="1"/>
    </xf>
    <xf numFmtId="0" fontId="22" fillId="0" borderId="0" xfId="0" applyFont="1" applyAlignment="1">
      <alignment wrapText="1"/>
    </xf>
    <xf numFmtId="17" fontId="19" fillId="4" borderId="2" xfId="0" applyNumberFormat="1" applyFont="1" applyFill="1" applyBorder="1" applyAlignment="1">
      <alignment horizontal="center" vertical="center"/>
    </xf>
    <xf numFmtId="4" fontId="22" fillId="0" borderId="2" xfId="0" applyNumberFormat="1" applyFont="1" applyBorder="1" applyAlignment="1">
      <alignment horizontal="center" vertical="center"/>
    </xf>
    <xf numFmtId="4" fontId="22" fillId="6" borderId="2" xfId="0" applyNumberFormat="1" applyFont="1" applyFill="1" applyBorder="1" applyAlignment="1">
      <alignment horizontal="center" vertical="center"/>
    </xf>
    <xf numFmtId="172" fontId="22" fillId="0" borderId="2" xfId="0" applyNumberFormat="1" applyFont="1" applyBorder="1" applyAlignment="1">
      <alignment horizontal="center" vertical="center"/>
    </xf>
    <xf numFmtId="0" fontId="1" fillId="0" borderId="0" xfId="0" applyFont="1" applyAlignment="1">
      <alignment wrapText="1"/>
    </xf>
    <xf numFmtId="171"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1" fillId="0" borderId="0" xfId="0" applyFont="1" applyAlignment="1">
      <alignment horizontal="left" vertical="center" wrapText="1"/>
    </xf>
    <xf numFmtId="171" fontId="21" fillId="0" borderId="0" xfId="1" applyNumberFormat="1" applyFont="1" applyAlignment="1">
      <alignment horizontal="left" vertical="center" wrapText="1"/>
    </xf>
    <xf numFmtId="4" fontId="22" fillId="0" borderId="2" xfId="3" applyNumberFormat="1" applyFont="1" applyBorder="1" applyAlignment="1">
      <alignment horizontal="center" vertical="center"/>
    </xf>
    <xf numFmtId="43" fontId="1" fillId="0" borderId="0" xfId="1" applyNumberFormat="1" applyFont="1" applyBorder="1" applyAlignment="1">
      <alignment horizontal="center"/>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4" fontId="0" fillId="0" borderId="0" xfId="0" applyNumberFormat="1" applyAlignment="1">
      <alignment horizontal="center" vertical="center"/>
    </xf>
    <xf numFmtId="0" fontId="19"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0" fillId="0" borderId="0" xfId="0" applyAlignment="1">
      <alignment horizont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0" fontId="23" fillId="0" borderId="0" xfId="0" applyFont="1"/>
    <xf numFmtId="0" fontId="25" fillId="0" borderId="0" xfId="0" applyFont="1" applyAlignment="1">
      <alignment vertical="center"/>
    </xf>
    <xf numFmtId="0" fontId="13" fillId="0" borderId="0" xfId="0" applyFont="1"/>
    <xf numFmtId="174" fontId="17" fillId="0" borderId="0" xfId="0" applyNumberFormat="1" applyFont="1" applyAlignment="1">
      <alignment horizontal="left"/>
    </xf>
    <xf numFmtId="4" fontId="26"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6" fontId="8" fillId="4" borderId="0" xfId="0" applyNumberFormat="1" applyFont="1" applyFill="1" applyAlignment="1">
      <alignment horizontal="center" vertical="center"/>
    </xf>
    <xf numFmtId="43" fontId="4" fillId="0" borderId="0" xfId="0" applyNumberFormat="1" applyFont="1" applyAlignment="1">
      <alignment vertical="center"/>
    </xf>
    <xf numFmtId="177" fontId="22" fillId="0" borderId="2" xfId="0" applyNumberFormat="1" applyFont="1" applyBorder="1" applyAlignment="1">
      <alignment horizontal="center" vertical="center"/>
    </xf>
    <xf numFmtId="10" fontId="8" fillId="4" borderId="2" xfId="2" applyNumberFormat="1" applyFont="1" applyFill="1" applyBorder="1" applyAlignment="1">
      <alignment horizontal="center" vertical="center"/>
    </xf>
    <xf numFmtId="166" fontId="9" fillId="0" borderId="0" xfId="1" applyFont="1" applyFill="1" applyBorder="1" applyAlignment="1">
      <alignment horizontal="left" vertical="center" wrapText="1"/>
    </xf>
    <xf numFmtId="166" fontId="4" fillId="0" borderId="0" xfId="1" applyFont="1"/>
    <xf numFmtId="172" fontId="9" fillId="0" borderId="2" xfId="0" applyNumberFormat="1" applyFont="1" applyBorder="1" applyAlignment="1">
      <alignment horizontal="center"/>
    </xf>
    <xf numFmtId="178" fontId="9" fillId="0" borderId="2" xfId="2" applyNumberFormat="1" applyFont="1" applyBorder="1" applyAlignment="1">
      <alignment horizontal="center"/>
    </xf>
    <xf numFmtId="0" fontId="27" fillId="0" borderId="0" xfId="0" applyFont="1"/>
    <xf numFmtId="4" fontId="1" fillId="0" borderId="0" xfId="0" applyNumberFormat="1" applyFont="1"/>
    <xf numFmtId="168" fontId="1" fillId="0" borderId="0" xfId="2" applyNumberFormat="1" applyFont="1"/>
    <xf numFmtId="10" fontId="1" fillId="0" borderId="0" xfId="0" applyNumberFormat="1" applyFont="1"/>
    <xf numFmtId="173" fontId="13" fillId="4" borderId="2" xfId="1" applyNumberFormat="1" applyFont="1" applyFill="1" applyBorder="1" applyAlignment="1">
      <alignment horizontal="center" vertical="center"/>
    </xf>
    <xf numFmtId="173" fontId="8" fillId="4" borderId="2" xfId="0" applyNumberFormat="1" applyFont="1" applyFill="1" applyBorder="1" applyAlignment="1">
      <alignment horizontal="center" vertical="center"/>
    </xf>
    <xf numFmtId="173" fontId="1" fillId="0" borderId="2" xfId="1" applyNumberFormat="1" applyFont="1" applyBorder="1" applyAlignment="1">
      <alignment horizontal="center" vertical="center"/>
    </xf>
    <xf numFmtId="173" fontId="12" fillId="0" borderId="2" xfId="0" applyNumberFormat="1" applyFont="1" applyBorder="1" applyAlignment="1">
      <alignment horizontal="center" vertical="center"/>
    </xf>
    <xf numFmtId="173" fontId="9" fillId="2" borderId="2" xfId="1" applyNumberFormat="1" applyFont="1" applyFill="1" applyBorder="1" applyAlignment="1">
      <alignment horizontal="center" vertical="center"/>
    </xf>
    <xf numFmtId="173" fontId="1" fillId="0" borderId="0" xfId="1" applyNumberFormat="1" applyFont="1" applyBorder="1" applyAlignment="1">
      <alignment horizontal="center"/>
    </xf>
    <xf numFmtId="173" fontId="0" fillId="0" borderId="0" xfId="0" applyNumberFormat="1"/>
    <xf numFmtId="173" fontId="16" fillId="2" borderId="2" xfId="0" applyNumberFormat="1" applyFont="1" applyFill="1" applyBorder="1" applyAlignment="1">
      <alignment horizontal="center" vertical="center"/>
    </xf>
    <xf numFmtId="173" fontId="12" fillId="0" borderId="0" xfId="0" applyNumberFormat="1" applyFont="1" applyAlignment="1">
      <alignment horizontal="center" vertical="center"/>
    </xf>
    <xf numFmtId="173" fontId="1" fillId="0" borderId="0" xfId="1" applyNumberFormat="1" applyFont="1" applyFill="1" applyBorder="1" applyAlignment="1">
      <alignment horizont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0" fontId="17" fillId="0" borderId="0" xfId="0" applyFont="1" applyAlignment="1">
      <alignment horizontal="left" vertical="center" wrapText="1"/>
    </xf>
    <xf numFmtId="10" fontId="18" fillId="0" borderId="2" xfId="2" applyNumberFormat="1" applyFont="1" applyFill="1" applyBorder="1" applyAlignment="1">
      <alignment horizontal="center" vertical="top" wrapText="1"/>
    </xf>
    <xf numFmtId="164" fontId="12" fillId="3" borderId="2" xfId="0" applyNumberFormat="1" applyFont="1" applyFill="1" applyBorder="1" applyAlignment="1">
      <alignment horizontal="left" vertical="center"/>
    </xf>
    <xf numFmtId="173" fontId="1" fillId="0" borderId="0" xfId="1" applyNumberFormat="1" applyFont="1" applyBorder="1" applyAlignment="1">
      <alignment horizontal="center" vertical="center"/>
    </xf>
    <xf numFmtId="173" fontId="31" fillId="0" borderId="2" xfId="0" applyNumberFormat="1" applyFont="1" applyBorder="1" applyAlignment="1">
      <alignment horizontal="center" vertical="center"/>
    </xf>
    <xf numFmtId="173" fontId="32" fillId="0" borderId="2" xfId="0" applyNumberFormat="1" applyFont="1" applyBorder="1" applyAlignment="1">
      <alignment horizontal="center" vertical="center"/>
    </xf>
    <xf numFmtId="168" fontId="32" fillId="0" borderId="2" xfId="2" applyNumberFormat="1" applyFont="1" applyBorder="1" applyAlignment="1">
      <alignment horizontal="center" vertical="center"/>
    </xf>
    <xf numFmtId="173" fontId="31" fillId="0" borderId="2" xfId="0" applyNumberFormat="1" applyFont="1" applyBorder="1" applyAlignment="1">
      <alignment horizontal="center"/>
    </xf>
    <xf numFmtId="173" fontId="32" fillId="0" borderId="2" xfId="0" applyNumberFormat="1" applyFont="1" applyBorder="1" applyAlignment="1">
      <alignment horizontal="center"/>
    </xf>
    <xf numFmtId="4" fontId="31" fillId="0" borderId="2" xfId="0" applyNumberFormat="1" applyFont="1" applyBorder="1" applyAlignment="1">
      <alignment horizontal="center"/>
    </xf>
    <xf numFmtId="176" fontId="32" fillId="0" borderId="2" xfId="0" applyNumberFormat="1" applyFont="1" applyBorder="1" applyAlignment="1">
      <alignment horizontal="center"/>
    </xf>
    <xf numFmtId="168" fontId="32" fillId="0" borderId="2" xfId="2" applyNumberFormat="1" applyFont="1" applyBorder="1" applyAlignment="1">
      <alignment horizontal="center"/>
    </xf>
    <xf numFmtId="176" fontId="32" fillId="0" borderId="2" xfId="1" applyNumberFormat="1" applyFont="1" applyBorder="1" applyAlignment="1">
      <alignment horizontal="center"/>
    </xf>
    <xf numFmtId="175" fontId="32" fillId="0" borderId="2" xfId="1" applyNumberFormat="1" applyFont="1" applyBorder="1" applyAlignment="1">
      <alignment horizontal="center"/>
    </xf>
    <xf numFmtId="166" fontId="33" fillId="0" borderId="0" xfId="1" applyFont="1" applyBorder="1" applyAlignment="1">
      <alignment horizontal="left"/>
    </xf>
    <xf numFmtId="0" fontId="33" fillId="0" borderId="0" xfId="0" applyFont="1" applyAlignment="1">
      <alignment horizontal="left"/>
    </xf>
    <xf numFmtId="10" fontId="9" fillId="0" borderId="2" xfId="2" applyNumberFormat="1" applyFont="1" applyFill="1" applyBorder="1" applyAlignment="1">
      <alignment horizontal="center" vertical="center" wrapText="1"/>
    </xf>
    <xf numFmtId="173" fontId="31" fillId="0" borderId="0" xfId="0" applyNumberFormat="1" applyFont="1" applyAlignment="1">
      <alignment horizontal="center" vertical="center"/>
    </xf>
    <xf numFmtId="166" fontId="0" fillId="0" borderId="0" xfId="1" applyFont="1" applyBorder="1"/>
    <xf numFmtId="173" fontId="32" fillId="0" borderId="0" xfId="0" applyNumberFormat="1" applyFont="1" applyAlignment="1">
      <alignment horizontal="center" vertical="center"/>
    </xf>
    <xf numFmtId="168" fontId="32" fillId="0" borderId="0" xfId="2" applyNumberFormat="1" applyFont="1" applyBorder="1" applyAlignment="1">
      <alignment horizontal="center" vertical="center"/>
    </xf>
    <xf numFmtId="173" fontId="31" fillId="0" borderId="0" xfId="0" applyNumberFormat="1" applyFont="1" applyAlignment="1">
      <alignment horizontal="center"/>
    </xf>
    <xf numFmtId="173" fontId="32" fillId="0" borderId="0" xfId="0" applyNumberFormat="1" applyFont="1" applyAlignment="1">
      <alignment horizontal="center"/>
    </xf>
    <xf numFmtId="173" fontId="12" fillId="0" borderId="4" xfId="0" applyNumberFormat="1" applyFont="1" applyBorder="1" applyAlignment="1">
      <alignment horizontal="center" vertical="center"/>
    </xf>
    <xf numFmtId="0" fontId="13" fillId="0" borderId="0" xfId="0" applyFont="1" applyAlignment="1">
      <alignment horizontal="center" vertical="center"/>
    </xf>
    <xf numFmtId="173" fontId="8" fillId="0" borderId="0" xfId="0" applyNumberFormat="1" applyFont="1" applyAlignment="1">
      <alignment horizontal="center" vertical="center"/>
    </xf>
    <xf numFmtId="173" fontId="1" fillId="0" borderId="0" xfId="1" applyNumberFormat="1" applyFont="1" applyFill="1" applyBorder="1" applyAlignment="1">
      <alignment horizontal="center" vertical="center"/>
    </xf>
    <xf numFmtId="173" fontId="9" fillId="0" borderId="0" xfId="1" applyNumberFormat="1" applyFont="1" applyFill="1" applyBorder="1" applyAlignment="1">
      <alignment horizontal="center" vertical="center"/>
    </xf>
    <xf numFmtId="4" fontId="0" fillId="0" borderId="0" xfId="0" applyNumberFormat="1"/>
    <xf numFmtId="166" fontId="0" fillId="0" borderId="0" xfId="1" applyFont="1" applyFill="1" applyBorder="1"/>
    <xf numFmtId="173" fontId="13" fillId="0" borderId="0" xfId="1" applyNumberFormat="1" applyFont="1" applyFill="1" applyBorder="1" applyAlignment="1">
      <alignment horizontal="center" vertical="center"/>
    </xf>
    <xf numFmtId="166" fontId="17" fillId="0" borderId="0" xfId="1" applyFont="1" applyFill="1" applyBorder="1" applyAlignment="1">
      <alignment horizontal="left"/>
    </xf>
    <xf numFmtId="173" fontId="16" fillId="0" borderId="0" xfId="0" applyNumberFormat="1" applyFont="1" applyAlignment="1">
      <alignment horizontal="center" vertical="center"/>
    </xf>
    <xf numFmtId="168" fontId="0" fillId="0" borderId="0" xfId="2" applyNumberFormat="1" applyFont="1"/>
    <xf numFmtId="10" fontId="22" fillId="0" borderId="2" xfId="2" applyNumberFormat="1" applyFont="1" applyBorder="1" applyAlignment="1">
      <alignment horizontal="center" vertical="center"/>
    </xf>
    <xf numFmtId="10" fontId="22" fillId="0" borderId="2" xfId="2" applyNumberFormat="1" applyFont="1" applyFill="1" applyBorder="1" applyAlignment="1">
      <alignment horizontal="center" vertical="center"/>
    </xf>
    <xf numFmtId="164" fontId="10" fillId="0" borderId="0" xfId="0" applyNumberFormat="1" applyFont="1" applyAlignment="1">
      <alignment horizontal="left" vertical="center"/>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164" fontId="8" fillId="4" borderId="8"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8" fillId="4" borderId="12" xfId="0" applyNumberFormat="1" applyFont="1" applyFill="1" applyBorder="1" applyAlignment="1">
      <alignment horizontal="center" vertical="center" wrapText="1"/>
    </xf>
    <xf numFmtId="0" fontId="8" fillId="4" borderId="0" xfId="0" applyFont="1" applyFill="1" applyAlignment="1">
      <alignment horizontal="center" vertical="center"/>
    </xf>
    <xf numFmtId="0" fontId="17" fillId="0" borderId="0" xfId="0" applyFont="1" applyAlignment="1">
      <alignment horizontal="left"/>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17" fillId="0" borderId="0" xfId="0" applyFont="1" applyAlignment="1">
      <alignment horizontal="left" vertical="center" wrapText="1"/>
    </xf>
    <xf numFmtId="164" fontId="6" fillId="4" borderId="6"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164" fontId="6" fillId="4" borderId="2" xfId="0" applyNumberFormat="1" applyFont="1" applyFill="1" applyBorder="1" applyAlignment="1">
      <alignment horizontal="center" vertical="center"/>
    </xf>
    <xf numFmtId="0" fontId="24" fillId="0" borderId="0" xfId="0" applyFont="1" applyAlignment="1">
      <alignment horizontal="center" vertical="center"/>
    </xf>
    <xf numFmtId="0" fontId="8" fillId="4"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21" fillId="0" borderId="0" xfId="0" applyFont="1" applyAlignment="1">
      <alignment horizontal="left" vertical="center" wrapText="1"/>
    </xf>
    <xf numFmtId="164" fontId="34" fillId="0" borderId="0" xfId="0" applyNumberFormat="1" applyFont="1" applyAlignment="1">
      <alignment horizontal="left" vertical="center"/>
    </xf>
    <xf numFmtId="164" fontId="35" fillId="0" borderId="0" xfId="0" applyNumberFormat="1" applyFont="1" applyAlignment="1">
      <alignment vertical="center"/>
    </xf>
    <xf numFmtId="0" fontId="36" fillId="0" borderId="0" xfId="0" applyFont="1"/>
    <xf numFmtId="0" fontId="37" fillId="7" borderId="13" xfId="0" applyFont="1" applyFill="1" applyBorder="1" applyAlignment="1">
      <alignment horizontal="center" vertical="center"/>
    </xf>
    <xf numFmtId="0" fontId="38" fillId="7" borderId="14" xfId="0" applyFont="1" applyFill="1" applyBorder="1" applyAlignment="1">
      <alignment horizontal="center" vertical="center" wrapText="1"/>
    </xf>
    <xf numFmtId="0" fontId="38" fillId="7" borderId="15" xfId="0" applyFont="1" applyFill="1" applyBorder="1" applyAlignment="1">
      <alignment horizontal="center" vertical="center" wrapText="1"/>
    </xf>
    <xf numFmtId="0" fontId="39" fillId="7" borderId="15" xfId="0" applyFont="1" applyFill="1" applyBorder="1" applyAlignment="1">
      <alignment horizontal="center" vertical="center" wrapText="1"/>
    </xf>
    <xf numFmtId="0" fontId="39" fillId="7" borderId="16" xfId="0" applyFont="1" applyFill="1" applyBorder="1" applyAlignment="1">
      <alignment horizontal="center" vertical="center" wrapText="1"/>
    </xf>
    <xf numFmtId="0" fontId="37" fillId="7" borderId="17" xfId="0" applyFont="1" applyFill="1" applyBorder="1" applyAlignment="1">
      <alignment horizontal="center" vertical="center"/>
    </xf>
    <xf numFmtId="0" fontId="38" fillId="7" borderId="2" xfId="0" applyFont="1" applyFill="1" applyBorder="1" applyAlignment="1">
      <alignment horizontal="center" vertical="center" wrapText="1"/>
    </xf>
    <xf numFmtId="0" fontId="39" fillId="7" borderId="3" xfId="0" applyFont="1" applyFill="1" applyBorder="1" applyAlignment="1">
      <alignment horizontal="center" vertical="center" wrapText="1"/>
    </xf>
    <xf numFmtId="0" fontId="38" fillId="7" borderId="3"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38" fillId="7" borderId="18" xfId="0" applyFont="1" applyFill="1" applyBorder="1" applyAlignment="1">
      <alignment horizontal="center" vertical="center" wrapText="1"/>
    </xf>
    <xf numFmtId="0" fontId="39" fillId="7" borderId="5" xfId="0" applyFont="1" applyFill="1" applyBorder="1" applyAlignment="1">
      <alignment horizontal="center" vertical="center" wrapText="1"/>
    </xf>
    <xf numFmtId="0" fontId="38" fillId="7" borderId="5" xfId="0" applyFont="1" applyFill="1" applyBorder="1" applyAlignment="1">
      <alignment horizontal="center" vertical="center" wrapText="1"/>
    </xf>
    <xf numFmtId="0" fontId="39" fillId="7" borderId="19" xfId="0" applyFont="1" applyFill="1" applyBorder="1" applyAlignment="1">
      <alignment horizontal="center" vertical="center" wrapText="1"/>
    </xf>
    <xf numFmtId="0" fontId="40" fillId="0" borderId="17" xfId="0" applyFont="1" applyBorder="1"/>
    <xf numFmtId="179" fontId="40" fillId="0" borderId="2" xfId="0" applyNumberFormat="1" applyFont="1" applyBorder="1" applyAlignment="1">
      <alignment horizontal="right"/>
    </xf>
    <xf numFmtId="179" fontId="40" fillId="0" borderId="2" xfId="0" applyNumberFormat="1" applyFont="1" applyBorder="1"/>
    <xf numFmtId="0" fontId="41" fillId="0" borderId="2" xfId="0" applyFont="1" applyBorder="1" applyAlignment="1">
      <alignment horizontal="center"/>
    </xf>
    <xf numFmtId="180" fontId="41" fillId="0" borderId="2" xfId="0" applyNumberFormat="1" applyFont="1" applyBorder="1" applyAlignment="1">
      <alignment horizontal="center"/>
    </xf>
    <xf numFmtId="0" fontId="41" fillId="0" borderId="20" xfId="0" applyFont="1" applyBorder="1" applyAlignment="1">
      <alignment horizontal="center"/>
    </xf>
    <xf numFmtId="0" fontId="41" fillId="0" borderId="21" xfId="0" applyFont="1" applyBorder="1"/>
    <xf numFmtId="179" fontId="41" fillId="0" borderId="22" xfId="0" applyNumberFormat="1" applyFont="1" applyBorder="1"/>
    <xf numFmtId="4" fontId="41" fillId="0" borderId="22" xfId="0" applyNumberFormat="1" applyFont="1" applyBorder="1"/>
    <xf numFmtId="0" fontId="41" fillId="0" borderId="22" xfId="0" applyFont="1" applyBorder="1" applyAlignment="1">
      <alignment horizontal="center"/>
    </xf>
    <xf numFmtId="180" fontId="41" fillId="0" borderId="22" xfId="0" applyNumberFormat="1" applyFont="1" applyBorder="1" applyAlignment="1">
      <alignment horizontal="center"/>
    </xf>
    <xf numFmtId="1" fontId="41" fillId="0" borderId="22" xfId="0" applyNumberFormat="1" applyFont="1" applyBorder="1" applyAlignment="1">
      <alignment horizontal="center"/>
    </xf>
    <xf numFmtId="0" fontId="41" fillId="0" borderId="23" xfId="0" applyFont="1" applyBorder="1" applyAlignment="1">
      <alignment horizontal="center"/>
    </xf>
  </cellXfs>
  <cellStyles count="4">
    <cellStyle name="Millares" xfId="1" builtinId="3"/>
    <cellStyle name="Millares 10" xfId="3" xr:uid="{00000000-0005-0000-0000-000001000000}"/>
    <cellStyle name="Normal" xfId="0" builtinId="0"/>
    <cellStyle name="Porcentaje" xfId="2" builtinId="5"/>
  </cellStyles>
  <dxfs count="0"/>
  <tableStyles count="0" defaultTableStyle="TableStyleMedium2" defaultPivotStyle="PivotStyleLight16"/>
  <colors>
    <mruColors>
      <color rgb="FF000099"/>
      <color rgb="FFBC2400"/>
      <color rgb="FF0B1C3A"/>
      <color rgb="FF375818"/>
      <color rgb="FF031434"/>
      <color rgb="FF910050"/>
      <color rgb="FF132C5A"/>
      <color rgb="FF649438"/>
      <color rgb="FF91C300"/>
      <color rgb="FF91C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TASA DE INTERÉS</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7.5886371808701909E-3"/>
          <c:y val="1.004512635379061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ln>
              <a:noFill/>
            </a:ln>
            <a:effectLst>
              <a:outerShdw blurRad="50800" dist="38100" dir="5400000" algn="t" rotWithShape="0">
                <a:prstClr val="black">
                  <a:alpha val="40000"/>
                </a:prstClr>
              </a:outerShdw>
            </a:effectLst>
          </c:spPr>
          <c:explosion val="3"/>
          <c:dPt>
            <c:idx val="0"/>
            <c:bubble3D val="0"/>
            <c:explosion val="0"/>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F207-4623-86FE-0AAFEFA05F3F}"/>
              </c:ext>
            </c:extLst>
          </c:dPt>
          <c:dPt>
            <c:idx val="1"/>
            <c:bubble3D val="0"/>
            <c:explosion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F207-4623-86FE-0AAFEFA05F3F}"/>
              </c:ext>
            </c:extLst>
          </c:dPt>
          <c:dPt>
            <c:idx val="2"/>
            <c:bubble3D val="0"/>
            <c:explosion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F207-4623-86FE-0AAFEFA05F3F}"/>
              </c:ext>
            </c:extLst>
          </c:dPt>
          <c:dPt>
            <c:idx val="3"/>
            <c:bubble3D val="0"/>
            <c:explosion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2-F207-4623-86FE-0AAFEFA05F3F}"/>
              </c:ext>
            </c:extLst>
          </c:dPt>
          <c:dPt>
            <c:idx val="4"/>
            <c:bubble3D val="0"/>
            <c:explosion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0-F207-4623-86FE-0AAFEFA05F3F}"/>
              </c:ext>
            </c:extLst>
          </c:dPt>
          <c:dPt>
            <c:idx val="5"/>
            <c:bubble3D val="0"/>
            <c:explosion val="0"/>
            <c:spPr>
              <a:solidFill>
                <a:srgbClr val="FFC000"/>
              </a:soli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A-F207-4623-86FE-0AAFEFA05F3F}"/>
              </c:ext>
            </c:extLst>
          </c:dPt>
          <c:dLbls>
            <c:dLbl>
              <c:idx val="2"/>
              <c:layout>
                <c:manualLayout>
                  <c:x val="6.4509837730137742E-2"/>
                  <c:y val="-0.245728169113995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07-4623-86FE-0AAFEFA05F3F}"/>
                </c:ext>
              </c:extLst>
            </c:dLbl>
            <c:dLbl>
              <c:idx val="3"/>
              <c:layout>
                <c:manualLayout>
                  <c:x val="6.0050341603739665E-4"/>
                  <c:y val="-1.2987698890225967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BC2400"/>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07-4623-86FE-0AAFEFA05F3F}"/>
                </c:ext>
              </c:extLst>
            </c:dLbl>
            <c:dLbl>
              <c:idx val="5"/>
              <c:layout>
                <c:manualLayout>
                  <c:x val="1.6896235573293065E-2"/>
                  <c:y val="-1.444840095624989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07-4623-86FE-0AAFEFA05F3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Graf'!$BE$3:$BJ$3</c:f>
              <c:strCache>
                <c:ptCount val="6"/>
                <c:pt idx="0">
                  <c:v>FIJA $</c:v>
                </c:pt>
                <c:pt idx="1">
                  <c:v>FIJA UVA</c:v>
                </c:pt>
                <c:pt idx="2">
                  <c:v>FIJA USD</c:v>
                </c:pt>
                <c:pt idx="3">
                  <c:v>BADLAR</c:v>
                </c:pt>
                <c:pt idx="4">
                  <c:v>LIBOR</c:v>
                </c:pt>
                <c:pt idx="5">
                  <c:v>VARIABLE USD</c:v>
                </c:pt>
              </c:strCache>
            </c:strRef>
          </c:cat>
          <c:val>
            <c:numRef>
              <c:f>'Base Graf'!$BE$4:$BJ$4</c:f>
              <c:numCache>
                <c:formatCode>0.0%</c:formatCode>
                <c:ptCount val="6"/>
                <c:pt idx="0">
                  <c:v>0.15440460391095967</c:v>
                </c:pt>
                <c:pt idx="1">
                  <c:v>0.14378352000163575</c:v>
                </c:pt>
                <c:pt idx="2">
                  <c:v>0.47785128288388151</c:v>
                </c:pt>
                <c:pt idx="3">
                  <c:v>4.9653798313288623E-2</c:v>
                </c:pt>
                <c:pt idx="4">
                  <c:v>0.16485996330111821</c:v>
                </c:pt>
                <c:pt idx="5">
                  <c:v>9.4468315891163401E-3</c:v>
                </c:pt>
              </c:numCache>
            </c:numRef>
          </c:val>
          <c:extLst>
            <c:ext xmlns:c16="http://schemas.microsoft.com/office/drawing/2014/chart" uri="{C3380CC4-5D6E-409C-BE32-E72D297353CC}">
              <c16:uniqueId val="{00000000-F207-4623-86FE-0AAFEFA05F3F}"/>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UVA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UVA</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Graf'!$AH$2</c:f>
              <c:strCache>
                <c:ptCount val="1"/>
                <c:pt idx="0">
                  <c:v>Banco de la Nación Argentina</c:v>
                </c:pt>
              </c:strCache>
            </c:strRef>
          </c:tx>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Graf'!$AB$4:$AB$9</c:f>
              <c:numCache>
                <c:formatCode>General</c:formatCode>
                <c:ptCount val="6"/>
                <c:pt idx="0">
                  <c:v>2021</c:v>
                </c:pt>
                <c:pt idx="1">
                  <c:v>2022</c:v>
                </c:pt>
                <c:pt idx="2">
                  <c:v>2023</c:v>
                </c:pt>
                <c:pt idx="3">
                  <c:v>2024</c:v>
                </c:pt>
                <c:pt idx="4">
                  <c:v>2025</c:v>
                </c:pt>
                <c:pt idx="5">
                  <c:v>2026</c:v>
                </c:pt>
              </c:numCache>
            </c:numRef>
          </c:cat>
          <c:val>
            <c:numRef>
              <c:f>'Base Graf'!$AH$4:$AH$9</c:f>
              <c:numCache>
                <c:formatCode>#,##0.0</c:formatCode>
                <c:ptCount val="6"/>
                <c:pt idx="0">
                  <c:v>19.252997324749934</c:v>
                </c:pt>
                <c:pt idx="1">
                  <c:v>44.248685055037562</c:v>
                </c:pt>
                <c:pt idx="2">
                  <c:v>45.576586590594097</c:v>
                </c:pt>
                <c:pt idx="3">
                  <c:v>43.618708047318449</c:v>
                </c:pt>
                <c:pt idx="4">
                  <c:v>41.634730456580144</c:v>
                </c:pt>
                <c:pt idx="5">
                  <c:v>23.376196838572081</c:v>
                </c:pt>
              </c:numCache>
            </c:numRef>
          </c:val>
          <c:extLst>
            <c:ext xmlns:c16="http://schemas.microsoft.com/office/drawing/2014/chart" uri="{C3380CC4-5D6E-409C-BE32-E72D297353CC}">
              <c16:uniqueId val="{00000000-06F5-4C23-9C34-6077156E4050}"/>
            </c:ext>
          </c:extLst>
        </c:ser>
        <c:ser>
          <c:idx val="2"/>
          <c:order val="1"/>
          <c:spPr>
            <a:solidFill>
              <a:schemeClr val="accent3"/>
            </a:solidFill>
            <a:ln>
              <a:noFill/>
            </a:ln>
            <a:effectLst/>
          </c:spPr>
          <c:invertIfNegative val="0"/>
          <c:cat>
            <c:numRef>
              <c:f>'Base Graf'!$AB$4:$AB$9</c:f>
              <c:numCache>
                <c:formatCode>General</c:formatCode>
                <c:ptCount val="6"/>
                <c:pt idx="0">
                  <c:v>2021</c:v>
                </c:pt>
                <c:pt idx="1">
                  <c:v>2022</c:v>
                </c:pt>
                <c:pt idx="2">
                  <c:v>2023</c:v>
                </c:pt>
                <c:pt idx="3">
                  <c:v>2024</c:v>
                </c:pt>
                <c:pt idx="4">
                  <c:v>2025</c:v>
                </c:pt>
                <c:pt idx="5">
                  <c:v>2026</c:v>
                </c:pt>
              </c:numCache>
            </c:numRef>
          </c:cat>
          <c:val>
            <c:numRef>
              <c:f>'Base Graf'!$Z$4:$Z$8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9-06F5-4C23-9C34-6077156E4050}"/>
            </c:ext>
          </c:extLst>
        </c:ser>
        <c:dLbls>
          <c:showLegendKey val="0"/>
          <c:showVal val="0"/>
          <c:showCatName val="0"/>
          <c:showSerName val="0"/>
          <c:showPercent val="0"/>
          <c:showBubbleSize val="0"/>
        </c:dLbls>
        <c:gapWidth val="80"/>
        <c:overlap val="100"/>
        <c:axId val="229820928"/>
        <c:axId val="869928896"/>
      </c:barChart>
      <c:catAx>
        <c:axId val="22982092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869928896"/>
        <c:crosses val="autoZero"/>
        <c:auto val="1"/>
        <c:lblAlgn val="ctr"/>
        <c:lblOffset val="100"/>
        <c:noMultiLvlLbl val="0"/>
      </c:catAx>
      <c:valAx>
        <c:axId val="869928896"/>
        <c:scaling>
          <c:orientation val="minMax"/>
          <c:max val="6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29820928"/>
        <c:crosses val="autoZero"/>
        <c:crossBetween val="between"/>
        <c:majorUnit val="20"/>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DÓLARES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USD</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0421246155903192"/>
          <c:w val="0.88282793959007555"/>
          <c:h val="0.46846938093327983"/>
        </c:manualLayout>
      </c:layout>
      <c:barChart>
        <c:barDir val="col"/>
        <c:grouping val="stacked"/>
        <c:varyColors val="0"/>
        <c:ser>
          <c:idx val="0"/>
          <c:order val="0"/>
          <c:tx>
            <c:strRef>
              <c:f>'Base Graf'!$AP$2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Graf'!$AB$4:$AB$10</c:f>
              <c:strCache>
                <c:ptCount val="7"/>
                <c:pt idx="0">
                  <c:v>2021</c:v>
                </c:pt>
                <c:pt idx="1">
                  <c:v>2022</c:v>
                </c:pt>
                <c:pt idx="2">
                  <c:v>2023</c:v>
                </c:pt>
                <c:pt idx="3">
                  <c:v>2024</c:v>
                </c:pt>
                <c:pt idx="4">
                  <c:v>2025</c:v>
                </c:pt>
                <c:pt idx="5">
                  <c:v>2026</c:v>
                </c:pt>
                <c:pt idx="6">
                  <c:v>Prom Resto 2027-2044</c:v>
                </c:pt>
              </c:strCache>
            </c:strRef>
          </c:cat>
          <c:val>
            <c:numRef>
              <c:f>'Base Graf'!$AP$4:$AP$10</c:f>
              <c:numCache>
                <c:formatCode>#,##0.0</c:formatCode>
                <c:ptCount val="7"/>
                <c:pt idx="0">
                  <c:v>19.431866666666668</c:v>
                </c:pt>
                <c:pt idx="1">
                  <c:v>22.523299999999999</c:v>
                </c:pt>
                <c:pt idx="2">
                  <c:v>106.85828076923077</c:v>
                </c:pt>
                <c:pt idx="3">
                  <c:v>106.14487307692309</c:v>
                </c:pt>
                <c:pt idx="4">
                  <c:v>101.45676538461539</c:v>
                </c:pt>
                <c:pt idx="5">
                  <c:v>96.768657692307713</c:v>
                </c:pt>
                <c:pt idx="6">
                  <c:v>12.300620726495728</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gradFill>
              <a:gsLst>
                <a:gs pos="0">
                  <a:schemeClr val="accent5">
                    <a:shade val="30000"/>
                    <a:satMod val="115000"/>
                    <a:lumMod val="50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gradFill>
            <a:ln>
              <a:noFill/>
            </a:ln>
            <a:effectLst>
              <a:outerShdw blurRad="50800" dist="38100" dir="2700000" algn="tl" rotWithShape="0">
                <a:prstClr val="black">
                  <a:alpha val="40000"/>
                </a:prstClr>
              </a:outerShdw>
            </a:effectLst>
          </c:spPr>
          <c:invertIfNegative val="0"/>
          <c:cat>
            <c:strRef>
              <c:f>'Base Graf'!$AB$4:$AB$10</c:f>
              <c:strCache>
                <c:ptCount val="7"/>
                <c:pt idx="0">
                  <c:v>2021</c:v>
                </c:pt>
                <c:pt idx="1">
                  <c:v>2022</c:v>
                </c:pt>
                <c:pt idx="2">
                  <c:v>2023</c:v>
                </c:pt>
                <c:pt idx="3">
                  <c:v>2024</c:v>
                </c:pt>
                <c:pt idx="4">
                  <c:v>2025</c:v>
                </c:pt>
                <c:pt idx="5">
                  <c:v>2026</c:v>
                </c:pt>
                <c:pt idx="6">
                  <c:v>Prom Resto 2027-2044</c:v>
                </c:pt>
              </c:strCache>
            </c:strRef>
          </c:cat>
          <c:val>
            <c:numRef>
              <c:f>'Base Graf'!$AM$4:$AM$10</c:f>
              <c:numCache>
                <c:formatCode>#,##0.0</c:formatCode>
                <c:ptCount val="7"/>
                <c:pt idx="0">
                  <c:v>19.014107091770384</c:v>
                </c:pt>
                <c:pt idx="1">
                  <c:v>18.76518297013061</c:v>
                </c:pt>
                <c:pt idx="2">
                  <c:v>19.007438350118822</c:v>
                </c:pt>
                <c:pt idx="3">
                  <c:v>19.553894854419603</c:v>
                </c:pt>
                <c:pt idx="4">
                  <c:v>19.916164526664609</c:v>
                </c:pt>
                <c:pt idx="5">
                  <c:v>15.142803084286587</c:v>
                </c:pt>
                <c:pt idx="6">
                  <c:v>7.2741721942096582</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Graf'!$AB$4:$AB$10</c:f>
              <c:strCache>
                <c:ptCount val="7"/>
                <c:pt idx="0">
                  <c:v>2021</c:v>
                </c:pt>
                <c:pt idx="1">
                  <c:v>2022</c:v>
                </c:pt>
                <c:pt idx="2">
                  <c:v>2023</c:v>
                </c:pt>
                <c:pt idx="3">
                  <c:v>2024</c:v>
                </c:pt>
                <c:pt idx="4">
                  <c:v>2025</c:v>
                </c:pt>
                <c:pt idx="5">
                  <c:v>2026</c:v>
                </c:pt>
                <c:pt idx="6">
                  <c:v>Prom Resto 2027-2044</c:v>
                </c:pt>
              </c:strCache>
            </c:strRef>
          </c:cat>
          <c:val>
            <c:numRef>
              <c:f>'Base Graf'!$AJ$4:$AJ$10</c:f>
              <c:numCache>
                <c:formatCode>#,##0.0</c:formatCode>
                <c:ptCount val="7"/>
                <c:pt idx="0">
                  <c:v>0.79255361999999996</c:v>
                </c:pt>
                <c:pt idx="1">
                  <c:v>0</c:v>
                </c:pt>
                <c:pt idx="2">
                  <c:v>0</c:v>
                </c:pt>
                <c:pt idx="3">
                  <c:v>0</c:v>
                </c:pt>
                <c:pt idx="4">
                  <c:v>0</c:v>
                </c:pt>
                <c:pt idx="5">
                  <c:v>0</c:v>
                </c:pt>
                <c:pt idx="6">
                  <c:v>0</c:v>
                </c:pt>
              </c:numCache>
            </c:numRef>
          </c:val>
          <c:extLst>
            <c:ext xmlns:c16="http://schemas.microsoft.com/office/drawing/2014/chart" uri="{C3380CC4-5D6E-409C-BE32-E72D297353CC}">
              <c16:uniqueId val="{00000009-608F-4513-AFD1-F65A68313CF8}"/>
            </c:ext>
          </c:extLst>
        </c:ser>
        <c:ser>
          <c:idx val="3"/>
          <c:order val="3"/>
          <c:spPr>
            <a:solidFill>
              <a:schemeClr val="accent4"/>
            </a:solidFill>
            <a:ln>
              <a:noFill/>
            </a:ln>
            <a:effectLst/>
          </c:spPr>
          <c:invertIfNegative val="0"/>
          <c:cat>
            <c:strRef>
              <c:f>'Base Graf'!$AB$4:$AB$10</c:f>
              <c:strCache>
                <c:ptCount val="7"/>
                <c:pt idx="0">
                  <c:v>2021</c:v>
                </c:pt>
                <c:pt idx="1">
                  <c:v>2022</c:v>
                </c:pt>
                <c:pt idx="2">
                  <c:v>2023</c:v>
                </c:pt>
                <c:pt idx="3">
                  <c:v>2024</c:v>
                </c:pt>
                <c:pt idx="4">
                  <c:v>2025</c:v>
                </c:pt>
                <c:pt idx="5">
                  <c:v>2026</c:v>
                </c:pt>
                <c:pt idx="6">
                  <c:v>Prom Resto 2027-2044</c:v>
                </c:pt>
              </c:strCache>
            </c:strRef>
          </c:cat>
          <c:val>
            <c:numRef>
              <c:f>'Base Graf'!$Z$4:$Z$10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gapWidth val="50"/>
        <c:overlap val="100"/>
        <c:axId val="229821440"/>
        <c:axId val="869931200"/>
      </c:barChart>
      <c:catAx>
        <c:axId val="22982144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869931200"/>
        <c:crosses val="autoZero"/>
        <c:auto val="1"/>
        <c:lblAlgn val="ctr"/>
        <c:lblOffset val="100"/>
        <c:noMultiLvlLbl val="0"/>
      </c:catAx>
      <c:valAx>
        <c:axId val="869931200"/>
        <c:scaling>
          <c:orientation val="minMax"/>
          <c:max val="15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29821440"/>
        <c:crosses val="autoZero"/>
        <c:crossBetween val="between"/>
        <c:majorUnit val="50"/>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Deuda en Millones de $ de Sep-21 (Eje Izq.) y en Millones de USD (Eje Der.)</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DGDP, BCRA, DEIE</a:t>
            </a:r>
            <a:endParaRPr lang="es-AR" sz="1200">
              <a:solidFill>
                <a:srgbClr val="000099"/>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7803872053872037E-2"/>
          <c:y val="0.22714873737373736"/>
          <c:w val="0.83645896464646463"/>
          <c:h val="0.56070151515151512"/>
        </c:manualLayout>
      </c:layout>
      <c:lineChart>
        <c:grouping val="standard"/>
        <c:varyColors val="0"/>
        <c:ser>
          <c:idx val="0"/>
          <c:order val="0"/>
          <c:tx>
            <c:v>Deuda Total Adm Central en $ Sep-21</c:v>
          </c:tx>
          <c:spPr>
            <a:ln w="19050" cap="rnd">
              <a:solidFill>
                <a:srgbClr val="000099"/>
              </a:solidFill>
              <a:round/>
            </a:ln>
            <a:effectLst/>
          </c:spPr>
          <c:marker>
            <c:symbol val="none"/>
          </c:marker>
          <c:cat>
            <c:numRef>
              <c:f>'Evolución Deuda Total'!$B$4:$AF$4</c:f>
              <c:numCache>
                <c:formatCode>mmm\-yy</c:formatCode>
                <c:ptCount val="31"/>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numCache>
            </c:numRef>
          </c:cat>
          <c:val>
            <c:numRef>
              <c:f>'Evolución Deuda Total'!$B$9:$AF$9</c:f>
              <c:numCache>
                <c:formatCode>#,##0.00</c:formatCode>
                <c:ptCount val="31"/>
                <c:pt idx="0">
                  <c:v>109590.95733369632</c:v>
                </c:pt>
                <c:pt idx="1">
                  <c:v>106884.74137382123</c:v>
                </c:pt>
                <c:pt idx="2">
                  <c:v>102280.07788617174</c:v>
                </c:pt>
                <c:pt idx="3">
                  <c:v>107617.77113692381</c:v>
                </c:pt>
                <c:pt idx="4">
                  <c:v>92144.411828143959</c:v>
                </c:pt>
                <c:pt idx="5">
                  <c:v>99681.230045538628</c:v>
                </c:pt>
                <c:pt idx="6">
                  <c:v>98606.162261756777</c:v>
                </c:pt>
                <c:pt idx="7">
                  <c:v>143357.13324429918</c:v>
                </c:pt>
                <c:pt idx="8">
                  <c:v>115831.77432087548</c:v>
                </c:pt>
                <c:pt idx="9">
                  <c:v>149396.04757975103</c:v>
                </c:pt>
                <c:pt idx="10">
                  <c:v>159643.96080102341</c:v>
                </c:pt>
                <c:pt idx="11">
                  <c:v>159685.0290287676</c:v>
                </c:pt>
                <c:pt idx="12">
                  <c:v>144578.8508062177</c:v>
                </c:pt>
                <c:pt idx="13">
                  <c:v>170845.17554320788</c:v>
                </c:pt>
                <c:pt idx="14">
                  <c:v>163821.05678104519</c:v>
                </c:pt>
                <c:pt idx="15">
                  <c:v>160374.66108425258</c:v>
                </c:pt>
                <c:pt idx="16">
                  <c:v>156729.17622789083</c:v>
                </c:pt>
                <c:pt idx="17">
                  <c:v>166759.2756319734</c:v>
                </c:pt>
                <c:pt idx="18">
                  <c:v>168831.14246048388</c:v>
                </c:pt>
                <c:pt idx="19">
                  <c:v>155898.16983624888</c:v>
                </c:pt>
                <c:pt idx="20">
                  <c:v>149441.91322484039</c:v>
                </c:pt>
                <c:pt idx="21">
                  <c:v>146641.96024036038</c:v>
                </c:pt>
                <c:pt idx="22">
                  <c:v>157421.94449906304</c:v>
                </c:pt>
                <c:pt idx="23">
                  <c:v>154980.3233969289</c:v>
                </c:pt>
                <c:pt idx="24">
                  <c:v>139762.96380174067</c:v>
                </c:pt>
                <c:pt idx="25">
                  <c:v>146338.9841448146</c:v>
                </c:pt>
                <c:pt idx="26">
                  <c:v>146431.16404428679</c:v>
                </c:pt>
                <c:pt idx="27">
                  <c:v>157217.42555989159</c:v>
                </c:pt>
                <c:pt idx="28">
                  <c:v>135954.07726042267</c:v>
                </c:pt>
                <c:pt idx="29">
                  <c:v>122909.5943782863</c:v>
                </c:pt>
                <c:pt idx="30">
                  <c:v>122062.20787198372</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854467072"/>
        <c:axId val="869982784"/>
      </c:lineChart>
      <c:lineChart>
        <c:grouping val="standard"/>
        <c:varyColors val="0"/>
        <c:ser>
          <c:idx val="1"/>
          <c:order val="1"/>
          <c:tx>
            <c:v>Deuda Total Adm Central en USD (Eje Der)</c:v>
          </c:tx>
          <c:spPr>
            <a:ln w="19050" cap="rnd">
              <a:solidFill>
                <a:srgbClr val="00B050"/>
              </a:solidFill>
              <a:round/>
            </a:ln>
            <a:effectLst/>
          </c:spPr>
          <c:marker>
            <c:symbol val="none"/>
          </c:marker>
          <c:cat>
            <c:numRef>
              <c:f>'Evolución Deuda Total'!$B$4:$AF$4</c:f>
              <c:numCache>
                <c:formatCode>mmm\-yy</c:formatCode>
                <c:ptCount val="31"/>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numCache>
            </c:numRef>
          </c:cat>
          <c:val>
            <c:numRef>
              <c:f>'Evolución Deuda Total'!$B$11:$AF$11</c:f>
              <c:numCache>
                <c:formatCode>#,##0.00</c:formatCode>
                <c:ptCount val="31"/>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pt idx="29">
                  <c:v>1173.3892580683216</c:v>
                </c:pt>
                <c:pt idx="30">
                  <c:v>1236.2607775559195</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854469632"/>
        <c:axId val="869983360"/>
      </c:lineChart>
      <c:dateAx>
        <c:axId val="854467072"/>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869982784"/>
        <c:crosses val="autoZero"/>
        <c:auto val="1"/>
        <c:lblOffset val="100"/>
        <c:baseTimeUnit val="months"/>
        <c:majorUnit val="3"/>
        <c:majorTimeUnit val="months"/>
      </c:dateAx>
      <c:valAx>
        <c:axId val="869982784"/>
        <c:scaling>
          <c:orientation val="minMax"/>
          <c:max val="1800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Sep-21</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854467072"/>
        <c:crosses val="autoZero"/>
        <c:crossBetween val="between"/>
      </c:valAx>
      <c:valAx>
        <c:axId val="86998336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854469632"/>
        <c:crosses val="max"/>
        <c:crossBetween val="between"/>
      </c:valAx>
      <c:dateAx>
        <c:axId val="854469632"/>
        <c:scaling>
          <c:orientation val="minMax"/>
        </c:scaling>
        <c:delete val="1"/>
        <c:axPos val="b"/>
        <c:numFmt formatCode="mmm\-yy" sourceLinked="1"/>
        <c:majorTickMark val="out"/>
        <c:minorTickMark val="none"/>
        <c:tickLblPos val="nextTo"/>
        <c:crossAx val="869983360"/>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MONEDA</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 </a:t>
            </a:r>
            <a:endParaRPr lang="es-AR" sz="1200">
              <a:solidFill>
                <a:srgbClr val="000099"/>
              </a:solidFill>
              <a:latin typeface="Arial Narrow" panose="020B0606020202030204" pitchFamily="34" charset="0"/>
            </a:endParaRPr>
          </a:p>
        </c:rich>
      </c:tx>
      <c:layout>
        <c:manualLayout>
          <c:xMode val="edge"/>
          <c:yMode val="edge"/>
          <c:x val="2.3570511715232677E-2"/>
          <c:y val="2.70270270270270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solidFill>
              <a:srgbClr val="007F90"/>
            </a:solidFill>
            <a:ln>
              <a:noFill/>
            </a:ln>
            <a:effectLst>
              <a:outerShdw blurRad="50800" dist="38100" dir="5400000" algn="t" rotWithShape="0">
                <a:prstClr val="black">
                  <a:alpha val="40000"/>
                </a:prstClr>
              </a:outerShdw>
            </a:effectLst>
          </c:spPr>
          <c:dPt>
            <c:idx val="0"/>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1-E9C4-4F8D-9C1B-802D74C24EF0}"/>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E9C4-4F8D-9C1B-802D74C24EF0}"/>
              </c:ext>
            </c:extLst>
          </c:dPt>
          <c:dPt>
            <c:idx val="2"/>
            <c:bubble3D val="0"/>
            <c:spPr>
              <a:gradFill flip="none" rotWithShape="1">
                <a:gsLst>
                  <a:gs pos="0">
                    <a:srgbClr val="007F90">
                      <a:shade val="30000"/>
                      <a:satMod val="115000"/>
                    </a:srgbClr>
                  </a:gs>
                  <a:gs pos="50000">
                    <a:srgbClr val="007F90">
                      <a:shade val="67500"/>
                      <a:satMod val="115000"/>
                    </a:srgbClr>
                  </a:gs>
                  <a:gs pos="100000">
                    <a:srgbClr val="007F9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E9C4-4F8D-9C1B-802D74C24EF0}"/>
              </c:ext>
            </c:extLst>
          </c:dPt>
          <c:dLbls>
            <c:dLbl>
              <c:idx val="1"/>
              <c:layout>
                <c:manualLayout>
                  <c:x val="0.10420486822708805"/>
                  <c:y val="-0.2571626795058261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C4-4F8D-9C1B-802D74C24E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Graf'!$AX$3:$AZ$3</c:f>
              <c:strCache>
                <c:ptCount val="3"/>
                <c:pt idx="0">
                  <c:v>Pesos</c:v>
                </c:pt>
                <c:pt idx="1">
                  <c:v>USD</c:v>
                </c:pt>
                <c:pt idx="2">
                  <c:v>UVA</c:v>
                </c:pt>
              </c:strCache>
            </c:strRef>
          </c:cat>
          <c:val>
            <c:numRef>
              <c:f>'Base Graf'!$AX$4:$AZ$4</c:f>
              <c:numCache>
                <c:formatCode>0.0%</c:formatCode>
                <c:ptCount val="3"/>
                <c:pt idx="0">
                  <c:v>0.21350523381336461</c:v>
                </c:pt>
                <c:pt idx="1">
                  <c:v>0.64271124618499975</c:v>
                </c:pt>
                <c:pt idx="2">
                  <c:v>0.14378352000163575</c:v>
                </c:pt>
              </c:numCache>
            </c:numRef>
          </c:val>
          <c:extLst>
            <c:ext xmlns:c16="http://schemas.microsoft.com/office/drawing/2014/chart" uri="{C3380CC4-5D6E-409C-BE32-E72D297353CC}">
              <c16:uniqueId val="{0000000C-E9C4-4F8D-9C1B-802D74C24EF0}"/>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PESOS</a:t>
            </a:r>
          </a:p>
          <a:p>
            <a:pPr algn="l">
              <a:defRPr/>
            </a:pPr>
            <a:r>
              <a:rPr lang="es-AR" sz="1200" baseline="0">
                <a:solidFill>
                  <a:srgbClr val="000099"/>
                </a:solidFill>
                <a:latin typeface="Arial Narrow" panose="020B0606020202030204" pitchFamily="34" charset="0"/>
              </a:rPr>
              <a:t>Millones de $</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chemeClr val="accent5">
                    <a:lumMod val="50000"/>
                    <a:shade val="30000"/>
                    <a:satMod val="115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Graf'!$A$4:$A$9</c:f>
              <c:numCache>
                <c:formatCode>General</c:formatCode>
                <c:ptCount val="6"/>
                <c:pt idx="0">
                  <c:v>2021</c:v>
                </c:pt>
                <c:pt idx="1">
                  <c:v>2022</c:v>
                </c:pt>
                <c:pt idx="2">
                  <c:v>2023</c:v>
                </c:pt>
                <c:pt idx="3">
                  <c:v>2024</c:v>
                </c:pt>
                <c:pt idx="4">
                  <c:v>2025</c:v>
                </c:pt>
                <c:pt idx="5">
                  <c:v>2026</c:v>
                </c:pt>
              </c:numCache>
            </c:numRef>
          </c:cat>
          <c:val>
            <c:numRef>
              <c:f>'Base Graf'!$B$4:$B$9</c:f>
              <c:numCache>
                <c:formatCode>#,##0.0</c:formatCode>
                <c:ptCount val="6"/>
                <c:pt idx="0">
                  <c:v>7685.07520746521</c:v>
                </c:pt>
                <c:pt idx="1">
                  <c:v>15198.692240031121</c:v>
                </c:pt>
                <c:pt idx="2">
                  <c:v>11900.138513166032</c:v>
                </c:pt>
                <c:pt idx="3">
                  <c:v>1264.3995366646104</c:v>
                </c:pt>
                <c:pt idx="4">
                  <c:v>526.61178331152087</c:v>
                </c:pt>
                <c:pt idx="5">
                  <c:v>38.112530709894173</c:v>
                </c:pt>
              </c:numCache>
            </c:numRef>
          </c:val>
          <c:extLs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142796288"/>
        <c:axId val="225146496"/>
      </c:barChart>
      <c:catAx>
        <c:axId val="14279628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25146496"/>
        <c:crosses val="autoZero"/>
        <c:auto val="1"/>
        <c:lblAlgn val="ctr"/>
        <c:lblOffset val="100"/>
        <c:noMultiLvlLbl val="0"/>
      </c:catAx>
      <c:valAx>
        <c:axId val="225146496"/>
        <c:scaling>
          <c:orientation val="minMax"/>
        </c:scaling>
        <c:delete val="1"/>
        <c:axPos val="l"/>
        <c:numFmt formatCode="#,##0.0" sourceLinked="1"/>
        <c:majorTickMark val="none"/>
        <c:minorTickMark val="none"/>
        <c:tickLblPos val="nextTo"/>
        <c:crossAx val="142796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DÓLARES</a:t>
            </a:r>
          </a:p>
          <a:p>
            <a:pPr algn="l">
              <a:defRPr/>
            </a:pPr>
            <a:r>
              <a:rPr lang="es-AR" sz="1200" baseline="0">
                <a:solidFill>
                  <a:srgbClr val="000099"/>
                </a:solidFill>
                <a:latin typeface="Arial Narrow" panose="020B0606020202030204" pitchFamily="34" charset="0"/>
              </a:rPr>
              <a:t>Millones de USD</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Graf'!$A$4:$A$10</c:f>
              <c:strCache>
                <c:ptCount val="7"/>
                <c:pt idx="0">
                  <c:v>2021</c:v>
                </c:pt>
                <c:pt idx="1">
                  <c:v>2022</c:v>
                </c:pt>
                <c:pt idx="2">
                  <c:v>2023</c:v>
                </c:pt>
                <c:pt idx="3">
                  <c:v>2024</c:v>
                </c:pt>
                <c:pt idx="4">
                  <c:v>2025</c:v>
                </c:pt>
                <c:pt idx="5">
                  <c:v>2026</c:v>
                </c:pt>
                <c:pt idx="6">
                  <c:v>Prom Resto 2027-2044</c:v>
                </c:pt>
              </c:strCache>
            </c:strRef>
          </c:cat>
          <c:val>
            <c:numRef>
              <c:f>'Base Graf'!$C$4:$C$10</c:f>
              <c:numCache>
                <c:formatCode>#,##0.0</c:formatCode>
                <c:ptCount val="7"/>
                <c:pt idx="0">
                  <c:v>39.238527378437048</c:v>
                </c:pt>
                <c:pt idx="1">
                  <c:v>41.288482970130609</c:v>
                </c:pt>
                <c:pt idx="2">
                  <c:v>125.86571911934961</c:v>
                </c:pt>
                <c:pt idx="3">
                  <c:v>125.6987679313427</c:v>
                </c:pt>
                <c:pt idx="4">
                  <c:v>121.37292991128001</c:v>
                </c:pt>
                <c:pt idx="5">
                  <c:v>111.9114607765943</c:v>
                </c:pt>
                <c:pt idx="6">
                  <c:v>19.574792920705388</c:v>
                </c:pt>
              </c:numCache>
            </c:numRef>
          </c:val>
          <c:extLs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142798336"/>
        <c:axId val="225148224"/>
      </c:barChart>
      <c:catAx>
        <c:axId val="1427983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25148224"/>
        <c:crosses val="autoZero"/>
        <c:auto val="1"/>
        <c:lblAlgn val="ctr"/>
        <c:lblOffset val="100"/>
        <c:noMultiLvlLbl val="0"/>
      </c:catAx>
      <c:valAx>
        <c:axId val="225148224"/>
        <c:scaling>
          <c:orientation val="minMax"/>
        </c:scaling>
        <c:delete val="1"/>
        <c:axPos val="l"/>
        <c:numFmt formatCode="#,##0.0" sourceLinked="1"/>
        <c:majorTickMark val="none"/>
        <c:minorTickMark val="none"/>
        <c:tickLblPos val="nextTo"/>
        <c:crossAx val="142798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UNIDADES DE VALOR ADQUISITIVO</a:t>
            </a:r>
          </a:p>
          <a:p>
            <a:pPr algn="l">
              <a:defRPr/>
            </a:pPr>
            <a:r>
              <a:rPr lang="es-AR" sz="1200" baseline="0">
                <a:solidFill>
                  <a:srgbClr val="000099"/>
                </a:solidFill>
                <a:latin typeface="Arial Narrow" panose="020B0606020202030204" pitchFamily="34" charset="0"/>
              </a:rPr>
              <a:t>Millones de UVA</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manualLayout>
          <c:layoutTarget val="inner"/>
          <c:xMode val="edge"/>
          <c:yMode val="edge"/>
          <c:x val="2.5116864437252785E-2"/>
          <c:y val="0.30421246155903192"/>
          <c:w val="0.94976627112549439"/>
          <c:h val="0.53304653028479743"/>
        </c:manualLayout>
      </c:layout>
      <c:barChart>
        <c:barDir val="col"/>
        <c:grouping val="clustered"/>
        <c:varyColors val="0"/>
        <c:ser>
          <c:idx val="0"/>
          <c:order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Graf'!$A$4:$A$9</c:f>
              <c:numCache>
                <c:formatCode>General</c:formatCode>
                <c:ptCount val="6"/>
                <c:pt idx="0">
                  <c:v>2021</c:v>
                </c:pt>
                <c:pt idx="1">
                  <c:v>2022</c:v>
                </c:pt>
                <c:pt idx="2">
                  <c:v>2023</c:v>
                </c:pt>
                <c:pt idx="3">
                  <c:v>2024</c:v>
                </c:pt>
                <c:pt idx="4">
                  <c:v>2025</c:v>
                </c:pt>
                <c:pt idx="5">
                  <c:v>2026</c:v>
                </c:pt>
              </c:numCache>
            </c:numRef>
          </c:cat>
          <c:val>
            <c:numRef>
              <c:f>'Base Graf'!$D$4:$D$9</c:f>
              <c:numCache>
                <c:formatCode>#,##0.0</c:formatCode>
                <c:ptCount val="6"/>
                <c:pt idx="0">
                  <c:v>19.252997324749934</c:v>
                </c:pt>
                <c:pt idx="1">
                  <c:v>44.248685055037562</c:v>
                </c:pt>
                <c:pt idx="2">
                  <c:v>45.576586590594097</c:v>
                </c:pt>
                <c:pt idx="3">
                  <c:v>43.618708047318449</c:v>
                </c:pt>
                <c:pt idx="4">
                  <c:v>41.634730456580144</c:v>
                </c:pt>
                <c:pt idx="5">
                  <c:v>23.376196838572081</c:v>
                </c:pt>
              </c:numCache>
            </c:numRef>
          </c:val>
          <c:extLst>
            <c:ext xmlns:c16="http://schemas.microsoft.com/office/drawing/2014/chart" uri="{C3380CC4-5D6E-409C-BE32-E72D297353CC}">
              <c16:uniqueId val="{00000000-F96C-4753-8387-8175C6EF1446}"/>
            </c:ext>
          </c:extLst>
        </c:ser>
        <c:dLbls>
          <c:showLegendKey val="0"/>
          <c:showVal val="0"/>
          <c:showCatName val="0"/>
          <c:showSerName val="0"/>
          <c:showPercent val="0"/>
          <c:showBubbleSize val="0"/>
        </c:dLbls>
        <c:gapWidth val="100"/>
        <c:overlap val="-24"/>
        <c:axId val="229818368"/>
        <c:axId val="233391232"/>
      </c:barChart>
      <c:catAx>
        <c:axId val="2298183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33391232"/>
        <c:crosses val="autoZero"/>
        <c:auto val="1"/>
        <c:lblAlgn val="ctr"/>
        <c:lblOffset val="100"/>
        <c:noMultiLvlLbl val="0"/>
      </c:catAx>
      <c:valAx>
        <c:axId val="233391232"/>
        <c:scaling>
          <c:orientation val="minMax"/>
        </c:scaling>
        <c:delete val="1"/>
        <c:axPos val="l"/>
        <c:numFmt formatCode="#,##0.0" sourceLinked="1"/>
        <c:majorTickMark val="none"/>
        <c:minorTickMark val="none"/>
        <c:tickLblPos val="nextTo"/>
        <c:crossAx val="229818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PESOS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9.0404530744336645E-3"/>
          <c:y val="1.531922716940766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Graf'!$G$4:$G$9</c:f>
              <c:numCache>
                <c:formatCode>General</c:formatCode>
                <c:ptCount val="6"/>
                <c:pt idx="0">
                  <c:v>2021</c:v>
                </c:pt>
                <c:pt idx="1">
                  <c:v>2022</c:v>
                </c:pt>
                <c:pt idx="2">
                  <c:v>2023</c:v>
                </c:pt>
                <c:pt idx="3">
                  <c:v>2024</c:v>
                </c:pt>
                <c:pt idx="4">
                  <c:v>2025</c:v>
                </c:pt>
                <c:pt idx="5">
                  <c:v>2026</c:v>
                </c:pt>
              </c:numCache>
            </c:numRef>
          </c:cat>
          <c:val>
            <c:numRef>
              <c:f>'Base Graf'!$H$4:$H$9</c:f>
              <c:numCache>
                <c:formatCode>#,##0.0</c:formatCode>
                <c:ptCount val="6"/>
                <c:pt idx="0">
                  <c:v>4914.4315215881634</c:v>
                </c:pt>
                <c:pt idx="1">
                  <c:v>10591.864153426912</c:v>
                </c:pt>
                <c:pt idx="2">
                  <c:v>10595.810011683749</c:v>
                </c:pt>
                <c:pt idx="3">
                  <c:v>973.90278426354735</c:v>
                </c:pt>
                <c:pt idx="4">
                  <c:v>474.45191070563038</c:v>
                </c:pt>
                <c:pt idx="5">
                  <c:v>35.390772284427641</c:v>
                </c:pt>
              </c:numCache>
            </c:numRef>
          </c:val>
          <c:extLst>
            <c:ext xmlns:c16="http://schemas.microsoft.com/office/drawing/2014/chart" uri="{C3380CC4-5D6E-409C-BE32-E72D297353CC}">
              <c16:uniqueId val="{00000000-EC2A-4692-91BA-595E276D28C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Graf'!$G$4:$G$9</c:f>
              <c:numCache>
                <c:formatCode>General</c:formatCode>
                <c:ptCount val="6"/>
                <c:pt idx="0">
                  <c:v>2021</c:v>
                </c:pt>
                <c:pt idx="1">
                  <c:v>2022</c:v>
                </c:pt>
                <c:pt idx="2">
                  <c:v>2023</c:v>
                </c:pt>
                <c:pt idx="3">
                  <c:v>2024</c:v>
                </c:pt>
                <c:pt idx="4">
                  <c:v>2025</c:v>
                </c:pt>
                <c:pt idx="5">
                  <c:v>2026</c:v>
                </c:pt>
              </c:numCache>
            </c:numRef>
          </c:cat>
          <c:val>
            <c:numRef>
              <c:f>'Base Graf'!$K$4:$K$9</c:f>
              <c:numCache>
                <c:formatCode>#,##0.0</c:formatCode>
                <c:ptCount val="6"/>
                <c:pt idx="0">
                  <c:v>2770.6436858770471</c:v>
                </c:pt>
                <c:pt idx="1">
                  <c:v>4606.8280866042096</c:v>
                </c:pt>
                <c:pt idx="2">
                  <c:v>1304.3285014822836</c:v>
                </c:pt>
                <c:pt idx="3">
                  <c:v>290.49675240106308</c:v>
                </c:pt>
                <c:pt idx="4">
                  <c:v>52.159872605890442</c:v>
                </c:pt>
                <c:pt idx="5">
                  <c:v>2.7217584254665361</c:v>
                </c:pt>
              </c:numCache>
            </c:numRef>
          </c:val>
          <c:extLst>
            <c:ext xmlns:c16="http://schemas.microsoft.com/office/drawing/2014/chart" uri="{C3380CC4-5D6E-409C-BE32-E72D297353CC}">
              <c16:uniqueId val="{00000001-EC2A-4692-91BA-595E276D28C4}"/>
            </c:ext>
          </c:extLst>
        </c:ser>
        <c:ser>
          <c:idx val="2"/>
          <c:order val="2"/>
          <c:spPr>
            <a:solidFill>
              <a:schemeClr val="accent3"/>
            </a:solidFill>
            <a:ln>
              <a:noFill/>
            </a:ln>
            <a:effectLst/>
          </c:spPr>
          <c:invertIfNegative val="0"/>
          <c:cat>
            <c:numRef>
              <c:f>'Base Graf'!$G$4:$G$9</c:f>
              <c:numCache>
                <c:formatCode>General</c:formatCode>
                <c:ptCount val="6"/>
                <c:pt idx="0">
                  <c:v>2021</c:v>
                </c:pt>
                <c:pt idx="1">
                  <c:v>2022</c:v>
                </c:pt>
                <c:pt idx="2">
                  <c:v>2023</c:v>
                </c:pt>
                <c:pt idx="3">
                  <c:v>2024</c:v>
                </c:pt>
                <c:pt idx="4">
                  <c:v>2025</c:v>
                </c:pt>
                <c:pt idx="5">
                  <c:v>2026</c:v>
                </c:pt>
              </c:numCache>
            </c:numRef>
          </c:cat>
          <c:val>
            <c:numRef>
              <c:f>'Base Graf'!$Z$4:$Z$9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gapWidth val="50"/>
        <c:overlap val="100"/>
        <c:axId val="229818880"/>
        <c:axId val="233392960"/>
      </c:barChart>
      <c:catAx>
        <c:axId val="2298188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33392960"/>
        <c:crosses val="autoZero"/>
        <c:auto val="1"/>
        <c:lblAlgn val="ctr"/>
        <c:lblOffset val="100"/>
        <c:noMultiLvlLbl val="0"/>
      </c:catAx>
      <c:valAx>
        <c:axId val="233392960"/>
        <c:scaling>
          <c:orientation val="minMax"/>
        </c:scaling>
        <c:delete val="1"/>
        <c:axPos val="l"/>
        <c:numFmt formatCode="#,##0.0" sourceLinked="1"/>
        <c:majorTickMark val="none"/>
        <c:minorTickMark val="none"/>
        <c:tickLblPos val="nextTo"/>
        <c:crossAx val="229818880"/>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DÓLARES POR TIPO DE SERVICIO</a:t>
            </a:r>
          </a:p>
          <a:p>
            <a:pPr algn="l">
              <a:defRPr/>
            </a:pPr>
            <a:r>
              <a:rPr lang="es-AR" sz="1200">
                <a:solidFill>
                  <a:srgbClr val="000099"/>
                </a:solidFill>
                <a:latin typeface="Arial Narrow" panose="020B0606020202030204" pitchFamily="34" charset="0"/>
              </a:rPr>
              <a:t>Millones de USD.</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7533261417E-2"/>
          <c:y val="0.2952827918170878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Graf'!$G$4:$G$10</c:f>
              <c:strCache>
                <c:ptCount val="7"/>
                <c:pt idx="0">
                  <c:v>2021</c:v>
                </c:pt>
                <c:pt idx="1">
                  <c:v>2022</c:v>
                </c:pt>
                <c:pt idx="2">
                  <c:v>2023</c:v>
                </c:pt>
                <c:pt idx="3">
                  <c:v>2024</c:v>
                </c:pt>
                <c:pt idx="4">
                  <c:v>2025</c:v>
                </c:pt>
                <c:pt idx="5">
                  <c:v>2026</c:v>
                </c:pt>
                <c:pt idx="6">
                  <c:v>Prom Resto 2027-2044</c:v>
                </c:pt>
              </c:strCache>
            </c:strRef>
          </c:cat>
          <c:val>
            <c:numRef>
              <c:f>'Base Graf'!$I$4:$I$10</c:f>
              <c:numCache>
                <c:formatCode>#,##0.0</c:formatCode>
                <c:ptCount val="7"/>
                <c:pt idx="0">
                  <c:v>16.34565958160184</c:v>
                </c:pt>
                <c:pt idx="1">
                  <c:v>15.803446180435063</c:v>
                </c:pt>
                <c:pt idx="2">
                  <c:v>97.225939856057025</c:v>
                </c:pt>
                <c:pt idx="3">
                  <c:v>97.09782193480703</c:v>
                </c:pt>
                <c:pt idx="4">
                  <c:v>96.919652224807024</c:v>
                </c:pt>
                <c:pt idx="5">
                  <c:v>92.048842373378449</c:v>
                </c:pt>
                <c:pt idx="6">
                  <c:v>17.233380036846594</c:v>
                </c:pt>
              </c:numCache>
            </c:numRef>
          </c:val>
          <c:extLst>
            <c:ext xmlns:c16="http://schemas.microsoft.com/office/drawing/2014/chart" uri="{C3380CC4-5D6E-409C-BE32-E72D297353CC}">
              <c16:uniqueId val="{00000007-F070-4C4C-A8F3-25B5D6BC95A0}"/>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Graf'!$G$4:$G$10</c:f>
              <c:strCache>
                <c:ptCount val="7"/>
                <c:pt idx="0">
                  <c:v>2021</c:v>
                </c:pt>
                <c:pt idx="1">
                  <c:v>2022</c:v>
                </c:pt>
                <c:pt idx="2">
                  <c:v>2023</c:v>
                </c:pt>
                <c:pt idx="3">
                  <c:v>2024</c:v>
                </c:pt>
                <c:pt idx="4">
                  <c:v>2025</c:v>
                </c:pt>
                <c:pt idx="5">
                  <c:v>2026</c:v>
                </c:pt>
                <c:pt idx="6">
                  <c:v>Prom Resto 2027-2044</c:v>
                </c:pt>
              </c:strCache>
            </c:strRef>
          </c:cat>
          <c:val>
            <c:numRef>
              <c:f>'Base Graf'!$L$4:$L$10</c:f>
              <c:numCache>
                <c:formatCode>#,##0.0</c:formatCode>
                <c:ptCount val="7"/>
                <c:pt idx="0">
                  <c:v>22.892867796835208</c:v>
                </c:pt>
                <c:pt idx="1">
                  <c:v>25.485036789695545</c:v>
                </c:pt>
                <c:pt idx="2">
                  <c:v>28.639779263292581</c:v>
                </c:pt>
                <c:pt idx="3">
                  <c:v>28.600945996535668</c:v>
                </c:pt>
                <c:pt idx="4">
                  <c:v>24.453277686472987</c:v>
                </c:pt>
                <c:pt idx="5">
                  <c:v>19.862618403215844</c:v>
                </c:pt>
                <c:pt idx="6">
                  <c:v>2.3414128838587889</c:v>
                </c:pt>
              </c:numCache>
            </c:numRef>
          </c:val>
          <c:extLst>
            <c:ext xmlns:c16="http://schemas.microsoft.com/office/drawing/2014/chart" uri="{C3380CC4-5D6E-409C-BE32-E72D297353CC}">
              <c16:uniqueId val="{0000000F-F070-4C4C-A8F3-25B5D6BC95A0}"/>
            </c:ext>
          </c:extLst>
        </c:ser>
        <c:ser>
          <c:idx val="2"/>
          <c:order val="2"/>
          <c:spPr>
            <a:solidFill>
              <a:schemeClr val="accent3"/>
            </a:solidFill>
            <a:ln>
              <a:noFill/>
            </a:ln>
            <a:effectLst/>
          </c:spPr>
          <c:invertIfNegative val="0"/>
          <c:dLbls>
            <c:delete val="1"/>
          </c:dLbls>
          <c:cat>
            <c:strRef>
              <c:f>'Base Graf'!$G$4:$G$10</c:f>
              <c:strCache>
                <c:ptCount val="7"/>
                <c:pt idx="0">
                  <c:v>2021</c:v>
                </c:pt>
                <c:pt idx="1">
                  <c:v>2022</c:v>
                </c:pt>
                <c:pt idx="2">
                  <c:v>2023</c:v>
                </c:pt>
                <c:pt idx="3">
                  <c:v>2024</c:v>
                </c:pt>
                <c:pt idx="4">
                  <c:v>2025</c:v>
                </c:pt>
                <c:pt idx="5">
                  <c:v>2026</c:v>
                </c:pt>
                <c:pt idx="6">
                  <c:v>Prom Resto 2027-2044</c:v>
                </c:pt>
              </c:strCache>
            </c:strRef>
          </c:cat>
          <c:val>
            <c:numRef>
              <c:f>'Base Graf'!$Z$4:$Z$10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7-F070-4C4C-A8F3-25B5D6BC95A0}"/>
            </c:ext>
          </c:extLst>
        </c:ser>
        <c:dLbls>
          <c:dLblPos val="ctr"/>
          <c:showLegendKey val="0"/>
          <c:showVal val="1"/>
          <c:showCatName val="0"/>
          <c:showSerName val="0"/>
          <c:showPercent val="0"/>
          <c:showBubbleSize val="0"/>
        </c:dLbls>
        <c:gapWidth val="50"/>
        <c:overlap val="100"/>
        <c:axId val="229819392"/>
        <c:axId val="233395264"/>
      </c:barChart>
      <c:catAx>
        <c:axId val="22981939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33395264"/>
        <c:crosses val="autoZero"/>
        <c:auto val="1"/>
        <c:lblAlgn val="ctr"/>
        <c:lblOffset val="100"/>
        <c:noMultiLvlLbl val="0"/>
      </c:catAx>
      <c:valAx>
        <c:axId val="233395264"/>
        <c:scaling>
          <c:orientation val="minMax"/>
        </c:scaling>
        <c:delete val="1"/>
        <c:axPos val="l"/>
        <c:numFmt formatCode="#,##0.0" sourceLinked="1"/>
        <c:majorTickMark val="none"/>
        <c:minorTickMark val="none"/>
        <c:tickLblPos val="nextTo"/>
        <c:crossAx val="229819392"/>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UVA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UVA.</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Graf'!$G$4:$G$9</c:f>
              <c:numCache>
                <c:formatCode>General</c:formatCode>
                <c:ptCount val="6"/>
                <c:pt idx="0">
                  <c:v>2021</c:v>
                </c:pt>
                <c:pt idx="1">
                  <c:v>2022</c:v>
                </c:pt>
                <c:pt idx="2">
                  <c:v>2023</c:v>
                </c:pt>
                <c:pt idx="3">
                  <c:v>2024</c:v>
                </c:pt>
                <c:pt idx="4">
                  <c:v>2025</c:v>
                </c:pt>
                <c:pt idx="5">
                  <c:v>2026</c:v>
                </c:pt>
              </c:numCache>
            </c:numRef>
          </c:cat>
          <c:val>
            <c:numRef>
              <c:f>'Base Graf'!$J$4:$J$9</c:f>
              <c:numCache>
                <c:formatCode>#,##0.0</c:formatCode>
                <c:ptCount val="6"/>
                <c:pt idx="0">
                  <c:v>10.434325061801667</c:v>
                </c:pt>
                <c:pt idx="1">
                  <c:v>36.133681228461327</c:v>
                </c:pt>
                <c:pt idx="2">
                  <c:v>39.418561340139632</c:v>
                </c:pt>
                <c:pt idx="3">
                  <c:v>39.418561340139632</c:v>
                </c:pt>
                <c:pt idx="4">
                  <c:v>39.418561340139632</c:v>
                </c:pt>
                <c:pt idx="5">
                  <c:v>22.994160781748118</c:v>
                </c:pt>
              </c:numCache>
            </c:numRef>
          </c:val>
          <c:extLst>
            <c:ext xmlns:c16="http://schemas.microsoft.com/office/drawing/2014/chart" uri="{C3380CC4-5D6E-409C-BE32-E72D297353CC}">
              <c16:uniqueId val="{00000007-39E2-42F6-A146-DEF2CA2E2C9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Graf'!$G$4:$G$9</c:f>
              <c:numCache>
                <c:formatCode>General</c:formatCode>
                <c:ptCount val="6"/>
                <c:pt idx="0">
                  <c:v>2021</c:v>
                </c:pt>
                <c:pt idx="1">
                  <c:v>2022</c:v>
                </c:pt>
                <c:pt idx="2">
                  <c:v>2023</c:v>
                </c:pt>
                <c:pt idx="3">
                  <c:v>2024</c:v>
                </c:pt>
                <c:pt idx="4">
                  <c:v>2025</c:v>
                </c:pt>
                <c:pt idx="5">
                  <c:v>2026</c:v>
                </c:pt>
              </c:numCache>
            </c:numRef>
          </c:cat>
          <c:val>
            <c:numRef>
              <c:f>'Base Graf'!$M$4:$M$9</c:f>
              <c:numCache>
                <c:formatCode>#,##0.0</c:formatCode>
                <c:ptCount val="6"/>
                <c:pt idx="0">
                  <c:v>8.8186722629482688</c:v>
                </c:pt>
                <c:pt idx="1">
                  <c:v>8.1150038265762365</c:v>
                </c:pt>
                <c:pt idx="2">
                  <c:v>6.1580252504544672</c:v>
                </c:pt>
                <c:pt idx="3">
                  <c:v>4.2001467071788134</c:v>
                </c:pt>
                <c:pt idx="4">
                  <c:v>2.2161691164405091</c:v>
                </c:pt>
                <c:pt idx="5">
                  <c:v>0.38203605682396208</c:v>
                </c:pt>
              </c:numCache>
            </c:numRef>
          </c:val>
          <c:extLst>
            <c:ext xmlns:c16="http://schemas.microsoft.com/office/drawing/2014/chart" uri="{C3380CC4-5D6E-409C-BE32-E72D297353CC}">
              <c16:uniqueId val="{0000000F-39E2-42F6-A146-DEF2CA2E2C94}"/>
            </c:ext>
          </c:extLst>
        </c:ser>
        <c:ser>
          <c:idx val="2"/>
          <c:order val="2"/>
          <c:spPr>
            <a:solidFill>
              <a:schemeClr val="accent3"/>
            </a:solidFill>
            <a:ln>
              <a:noFill/>
            </a:ln>
            <a:effectLst/>
          </c:spPr>
          <c:invertIfNegative val="0"/>
          <c:cat>
            <c:numRef>
              <c:f>'Base Graf'!$G$4:$G$9</c:f>
              <c:numCache>
                <c:formatCode>General</c:formatCode>
                <c:ptCount val="6"/>
                <c:pt idx="0">
                  <c:v>2021</c:v>
                </c:pt>
                <c:pt idx="1">
                  <c:v>2022</c:v>
                </c:pt>
                <c:pt idx="2">
                  <c:v>2023</c:v>
                </c:pt>
                <c:pt idx="3">
                  <c:v>2024</c:v>
                </c:pt>
                <c:pt idx="4">
                  <c:v>2025</c:v>
                </c:pt>
                <c:pt idx="5">
                  <c:v>2026</c:v>
                </c:pt>
              </c:numCache>
            </c:numRef>
          </c:cat>
          <c:val>
            <c:numRef>
              <c:f>'Base Graf'!$Z$4:$Z$9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7-39E2-42F6-A146-DEF2CA2E2C94}"/>
            </c:ext>
          </c:extLst>
        </c:ser>
        <c:dLbls>
          <c:showLegendKey val="0"/>
          <c:showVal val="0"/>
          <c:showCatName val="0"/>
          <c:showSerName val="0"/>
          <c:showPercent val="0"/>
          <c:showBubbleSize val="0"/>
        </c:dLbls>
        <c:gapWidth val="80"/>
        <c:overlap val="100"/>
        <c:axId val="229819904"/>
        <c:axId val="233397568"/>
      </c:barChart>
      <c:catAx>
        <c:axId val="22981990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33397568"/>
        <c:crosses val="autoZero"/>
        <c:auto val="1"/>
        <c:lblAlgn val="ctr"/>
        <c:lblOffset val="100"/>
        <c:noMultiLvlLbl val="0"/>
      </c:catAx>
      <c:valAx>
        <c:axId val="233397568"/>
        <c:scaling>
          <c:orientation val="minMax"/>
        </c:scaling>
        <c:delete val="1"/>
        <c:axPos val="l"/>
        <c:numFmt formatCode="#,##0.0" sourceLinked="1"/>
        <c:majorTickMark val="none"/>
        <c:minorTickMark val="none"/>
        <c:tickLblPos val="nextTo"/>
        <c:crossAx val="229819904"/>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PESOS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Graf'!$AC$2</c:f>
              <c:strCache>
                <c:ptCount val="1"/>
                <c:pt idx="0">
                  <c:v>Gobierno Federal</c:v>
                </c:pt>
              </c:strCache>
            </c:strRef>
          </c:tx>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Graf'!$AB$4:$AB$9</c:f>
              <c:numCache>
                <c:formatCode>General</c:formatCode>
                <c:ptCount val="6"/>
                <c:pt idx="0">
                  <c:v>2021</c:v>
                </c:pt>
                <c:pt idx="1">
                  <c:v>2022</c:v>
                </c:pt>
                <c:pt idx="2">
                  <c:v>2023</c:v>
                </c:pt>
                <c:pt idx="3">
                  <c:v>2024</c:v>
                </c:pt>
                <c:pt idx="4">
                  <c:v>2025</c:v>
                </c:pt>
                <c:pt idx="5">
                  <c:v>2026</c:v>
                </c:pt>
              </c:numCache>
            </c:numRef>
          </c:cat>
          <c:val>
            <c:numRef>
              <c:f>'Base Graf'!$AC$4:$AC$9</c:f>
              <c:numCache>
                <c:formatCode>#,##0.0</c:formatCode>
                <c:ptCount val="6"/>
                <c:pt idx="0">
                  <c:v>4620.5649851451763</c:v>
                </c:pt>
                <c:pt idx="1">
                  <c:v>13423.406813586058</c:v>
                </c:pt>
                <c:pt idx="2">
                  <c:v>10670.370898209345</c:v>
                </c:pt>
                <c:pt idx="3">
                  <c:v>313.9374056352421</c:v>
                </c:pt>
                <c:pt idx="4">
                  <c:v>138.69549556111869</c:v>
                </c:pt>
                <c:pt idx="5">
                  <c:v>38.112530709894173</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Graf'!$AB$4:$AB$9</c:f>
              <c:numCache>
                <c:formatCode>General</c:formatCode>
                <c:ptCount val="6"/>
                <c:pt idx="0">
                  <c:v>2021</c:v>
                </c:pt>
                <c:pt idx="1">
                  <c:v>2022</c:v>
                </c:pt>
                <c:pt idx="2">
                  <c:v>2023</c:v>
                </c:pt>
                <c:pt idx="3">
                  <c:v>2024</c:v>
                </c:pt>
                <c:pt idx="4">
                  <c:v>2025</c:v>
                </c:pt>
                <c:pt idx="5">
                  <c:v>2026</c:v>
                </c:pt>
              </c:numCache>
            </c:numRef>
          </c:cat>
          <c:val>
            <c:numRef>
              <c:f>'Base Graf'!$AO$4:$AO$9</c:f>
              <c:numCache>
                <c:formatCode>#,##0.0</c:formatCode>
                <c:ptCount val="6"/>
                <c:pt idx="0">
                  <c:v>3064.5102223200347</c:v>
                </c:pt>
                <c:pt idx="1">
                  <c:v>1775.285426445063</c:v>
                </c:pt>
                <c:pt idx="2">
                  <c:v>1229.7676149566935</c:v>
                </c:pt>
                <c:pt idx="3">
                  <c:v>950.46213102936872</c:v>
                </c:pt>
                <c:pt idx="4">
                  <c:v>387.91628775040192</c:v>
                </c:pt>
                <c:pt idx="5">
                  <c:v>0</c:v>
                </c:pt>
              </c:numCache>
            </c:numRef>
          </c:val>
          <c:extLst>
            <c:ext xmlns:c16="http://schemas.microsoft.com/office/drawing/2014/chart" uri="{C3380CC4-5D6E-409C-BE32-E72D297353CC}">
              <c16:uniqueId val="{00000001-5505-4797-A7FA-4210E1348C1E}"/>
            </c:ext>
          </c:extLst>
        </c:ser>
        <c:ser>
          <c:idx val="2"/>
          <c:order val="2"/>
          <c:spPr>
            <a:solidFill>
              <a:schemeClr val="accent3"/>
            </a:solidFill>
            <a:ln>
              <a:noFill/>
            </a:ln>
            <a:effectLst/>
          </c:spPr>
          <c:invertIfNegative val="0"/>
          <c:cat>
            <c:numRef>
              <c:f>'Base Graf'!$AB$4:$AB$9</c:f>
              <c:numCache>
                <c:formatCode>General</c:formatCode>
                <c:ptCount val="6"/>
                <c:pt idx="0">
                  <c:v>2021</c:v>
                </c:pt>
                <c:pt idx="1">
                  <c:v>2022</c:v>
                </c:pt>
                <c:pt idx="2">
                  <c:v>2023</c:v>
                </c:pt>
                <c:pt idx="3">
                  <c:v>2024</c:v>
                </c:pt>
                <c:pt idx="4">
                  <c:v>2025</c:v>
                </c:pt>
                <c:pt idx="5">
                  <c:v>2026</c:v>
                </c:pt>
              </c:numCache>
            </c:numRef>
          </c:cat>
          <c:val>
            <c:numRef>
              <c:f>'Base Graf'!$Z$4:$Z$8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gapWidth val="50"/>
        <c:overlap val="100"/>
        <c:axId val="229820416"/>
        <c:axId val="869926592"/>
      </c:barChart>
      <c:catAx>
        <c:axId val="2298204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869926592"/>
        <c:crosses val="autoZero"/>
        <c:auto val="1"/>
        <c:lblAlgn val="ctr"/>
        <c:lblOffset val="100"/>
        <c:noMultiLvlLbl val="0"/>
      </c:catAx>
      <c:valAx>
        <c:axId val="869926592"/>
        <c:scaling>
          <c:orientation val="minMax"/>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29820416"/>
        <c:crosses val="autoZero"/>
        <c:crossBetween val="between"/>
        <c:majorUnit val="2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K$6" fmlaRange="'Base Graf'!$BT$4:$BT$5" noThreeD="1" sel="1" val="0"/>
</file>

<file path=xl/ctrlProps/ctrlProp2.xml><?xml version="1.0" encoding="utf-8"?>
<formControlPr xmlns="http://schemas.microsoft.com/office/spreadsheetml/2009/9/main" objectType="Drop" dropStyle="combo" dx="16" fmlaLink="$K$25" fmlaRange="'Base Graf'!$BT$6:$BT$8" noThreeD="1" sel="1" val="0"/>
</file>

<file path=xl/ctrlProps/ctrlProp3.xml><?xml version="1.0" encoding="utf-8"?>
<formControlPr xmlns="http://schemas.microsoft.com/office/spreadsheetml/2009/9/main" objectType="Drop" dropStyle="combo" dx="16" fmlaLink="$K$44" fmlaRange="'Base Graf'!$BT$9:$BT$11" noThreeD="1" sel="1" val="0"/>
</file>

<file path=xl/ctrlProps/ctrlProp4.xml><?xml version="1.0" encoding="utf-8"?>
<formControlPr xmlns="http://schemas.microsoft.com/office/spreadsheetml/2009/9/main" objectType="Drop" dropStyle="combo" dx="16" fmlaLink="$K$64" fmlaRange="'Base Graf'!$BT$12:$BT$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rafcomp" spid="_x0000_s20231"/>
                </a:ext>
              </a:extLst>
            </xdr:cNvPicPr>
          </xdr:nvPicPr>
          <xdr:blipFill>
            <a:blip xmlns:r="http://schemas.openxmlformats.org/officeDocument/2006/relationships" r:embed="rId1"/>
            <a:srcRect/>
            <a:stretch>
              <a:fillRect/>
            </a:stretch>
          </xdr:blipFill>
          <xdr:spPr bwMode="auto">
            <a:xfrm>
              <a:off x="6629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grafvto" spid="_x0000_s20232"/>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grafserv" spid="_x0000_s20233"/>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grafacreedor" spid="_x0000_s20234"/>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65</xdr:col>
      <xdr:colOff>228600</xdr:colOff>
      <xdr:row>2</xdr:row>
      <xdr:rowOff>104775</xdr:rowOff>
    </xdr:from>
    <xdr:to>
      <xdr:col>65</xdr:col>
      <xdr:colOff>5790600</xdr:colOff>
      <xdr:row>17</xdr:row>
      <xdr:rowOff>48375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19</xdr:row>
      <xdr:rowOff>180975</xdr:rowOff>
    </xdr:from>
    <xdr:to>
      <xdr:col>65</xdr:col>
      <xdr:colOff>5800125</xdr:colOff>
      <xdr:row>35</xdr:row>
      <xdr:rowOff>124575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228600</xdr:colOff>
      <xdr:row>74</xdr:row>
      <xdr:rowOff>95250</xdr:rowOff>
    </xdr:from>
    <xdr:to>
      <xdr:col>65</xdr:col>
      <xdr:colOff>5790600</xdr:colOff>
      <xdr:row>90</xdr:row>
      <xdr:rowOff>38850</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209550</xdr:colOff>
      <xdr:row>129</xdr:row>
      <xdr:rowOff>95250</xdr:rowOff>
    </xdr:from>
    <xdr:to>
      <xdr:col>65</xdr:col>
      <xdr:colOff>5771550</xdr:colOff>
      <xdr:row>145</xdr:row>
      <xdr:rowOff>38850</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65</xdr:col>
      <xdr:colOff>200025</xdr:colOff>
      <xdr:row>185</xdr:row>
      <xdr:rowOff>76200</xdr:rowOff>
    </xdr:from>
    <xdr:to>
      <xdr:col>65</xdr:col>
      <xdr:colOff>5762025</xdr:colOff>
      <xdr:row>201</xdr:row>
      <xdr:rowOff>19800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65</xdr:col>
      <xdr:colOff>1476384</xdr:colOff>
      <xdr:row>96</xdr:row>
      <xdr:rowOff>76220</xdr:rowOff>
    </xdr:from>
    <xdr:to>
      <xdr:col>65</xdr:col>
      <xdr:colOff>2133590</xdr:colOff>
      <xdr:row>97</xdr:row>
      <xdr:rowOff>161934</xdr:rowOff>
    </xdr:to>
    <xdr:sp macro="" textlink="">
      <xdr:nvSpPr>
        <xdr:cNvPr id="16" name="CuadroTexto 79">
          <a:extLst>
            <a:ext uri="{FF2B5EF4-FFF2-40B4-BE49-F238E27FC236}">
              <a16:creationId xmlns:a16="http://schemas.microsoft.com/office/drawing/2014/main" id="{00000000-0008-0000-0400-000010000000}"/>
            </a:ext>
          </a:extLst>
        </xdr:cNvPr>
        <xdr:cNvSpPr txBox="1"/>
      </xdr:nvSpPr>
      <xdr:spPr>
        <a:xfrm>
          <a:off x="62122059" y="1878332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15.198,7</a:t>
          </a:r>
        </a:p>
      </xdr:txBody>
    </xdr:sp>
    <xdr:clientData/>
  </xdr:twoCellAnchor>
  <xdr:twoCellAnchor>
    <xdr:from>
      <xdr:col>65</xdr:col>
      <xdr:colOff>619125</xdr:colOff>
      <xdr:row>100</xdr:row>
      <xdr:rowOff>9536</xdr:rowOff>
    </xdr:from>
    <xdr:to>
      <xdr:col>65</xdr:col>
      <xdr:colOff>1276387</xdr:colOff>
      <xdr:row>101</xdr:row>
      <xdr:rowOff>95250</xdr:rowOff>
    </xdr:to>
    <xdr:sp macro="" textlink="">
      <xdr:nvSpPr>
        <xdr:cNvPr id="17" name="CuadroTexto 80">
          <a:extLst>
            <a:ext uri="{FF2B5EF4-FFF2-40B4-BE49-F238E27FC236}">
              <a16:creationId xmlns:a16="http://schemas.microsoft.com/office/drawing/2014/main" id="{00000000-0008-0000-0400-000011000000}"/>
            </a:ext>
          </a:extLst>
        </xdr:cNvPr>
        <xdr:cNvSpPr txBox="1"/>
      </xdr:nvSpPr>
      <xdr:spPr>
        <a:xfrm>
          <a:off x="61264800" y="19478636"/>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7.685,1</a:t>
          </a:r>
        </a:p>
      </xdr:txBody>
    </xdr:sp>
    <xdr:clientData/>
  </xdr:twoCellAnchor>
  <xdr:twoCellAnchor>
    <xdr:from>
      <xdr:col>65</xdr:col>
      <xdr:colOff>2305067</xdr:colOff>
      <xdr:row>98</xdr:row>
      <xdr:rowOff>19050</xdr:rowOff>
    </xdr:from>
    <xdr:to>
      <xdr:col>65</xdr:col>
      <xdr:colOff>2962273</xdr:colOff>
      <xdr:row>99</xdr:row>
      <xdr:rowOff>104795</xdr:rowOff>
    </xdr:to>
    <xdr:sp macro="" textlink="">
      <xdr:nvSpPr>
        <xdr:cNvPr id="18" name="CuadroTexto 81">
          <a:extLst>
            <a:ext uri="{FF2B5EF4-FFF2-40B4-BE49-F238E27FC236}">
              <a16:creationId xmlns:a16="http://schemas.microsoft.com/office/drawing/2014/main" id="{00000000-0008-0000-0400-000012000000}"/>
            </a:ext>
          </a:extLst>
        </xdr:cNvPr>
        <xdr:cNvSpPr txBox="1"/>
      </xdr:nvSpPr>
      <xdr:spPr>
        <a:xfrm>
          <a:off x="62950742" y="1910715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11.900,1</a:t>
          </a:r>
        </a:p>
      </xdr:txBody>
    </xdr:sp>
    <xdr:clientData/>
  </xdr:twoCellAnchor>
  <xdr:twoCellAnchor>
    <xdr:from>
      <xdr:col>65</xdr:col>
      <xdr:colOff>3190900</xdr:colOff>
      <xdr:row>101</xdr:row>
      <xdr:rowOff>95265</xdr:rowOff>
    </xdr:from>
    <xdr:to>
      <xdr:col>65</xdr:col>
      <xdr:colOff>3829050</xdr:colOff>
      <xdr:row>102</xdr:row>
      <xdr:rowOff>180980</xdr:rowOff>
    </xdr:to>
    <xdr:sp macro="" textlink="">
      <xdr:nvSpPr>
        <xdr:cNvPr id="19" name="CuadroTexto 82">
          <a:extLst>
            <a:ext uri="{FF2B5EF4-FFF2-40B4-BE49-F238E27FC236}">
              <a16:creationId xmlns:a16="http://schemas.microsoft.com/office/drawing/2014/main" id="{00000000-0008-0000-0400-000013000000}"/>
            </a:ext>
          </a:extLst>
        </xdr:cNvPr>
        <xdr:cNvSpPr txBox="1"/>
      </xdr:nvSpPr>
      <xdr:spPr>
        <a:xfrm>
          <a:off x="63836575" y="19754865"/>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1.264,4</a:t>
          </a:r>
        </a:p>
      </xdr:txBody>
    </xdr:sp>
    <xdr:clientData/>
  </xdr:twoCellAnchor>
  <xdr:twoCellAnchor>
    <xdr:from>
      <xdr:col>65</xdr:col>
      <xdr:colOff>4171943</xdr:colOff>
      <xdr:row>101</xdr:row>
      <xdr:rowOff>95254</xdr:rowOff>
    </xdr:from>
    <xdr:to>
      <xdr:col>65</xdr:col>
      <xdr:colOff>4648193</xdr:colOff>
      <xdr:row>102</xdr:row>
      <xdr:rowOff>180968</xdr:rowOff>
    </xdr:to>
    <xdr:sp macro="" textlink="">
      <xdr:nvSpPr>
        <xdr:cNvPr id="20" name="CuadroTexto 83">
          <a:extLst>
            <a:ext uri="{FF2B5EF4-FFF2-40B4-BE49-F238E27FC236}">
              <a16:creationId xmlns:a16="http://schemas.microsoft.com/office/drawing/2014/main" id="{00000000-0008-0000-0400-000014000000}"/>
            </a:ext>
          </a:extLst>
        </xdr:cNvPr>
        <xdr:cNvSpPr txBox="1"/>
      </xdr:nvSpPr>
      <xdr:spPr>
        <a:xfrm>
          <a:off x="64817618" y="19754854"/>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526,6</a:t>
          </a:r>
        </a:p>
      </xdr:txBody>
    </xdr:sp>
    <xdr:clientData/>
  </xdr:twoCellAnchor>
  <xdr:twoCellAnchor>
    <xdr:from>
      <xdr:col>65</xdr:col>
      <xdr:colOff>5038738</xdr:colOff>
      <xdr:row>101</xdr:row>
      <xdr:rowOff>95249</xdr:rowOff>
    </xdr:from>
    <xdr:to>
      <xdr:col>65</xdr:col>
      <xdr:colOff>5495935</xdr:colOff>
      <xdr:row>103</xdr:row>
      <xdr:rowOff>6</xdr:rowOff>
    </xdr:to>
    <xdr:sp macro="" textlink="">
      <xdr:nvSpPr>
        <xdr:cNvPr id="21" name="CuadroTexto 84">
          <a:extLst>
            <a:ext uri="{FF2B5EF4-FFF2-40B4-BE49-F238E27FC236}">
              <a16:creationId xmlns:a16="http://schemas.microsoft.com/office/drawing/2014/main" id="{00000000-0008-0000-0400-000015000000}"/>
            </a:ext>
          </a:extLst>
        </xdr:cNvPr>
        <xdr:cNvSpPr txBox="1"/>
      </xdr:nvSpPr>
      <xdr:spPr>
        <a:xfrm>
          <a:off x="65684413" y="19754849"/>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38,1</a:t>
          </a:r>
        </a:p>
      </xdr:txBody>
    </xdr:sp>
    <xdr:clientData/>
  </xdr:twoCellAnchor>
  <xdr:twoCellAnchor>
    <xdr:from>
      <xdr:col>65</xdr:col>
      <xdr:colOff>1685934</xdr:colOff>
      <xdr:row>152</xdr:row>
      <xdr:rowOff>19070</xdr:rowOff>
    </xdr:from>
    <xdr:to>
      <xdr:col>65</xdr:col>
      <xdr:colOff>2343140</xdr:colOff>
      <xdr:row>153</xdr:row>
      <xdr:rowOff>104784</xdr:rowOff>
    </xdr:to>
    <xdr:sp macro="" textlink="">
      <xdr:nvSpPr>
        <xdr:cNvPr id="22" name="CuadroTexto 79">
          <a:extLst>
            <a:ext uri="{FF2B5EF4-FFF2-40B4-BE49-F238E27FC236}">
              <a16:creationId xmlns:a16="http://schemas.microsoft.com/office/drawing/2014/main" id="{00000000-0008-0000-0400-000016000000}"/>
            </a:ext>
          </a:extLst>
        </xdr:cNvPr>
        <xdr:cNvSpPr txBox="1"/>
      </xdr:nvSpPr>
      <xdr:spPr>
        <a:xfrm>
          <a:off x="62331609" y="2939417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15.198,7</a:t>
          </a:r>
        </a:p>
      </xdr:txBody>
    </xdr:sp>
    <xdr:clientData/>
  </xdr:twoCellAnchor>
  <xdr:twoCellAnchor>
    <xdr:from>
      <xdr:col>65</xdr:col>
      <xdr:colOff>876300</xdr:colOff>
      <xdr:row>155</xdr:row>
      <xdr:rowOff>123836</xdr:rowOff>
    </xdr:from>
    <xdr:to>
      <xdr:col>65</xdr:col>
      <xdr:colOff>1533562</xdr:colOff>
      <xdr:row>157</xdr:row>
      <xdr:rowOff>19050</xdr:rowOff>
    </xdr:to>
    <xdr:sp macro="" textlink="">
      <xdr:nvSpPr>
        <xdr:cNvPr id="23" name="CuadroTexto 80">
          <a:extLst>
            <a:ext uri="{FF2B5EF4-FFF2-40B4-BE49-F238E27FC236}">
              <a16:creationId xmlns:a16="http://schemas.microsoft.com/office/drawing/2014/main" id="{00000000-0008-0000-0400-000017000000}"/>
            </a:ext>
          </a:extLst>
        </xdr:cNvPr>
        <xdr:cNvSpPr txBox="1"/>
      </xdr:nvSpPr>
      <xdr:spPr>
        <a:xfrm>
          <a:off x="61521975" y="30070436"/>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7.685,1</a:t>
          </a:r>
        </a:p>
      </xdr:txBody>
    </xdr:sp>
    <xdr:clientData/>
  </xdr:twoCellAnchor>
  <xdr:twoCellAnchor>
    <xdr:from>
      <xdr:col>65</xdr:col>
      <xdr:colOff>2476517</xdr:colOff>
      <xdr:row>153</xdr:row>
      <xdr:rowOff>123825</xdr:rowOff>
    </xdr:from>
    <xdr:to>
      <xdr:col>65</xdr:col>
      <xdr:colOff>3133723</xdr:colOff>
      <xdr:row>155</xdr:row>
      <xdr:rowOff>19070</xdr:rowOff>
    </xdr:to>
    <xdr:sp macro="" textlink="">
      <xdr:nvSpPr>
        <xdr:cNvPr id="24" name="CuadroTexto 81">
          <a:extLst>
            <a:ext uri="{FF2B5EF4-FFF2-40B4-BE49-F238E27FC236}">
              <a16:creationId xmlns:a16="http://schemas.microsoft.com/office/drawing/2014/main" id="{00000000-0008-0000-0400-000018000000}"/>
            </a:ext>
          </a:extLst>
        </xdr:cNvPr>
        <xdr:cNvSpPr txBox="1"/>
      </xdr:nvSpPr>
      <xdr:spPr>
        <a:xfrm>
          <a:off x="63122192" y="2968942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11.900,1</a:t>
          </a:r>
        </a:p>
      </xdr:txBody>
    </xdr:sp>
    <xdr:clientData/>
  </xdr:twoCellAnchor>
  <xdr:twoCellAnchor>
    <xdr:from>
      <xdr:col>65</xdr:col>
      <xdr:colOff>3324250</xdr:colOff>
      <xdr:row>158</xdr:row>
      <xdr:rowOff>104790</xdr:rowOff>
    </xdr:from>
    <xdr:to>
      <xdr:col>65</xdr:col>
      <xdr:colOff>3962400</xdr:colOff>
      <xdr:row>160</xdr:row>
      <xdr:rowOff>5</xdr:rowOff>
    </xdr:to>
    <xdr:sp macro="" textlink="">
      <xdr:nvSpPr>
        <xdr:cNvPr id="25" name="CuadroTexto 82">
          <a:extLst>
            <a:ext uri="{FF2B5EF4-FFF2-40B4-BE49-F238E27FC236}">
              <a16:creationId xmlns:a16="http://schemas.microsoft.com/office/drawing/2014/main" id="{00000000-0008-0000-0400-000019000000}"/>
            </a:ext>
          </a:extLst>
        </xdr:cNvPr>
        <xdr:cNvSpPr txBox="1"/>
      </xdr:nvSpPr>
      <xdr:spPr>
        <a:xfrm>
          <a:off x="63969925" y="30622890"/>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1.264,4</a:t>
          </a:r>
        </a:p>
      </xdr:txBody>
    </xdr:sp>
    <xdr:clientData/>
  </xdr:twoCellAnchor>
  <xdr:twoCellAnchor>
    <xdr:from>
      <xdr:col>65</xdr:col>
      <xdr:colOff>4210043</xdr:colOff>
      <xdr:row>159</xdr:row>
      <xdr:rowOff>19054</xdr:rowOff>
    </xdr:from>
    <xdr:to>
      <xdr:col>65</xdr:col>
      <xdr:colOff>4686293</xdr:colOff>
      <xdr:row>160</xdr:row>
      <xdr:rowOff>104768</xdr:rowOff>
    </xdr:to>
    <xdr:sp macro="" textlink="">
      <xdr:nvSpPr>
        <xdr:cNvPr id="26" name="CuadroTexto 83">
          <a:extLst>
            <a:ext uri="{FF2B5EF4-FFF2-40B4-BE49-F238E27FC236}">
              <a16:creationId xmlns:a16="http://schemas.microsoft.com/office/drawing/2014/main" id="{00000000-0008-0000-0400-00001A000000}"/>
            </a:ext>
          </a:extLst>
        </xdr:cNvPr>
        <xdr:cNvSpPr txBox="1"/>
      </xdr:nvSpPr>
      <xdr:spPr>
        <a:xfrm>
          <a:off x="64855718" y="30727654"/>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526,6</a:t>
          </a:r>
        </a:p>
      </xdr:txBody>
    </xdr:sp>
    <xdr:clientData/>
  </xdr:twoCellAnchor>
  <xdr:twoCellAnchor>
    <xdr:from>
      <xdr:col>65</xdr:col>
      <xdr:colOff>5029213</xdr:colOff>
      <xdr:row>159</xdr:row>
      <xdr:rowOff>47624</xdr:rowOff>
    </xdr:from>
    <xdr:to>
      <xdr:col>65</xdr:col>
      <xdr:colOff>5486410</xdr:colOff>
      <xdr:row>160</xdr:row>
      <xdr:rowOff>142881</xdr:rowOff>
    </xdr:to>
    <xdr:sp macro="" textlink="">
      <xdr:nvSpPr>
        <xdr:cNvPr id="27" name="CuadroTexto 84">
          <a:extLst>
            <a:ext uri="{FF2B5EF4-FFF2-40B4-BE49-F238E27FC236}">
              <a16:creationId xmlns:a16="http://schemas.microsoft.com/office/drawing/2014/main" id="{00000000-0008-0000-0400-00001B000000}"/>
            </a:ext>
          </a:extLst>
        </xdr:cNvPr>
        <xdr:cNvSpPr txBox="1"/>
      </xdr:nvSpPr>
      <xdr:spPr>
        <a:xfrm>
          <a:off x="65674888" y="30756224"/>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38,1</a:t>
          </a:r>
        </a:p>
      </xdr:txBody>
    </xdr:sp>
    <xdr:clientData/>
  </xdr:twoCellAnchor>
  <xdr:twoCellAnchor>
    <xdr:from>
      <xdr:col>65</xdr:col>
      <xdr:colOff>1333509</xdr:colOff>
      <xdr:row>120</xdr:row>
      <xdr:rowOff>0</xdr:rowOff>
    </xdr:from>
    <xdr:to>
      <xdr:col>65</xdr:col>
      <xdr:colOff>1990715</xdr:colOff>
      <xdr:row>121</xdr:row>
      <xdr:rowOff>85714</xdr:rowOff>
    </xdr:to>
    <xdr:sp macro="" textlink="">
      <xdr:nvSpPr>
        <xdr:cNvPr id="28" name="CuadroTexto 79">
          <a:extLst>
            <a:ext uri="{FF2B5EF4-FFF2-40B4-BE49-F238E27FC236}">
              <a16:creationId xmlns:a16="http://schemas.microsoft.com/office/drawing/2014/main" id="{00000000-0008-0000-0400-00001C000000}"/>
            </a:ext>
          </a:extLst>
        </xdr:cNvPr>
        <xdr:cNvSpPr txBox="1"/>
      </xdr:nvSpPr>
      <xdr:spPr>
        <a:xfrm>
          <a:off x="61979184" y="2327910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41,3</a:t>
          </a:r>
        </a:p>
      </xdr:txBody>
    </xdr:sp>
    <xdr:clientData/>
  </xdr:twoCellAnchor>
  <xdr:twoCellAnchor>
    <xdr:from>
      <xdr:col>65</xdr:col>
      <xdr:colOff>590550</xdr:colOff>
      <xdr:row>120</xdr:row>
      <xdr:rowOff>9516</xdr:rowOff>
    </xdr:from>
    <xdr:to>
      <xdr:col>65</xdr:col>
      <xdr:colOff>1247812</xdr:colOff>
      <xdr:row>121</xdr:row>
      <xdr:rowOff>95230</xdr:rowOff>
    </xdr:to>
    <xdr:sp macro="" textlink="">
      <xdr:nvSpPr>
        <xdr:cNvPr id="29" name="CuadroTexto 80">
          <a:extLst>
            <a:ext uri="{FF2B5EF4-FFF2-40B4-BE49-F238E27FC236}">
              <a16:creationId xmlns:a16="http://schemas.microsoft.com/office/drawing/2014/main" id="{00000000-0008-0000-0400-00001D000000}"/>
            </a:ext>
          </a:extLst>
        </xdr:cNvPr>
        <xdr:cNvSpPr txBox="1"/>
      </xdr:nvSpPr>
      <xdr:spPr>
        <a:xfrm>
          <a:off x="61236225" y="23288616"/>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39,2</a:t>
          </a:r>
        </a:p>
      </xdr:txBody>
    </xdr:sp>
    <xdr:clientData/>
  </xdr:twoCellAnchor>
  <xdr:twoCellAnchor>
    <xdr:from>
      <xdr:col>65</xdr:col>
      <xdr:colOff>2038367</xdr:colOff>
      <xdr:row>115</xdr:row>
      <xdr:rowOff>28555</xdr:rowOff>
    </xdr:from>
    <xdr:to>
      <xdr:col>65</xdr:col>
      <xdr:colOff>2695573</xdr:colOff>
      <xdr:row>116</xdr:row>
      <xdr:rowOff>114300</xdr:rowOff>
    </xdr:to>
    <xdr:sp macro="" textlink="">
      <xdr:nvSpPr>
        <xdr:cNvPr id="30" name="CuadroTexto 81">
          <a:extLst>
            <a:ext uri="{FF2B5EF4-FFF2-40B4-BE49-F238E27FC236}">
              <a16:creationId xmlns:a16="http://schemas.microsoft.com/office/drawing/2014/main" id="{00000000-0008-0000-0400-00001E000000}"/>
            </a:ext>
          </a:extLst>
        </xdr:cNvPr>
        <xdr:cNvSpPr txBox="1"/>
      </xdr:nvSpPr>
      <xdr:spPr>
        <a:xfrm>
          <a:off x="62684042" y="2235515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125,9</a:t>
          </a:r>
        </a:p>
      </xdr:txBody>
    </xdr:sp>
    <xdr:clientData/>
  </xdr:twoCellAnchor>
  <xdr:twoCellAnchor>
    <xdr:from>
      <xdr:col>65</xdr:col>
      <xdr:colOff>2800375</xdr:colOff>
      <xdr:row>115</xdr:row>
      <xdr:rowOff>19045</xdr:rowOff>
    </xdr:from>
    <xdr:to>
      <xdr:col>65</xdr:col>
      <xdr:colOff>3438525</xdr:colOff>
      <xdr:row>116</xdr:row>
      <xdr:rowOff>104760</xdr:rowOff>
    </xdr:to>
    <xdr:sp macro="" textlink="">
      <xdr:nvSpPr>
        <xdr:cNvPr id="31" name="CuadroTexto 82">
          <a:extLst>
            <a:ext uri="{FF2B5EF4-FFF2-40B4-BE49-F238E27FC236}">
              <a16:creationId xmlns:a16="http://schemas.microsoft.com/office/drawing/2014/main" id="{00000000-0008-0000-0400-00001F000000}"/>
            </a:ext>
          </a:extLst>
        </xdr:cNvPr>
        <xdr:cNvSpPr txBox="1"/>
      </xdr:nvSpPr>
      <xdr:spPr>
        <a:xfrm>
          <a:off x="63446050" y="22345645"/>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125,7</a:t>
          </a:r>
        </a:p>
      </xdr:txBody>
    </xdr:sp>
    <xdr:clientData/>
  </xdr:twoCellAnchor>
  <xdr:twoCellAnchor>
    <xdr:from>
      <xdr:col>65</xdr:col>
      <xdr:colOff>3543293</xdr:colOff>
      <xdr:row>115</xdr:row>
      <xdr:rowOff>57134</xdr:rowOff>
    </xdr:from>
    <xdr:to>
      <xdr:col>65</xdr:col>
      <xdr:colOff>4019543</xdr:colOff>
      <xdr:row>116</xdr:row>
      <xdr:rowOff>142848</xdr:rowOff>
    </xdr:to>
    <xdr:sp macro="" textlink="">
      <xdr:nvSpPr>
        <xdr:cNvPr id="32" name="CuadroTexto 83">
          <a:extLst>
            <a:ext uri="{FF2B5EF4-FFF2-40B4-BE49-F238E27FC236}">
              <a16:creationId xmlns:a16="http://schemas.microsoft.com/office/drawing/2014/main" id="{00000000-0008-0000-0400-000020000000}"/>
            </a:ext>
          </a:extLst>
        </xdr:cNvPr>
        <xdr:cNvSpPr txBox="1"/>
      </xdr:nvSpPr>
      <xdr:spPr>
        <a:xfrm>
          <a:off x="64188968" y="22383734"/>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121,4</a:t>
          </a:r>
        </a:p>
      </xdr:txBody>
    </xdr:sp>
    <xdr:clientData/>
  </xdr:twoCellAnchor>
  <xdr:twoCellAnchor>
    <xdr:from>
      <xdr:col>65</xdr:col>
      <xdr:colOff>4305313</xdr:colOff>
      <xdr:row>115</xdr:row>
      <xdr:rowOff>171429</xdr:rowOff>
    </xdr:from>
    <xdr:to>
      <xdr:col>65</xdr:col>
      <xdr:colOff>4762510</xdr:colOff>
      <xdr:row>117</xdr:row>
      <xdr:rowOff>76186</xdr:rowOff>
    </xdr:to>
    <xdr:sp macro="" textlink="">
      <xdr:nvSpPr>
        <xdr:cNvPr id="33" name="CuadroTexto 84">
          <a:extLst>
            <a:ext uri="{FF2B5EF4-FFF2-40B4-BE49-F238E27FC236}">
              <a16:creationId xmlns:a16="http://schemas.microsoft.com/office/drawing/2014/main" id="{00000000-0008-0000-0400-000021000000}"/>
            </a:ext>
          </a:extLst>
        </xdr:cNvPr>
        <xdr:cNvSpPr txBox="1"/>
      </xdr:nvSpPr>
      <xdr:spPr>
        <a:xfrm>
          <a:off x="64950988" y="22498029"/>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111,9</a:t>
          </a:r>
        </a:p>
      </xdr:txBody>
    </xdr:sp>
    <xdr:clientData/>
  </xdr:twoCellAnchor>
  <xdr:twoCellAnchor>
    <xdr:from>
      <xdr:col>65</xdr:col>
      <xdr:colOff>5048250</xdr:colOff>
      <xdr:row>120</xdr:row>
      <xdr:rowOff>66675</xdr:rowOff>
    </xdr:from>
    <xdr:to>
      <xdr:col>65</xdr:col>
      <xdr:colOff>5505447</xdr:colOff>
      <xdr:row>121</xdr:row>
      <xdr:rowOff>161932</xdr:rowOff>
    </xdr:to>
    <xdr:sp macro="" textlink="">
      <xdr:nvSpPr>
        <xdr:cNvPr id="34" name="CuadroTexto 84">
          <a:extLst>
            <a:ext uri="{FF2B5EF4-FFF2-40B4-BE49-F238E27FC236}">
              <a16:creationId xmlns:a16="http://schemas.microsoft.com/office/drawing/2014/main" id="{00000000-0008-0000-0400-000022000000}"/>
            </a:ext>
          </a:extLst>
        </xdr:cNvPr>
        <xdr:cNvSpPr txBox="1"/>
      </xdr:nvSpPr>
      <xdr:spPr>
        <a:xfrm>
          <a:off x="65693925" y="2334577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19,6</a:t>
          </a:r>
        </a:p>
      </xdr:txBody>
    </xdr:sp>
    <xdr:clientData/>
  </xdr:twoCellAnchor>
  <xdr:twoCellAnchor>
    <xdr:from>
      <xdr:col>65</xdr:col>
      <xdr:colOff>1581159</xdr:colOff>
      <xdr:row>175</xdr:row>
      <xdr:rowOff>95255</xdr:rowOff>
    </xdr:from>
    <xdr:to>
      <xdr:col>65</xdr:col>
      <xdr:colOff>2238365</xdr:colOff>
      <xdr:row>176</xdr:row>
      <xdr:rowOff>180969</xdr:rowOff>
    </xdr:to>
    <xdr:sp macro="" textlink="">
      <xdr:nvSpPr>
        <xdr:cNvPr id="35" name="CuadroTexto 79">
          <a:extLst>
            <a:ext uri="{FF2B5EF4-FFF2-40B4-BE49-F238E27FC236}">
              <a16:creationId xmlns:a16="http://schemas.microsoft.com/office/drawing/2014/main" id="{00000000-0008-0000-0400-000023000000}"/>
            </a:ext>
          </a:extLst>
        </xdr:cNvPr>
        <xdr:cNvSpPr txBox="1"/>
      </xdr:nvSpPr>
      <xdr:spPr>
        <a:xfrm>
          <a:off x="62226834" y="33851855"/>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41,3</a:t>
          </a:r>
        </a:p>
      </xdr:txBody>
    </xdr:sp>
    <xdr:clientData/>
  </xdr:twoCellAnchor>
  <xdr:twoCellAnchor>
    <xdr:from>
      <xdr:col>65</xdr:col>
      <xdr:colOff>876300</xdr:colOff>
      <xdr:row>175</xdr:row>
      <xdr:rowOff>133346</xdr:rowOff>
    </xdr:from>
    <xdr:to>
      <xdr:col>65</xdr:col>
      <xdr:colOff>1533562</xdr:colOff>
      <xdr:row>177</xdr:row>
      <xdr:rowOff>28560</xdr:rowOff>
    </xdr:to>
    <xdr:sp macro="" textlink="">
      <xdr:nvSpPr>
        <xdr:cNvPr id="36" name="CuadroTexto 80">
          <a:extLst>
            <a:ext uri="{FF2B5EF4-FFF2-40B4-BE49-F238E27FC236}">
              <a16:creationId xmlns:a16="http://schemas.microsoft.com/office/drawing/2014/main" id="{00000000-0008-0000-0400-000024000000}"/>
            </a:ext>
          </a:extLst>
        </xdr:cNvPr>
        <xdr:cNvSpPr txBox="1"/>
      </xdr:nvSpPr>
      <xdr:spPr>
        <a:xfrm>
          <a:off x="61521975" y="33889946"/>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39,2</a:t>
          </a:r>
        </a:p>
      </xdr:txBody>
    </xdr:sp>
    <xdr:clientData/>
  </xdr:twoCellAnchor>
  <xdr:twoCellAnchor>
    <xdr:from>
      <xdr:col>65</xdr:col>
      <xdr:colOff>2266967</xdr:colOff>
      <xdr:row>171</xdr:row>
      <xdr:rowOff>66660</xdr:rowOff>
    </xdr:from>
    <xdr:to>
      <xdr:col>65</xdr:col>
      <xdr:colOff>2924173</xdr:colOff>
      <xdr:row>172</xdr:row>
      <xdr:rowOff>152405</xdr:rowOff>
    </xdr:to>
    <xdr:sp macro="" textlink="">
      <xdr:nvSpPr>
        <xdr:cNvPr id="37" name="CuadroTexto 81">
          <a:extLst>
            <a:ext uri="{FF2B5EF4-FFF2-40B4-BE49-F238E27FC236}">
              <a16:creationId xmlns:a16="http://schemas.microsoft.com/office/drawing/2014/main" id="{00000000-0008-0000-0400-000025000000}"/>
            </a:ext>
          </a:extLst>
        </xdr:cNvPr>
        <xdr:cNvSpPr txBox="1"/>
      </xdr:nvSpPr>
      <xdr:spPr>
        <a:xfrm>
          <a:off x="62912642" y="3306126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125,9</a:t>
          </a:r>
        </a:p>
      </xdr:txBody>
    </xdr:sp>
    <xdr:clientData/>
  </xdr:twoCellAnchor>
  <xdr:twoCellAnchor>
    <xdr:from>
      <xdr:col>65</xdr:col>
      <xdr:colOff>2962300</xdr:colOff>
      <xdr:row>171</xdr:row>
      <xdr:rowOff>57150</xdr:rowOff>
    </xdr:from>
    <xdr:to>
      <xdr:col>65</xdr:col>
      <xdr:colOff>3600450</xdr:colOff>
      <xdr:row>172</xdr:row>
      <xdr:rowOff>142865</xdr:rowOff>
    </xdr:to>
    <xdr:sp macro="" textlink="">
      <xdr:nvSpPr>
        <xdr:cNvPr id="38" name="CuadroTexto 82">
          <a:extLst>
            <a:ext uri="{FF2B5EF4-FFF2-40B4-BE49-F238E27FC236}">
              <a16:creationId xmlns:a16="http://schemas.microsoft.com/office/drawing/2014/main" id="{00000000-0008-0000-0400-000026000000}"/>
            </a:ext>
          </a:extLst>
        </xdr:cNvPr>
        <xdr:cNvSpPr txBox="1"/>
      </xdr:nvSpPr>
      <xdr:spPr>
        <a:xfrm>
          <a:off x="63607975" y="33051750"/>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125,7</a:t>
          </a:r>
        </a:p>
      </xdr:txBody>
    </xdr:sp>
    <xdr:clientData/>
  </xdr:twoCellAnchor>
  <xdr:twoCellAnchor>
    <xdr:from>
      <xdr:col>65</xdr:col>
      <xdr:colOff>3676643</xdr:colOff>
      <xdr:row>171</xdr:row>
      <xdr:rowOff>95239</xdr:rowOff>
    </xdr:from>
    <xdr:to>
      <xdr:col>65</xdr:col>
      <xdr:colOff>4152893</xdr:colOff>
      <xdr:row>172</xdr:row>
      <xdr:rowOff>180953</xdr:rowOff>
    </xdr:to>
    <xdr:sp macro="" textlink="">
      <xdr:nvSpPr>
        <xdr:cNvPr id="39" name="CuadroTexto 83">
          <a:extLst>
            <a:ext uri="{FF2B5EF4-FFF2-40B4-BE49-F238E27FC236}">
              <a16:creationId xmlns:a16="http://schemas.microsoft.com/office/drawing/2014/main" id="{00000000-0008-0000-0400-000027000000}"/>
            </a:ext>
          </a:extLst>
        </xdr:cNvPr>
        <xdr:cNvSpPr txBox="1"/>
      </xdr:nvSpPr>
      <xdr:spPr>
        <a:xfrm>
          <a:off x="64322318" y="33089839"/>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121,4</a:t>
          </a:r>
        </a:p>
      </xdr:txBody>
    </xdr:sp>
    <xdr:clientData/>
  </xdr:twoCellAnchor>
  <xdr:twoCellAnchor>
    <xdr:from>
      <xdr:col>65</xdr:col>
      <xdr:colOff>4362463</xdr:colOff>
      <xdr:row>172</xdr:row>
      <xdr:rowOff>19034</xdr:rowOff>
    </xdr:from>
    <xdr:to>
      <xdr:col>65</xdr:col>
      <xdr:colOff>4819660</xdr:colOff>
      <xdr:row>173</xdr:row>
      <xdr:rowOff>114291</xdr:rowOff>
    </xdr:to>
    <xdr:sp macro="" textlink="">
      <xdr:nvSpPr>
        <xdr:cNvPr id="40" name="CuadroTexto 84">
          <a:extLst>
            <a:ext uri="{FF2B5EF4-FFF2-40B4-BE49-F238E27FC236}">
              <a16:creationId xmlns:a16="http://schemas.microsoft.com/office/drawing/2014/main" id="{00000000-0008-0000-0400-000028000000}"/>
            </a:ext>
          </a:extLst>
        </xdr:cNvPr>
        <xdr:cNvSpPr txBox="1"/>
      </xdr:nvSpPr>
      <xdr:spPr>
        <a:xfrm>
          <a:off x="65008138" y="33204134"/>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111,9</a:t>
          </a:r>
        </a:p>
      </xdr:txBody>
    </xdr:sp>
    <xdr:clientData/>
  </xdr:twoCellAnchor>
  <xdr:twoCellAnchor>
    <xdr:from>
      <xdr:col>65</xdr:col>
      <xdr:colOff>5076825</xdr:colOff>
      <xdr:row>176</xdr:row>
      <xdr:rowOff>114305</xdr:rowOff>
    </xdr:from>
    <xdr:to>
      <xdr:col>65</xdr:col>
      <xdr:colOff>5534022</xdr:colOff>
      <xdr:row>178</xdr:row>
      <xdr:rowOff>19062</xdr:rowOff>
    </xdr:to>
    <xdr:sp macro="" textlink="">
      <xdr:nvSpPr>
        <xdr:cNvPr id="41" name="CuadroTexto 84">
          <a:extLst>
            <a:ext uri="{FF2B5EF4-FFF2-40B4-BE49-F238E27FC236}">
              <a16:creationId xmlns:a16="http://schemas.microsoft.com/office/drawing/2014/main" id="{00000000-0008-0000-0400-000029000000}"/>
            </a:ext>
          </a:extLst>
        </xdr:cNvPr>
        <xdr:cNvSpPr txBox="1"/>
      </xdr:nvSpPr>
      <xdr:spPr>
        <a:xfrm>
          <a:off x="65722500" y="3406140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19,6</a:t>
          </a:r>
        </a:p>
      </xdr:txBody>
    </xdr:sp>
    <xdr:clientData/>
  </xdr:twoCellAnchor>
  <xdr:twoCellAnchor>
    <xdr:from>
      <xdr:col>65</xdr:col>
      <xdr:colOff>1543059</xdr:colOff>
      <xdr:row>133</xdr:row>
      <xdr:rowOff>152405</xdr:rowOff>
    </xdr:from>
    <xdr:to>
      <xdr:col>65</xdr:col>
      <xdr:colOff>2200265</xdr:colOff>
      <xdr:row>135</xdr:row>
      <xdr:rowOff>47619</xdr:rowOff>
    </xdr:to>
    <xdr:sp macro="" textlink="">
      <xdr:nvSpPr>
        <xdr:cNvPr id="49" name="CuadroTexto 79">
          <a:extLst>
            <a:ext uri="{FF2B5EF4-FFF2-40B4-BE49-F238E27FC236}">
              <a16:creationId xmlns:a16="http://schemas.microsoft.com/office/drawing/2014/main" id="{00000000-0008-0000-0400-000031000000}"/>
            </a:ext>
          </a:extLst>
        </xdr:cNvPr>
        <xdr:cNvSpPr txBox="1"/>
      </xdr:nvSpPr>
      <xdr:spPr>
        <a:xfrm>
          <a:off x="62188734" y="25908005"/>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44,2</a:t>
          </a:r>
        </a:p>
      </xdr:txBody>
    </xdr:sp>
    <xdr:clientData/>
  </xdr:twoCellAnchor>
  <xdr:twoCellAnchor>
    <xdr:from>
      <xdr:col>65</xdr:col>
      <xdr:colOff>666750</xdr:colOff>
      <xdr:row>137</xdr:row>
      <xdr:rowOff>123821</xdr:rowOff>
    </xdr:from>
    <xdr:to>
      <xdr:col>65</xdr:col>
      <xdr:colOff>1324012</xdr:colOff>
      <xdr:row>139</xdr:row>
      <xdr:rowOff>19035</xdr:rowOff>
    </xdr:to>
    <xdr:sp macro="" textlink="">
      <xdr:nvSpPr>
        <xdr:cNvPr id="50" name="CuadroTexto 80">
          <a:extLst>
            <a:ext uri="{FF2B5EF4-FFF2-40B4-BE49-F238E27FC236}">
              <a16:creationId xmlns:a16="http://schemas.microsoft.com/office/drawing/2014/main" id="{00000000-0008-0000-0400-000032000000}"/>
            </a:ext>
          </a:extLst>
        </xdr:cNvPr>
        <xdr:cNvSpPr txBox="1"/>
      </xdr:nvSpPr>
      <xdr:spPr>
        <a:xfrm>
          <a:off x="61312425" y="26641421"/>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19,3</a:t>
          </a:r>
        </a:p>
      </xdr:txBody>
    </xdr:sp>
    <xdr:clientData/>
  </xdr:twoCellAnchor>
  <xdr:twoCellAnchor>
    <xdr:from>
      <xdr:col>65</xdr:col>
      <xdr:colOff>2419367</xdr:colOff>
      <xdr:row>133</xdr:row>
      <xdr:rowOff>123810</xdr:rowOff>
    </xdr:from>
    <xdr:to>
      <xdr:col>65</xdr:col>
      <xdr:colOff>3076573</xdr:colOff>
      <xdr:row>135</xdr:row>
      <xdr:rowOff>19055</xdr:rowOff>
    </xdr:to>
    <xdr:sp macro="" textlink="">
      <xdr:nvSpPr>
        <xdr:cNvPr id="51" name="CuadroTexto 81">
          <a:extLst>
            <a:ext uri="{FF2B5EF4-FFF2-40B4-BE49-F238E27FC236}">
              <a16:creationId xmlns:a16="http://schemas.microsoft.com/office/drawing/2014/main" id="{00000000-0008-0000-0400-000033000000}"/>
            </a:ext>
          </a:extLst>
        </xdr:cNvPr>
        <xdr:cNvSpPr txBox="1"/>
      </xdr:nvSpPr>
      <xdr:spPr>
        <a:xfrm>
          <a:off x="63065042" y="2587941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45,6</a:t>
          </a:r>
        </a:p>
      </xdr:txBody>
    </xdr:sp>
    <xdr:clientData/>
  </xdr:twoCellAnchor>
  <xdr:twoCellAnchor>
    <xdr:from>
      <xdr:col>65</xdr:col>
      <xdr:colOff>3276625</xdr:colOff>
      <xdr:row>134</xdr:row>
      <xdr:rowOff>0</xdr:rowOff>
    </xdr:from>
    <xdr:to>
      <xdr:col>65</xdr:col>
      <xdr:colOff>3914775</xdr:colOff>
      <xdr:row>135</xdr:row>
      <xdr:rowOff>85715</xdr:rowOff>
    </xdr:to>
    <xdr:sp macro="" textlink="">
      <xdr:nvSpPr>
        <xdr:cNvPr id="52" name="CuadroTexto 82">
          <a:extLst>
            <a:ext uri="{FF2B5EF4-FFF2-40B4-BE49-F238E27FC236}">
              <a16:creationId xmlns:a16="http://schemas.microsoft.com/office/drawing/2014/main" id="{00000000-0008-0000-0400-000034000000}"/>
            </a:ext>
          </a:extLst>
        </xdr:cNvPr>
        <xdr:cNvSpPr txBox="1"/>
      </xdr:nvSpPr>
      <xdr:spPr>
        <a:xfrm>
          <a:off x="63922300" y="25946100"/>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43,6</a:t>
          </a:r>
        </a:p>
      </xdr:txBody>
    </xdr:sp>
    <xdr:clientData/>
  </xdr:twoCellAnchor>
  <xdr:twoCellAnchor>
    <xdr:from>
      <xdr:col>65</xdr:col>
      <xdr:colOff>4143368</xdr:colOff>
      <xdr:row>134</xdr:row>
      <xdr:rowOff>47614</xdr:rowOff>
    </xdr:from>
    <xdr:to>
      <xdr:col>65</xdr:col>
      <xdr:colOff>4619618</xdr:colOff>
      <xdr:row>135</xdr:row>
      <xdr:rowOff>133328</xdr:rowOff>
    </xdr:to>
    <xdr:sp macro="" textlink="">
      <xdr:nvSpPr>
        <xdr:cNvPr id="53" name="CuadroTexto 83">
          <a:extLst>
            <a:ext uri="{FF2B5EF4-FFF2-40B4-BE49-F238E27FC236}">
              <a16:creationId xmlns:a16="http://schemas.microsoft.com/office/drawing/2014/main" id="{00000000-0008-0000-0400-000035000000}"/>
            </a:ext>
          </a:extLst>
        </xdr:cNvPr>
        <xdr:cNvSpPr txBox="1"/>
      </xdr:nvSpPr>
      <xdr:spPr>
        <a:xfrm>
          <a:off x="64789043" y="25993714"/>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41,6</a:t>
          </a:r>
        </a:p>
      </xdr:txBody>
    </xdr:sp>
    <xdr:clientData/>
  </xdr:twoCellAnchor>
  <xdr:twoCellAnchor>
    <xdr:from>
      <xdr:col>65</xdr:col>
      <xdr:colOff>5010163</xdr:colOff>
      <xdr:row>136</xdr:row>
      <xdr:rowOff>76184</xdr:rowOff>
    </xdr:from>
    <xdr:to>
      <xdr:col>65</xdr:col>
      <xdr:colOff>5467360</xdr:colOff>
      <xdr:row>137</xdr:row>
      <xdr:rowOff>171441</xdr:rowOff>
    </xdr:to>
    <xdr:sp macro="" textlink="">
      <xdr:nvSpPr>
        <xdr:cNvPr id="54" name="CuadroTexto 84">
          <a:extLst>
            <a:ext uri="{FF2B5EF4-FFF2-40B4-BE49-F238E27FC236}">
              <a16:creationId xmlns:a16="http://schemas.microsoft.com/office/drawing/2014/main" id="{00000000-0008-0000-0400-000036000000}"/>
            </a:ext>
          </a:extLst>
        </xdr:cNvPr>
        <xdr:cNvSpPr txBox="1"/>
      </xdr:nvSpPr>
      <xdr:spPr>
        <a:xfrm>
          <a:off x="65655838" y="26403284"/>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23,4</a:t>
          </a:r>
        </a:p>
      </xdr:txBody>
    </xdr:sp>
    <xdr:clientData/>
  </xdr:twoCellAnchor>
  <xdr:twoCellAnchor>
    <xdr:from>
      <xdr:col>65</xdr:col>
      <xdr:colOff>1743084</xdr:colOff>
      <xdr:row>191</xdr:row>
      <xdr:rowOff>19059</xdr:rowOff>
    </xdr:from>
    <xdr:to>
      <xdr:col>65</xdr:col>
      <xdr:colOff>2400290</xdr:colOff>
      <xdr:row>192</xdr:row>
      <xdr:rowOff>104773</xdr:rowOff>
    </xdr:to>
    <xdr:sp macro="" textlink="">
      <xdr:nvSpPr>
        <xdr:cNvPr id="56" name="CuadroTexto 79">
          <a:extLst>
            <a:ext uri="{FF2B5EF4-FFF2-40B4-BE49-F238E27FC236}">
              <a16:creationId xmlns:a16="http://schemas.microsoft.com/office/drawing/2014/main" id="{00000000-0008-0000-0400-000038000000}"/>
            </a:ext>
          </a:extLst>
        </xdr:cNvPr>
        <xdr:cNvSpPr txBox="1"/>
      </xdr:nvSpPr>
      <xdr:spPr>
        <a:xfrm>
          <a:off x="62388759" y="3682365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44,2</a:t>
          </a:r>
        </a:p>
      </xdr:txBody>
    </xdr:sp>
    <xdr:clientData/>
  </xdr:twoCellAnchor>
  <xdr:twoCellAnchor>
    <xdr:from>
      <xdr:col>65</xdr:col>
      <xdr:colOff>923925</xdr:colOff>
      <xdr:row>194</xdr:row>
      <xdr:rowOff>66675</xdr:rowOff>
    </xdr:from>
    <xdr:to>
      <xdr:col>65</xdr:col>
      <xdr:colOff>1581187</xdr:colOff>
      <xdr:row>195</xdr:row>
      <xdr:rowOff>152389</xdr:rowOff>
    </xdr:to>
    <xdr:sp macro="" textlink="">
      <xdr:nvSpPr>
        <xdr:cNvPr id="57" name="CuadroTexto 80">
          <a:extLst>
            <a:ext uri="{FF2B5EF4-FFF2-40B4-BE49-F238E27FC236}">
              <a16:creationId xmlns:a16="http://schemas.microsoft.com/office/drawing/2014/main" id="{00000000-0008-0000-0400-000039000000}"/>
            </a:ext>
          </a:extLst>
        </xdr:cNvPr>
        <xdr:cNvSpPr txBox="1"/>
      </xdr:nvSpPr>
      <xdr:spPr>
        <a:xfrm>
          <a:off x="61569600" y="37442775"/>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19,3</a:t>
          </a:r>
        </a:p>
      </xdr:txBody>
    </xdr:sp>
    <xdr:clientData/>
  </xdr:twoCellAnchor>
  <xdr:twoCellAnchor>
    <xdr:from>
      <xdr:col>65</xdr:col>
      <xdr:colOff>2571767</xdr:colOff>
      <xdr:row>190</xdr:row>
      <xdr:rowOff>180964</xdr:rowOff>
    </xdr:from>
    <xdr:to>
      <xdr:col>65</xdr:col>
      <xdr:colOff>3228973</xdr:colOff>
      <xdr:row>192</xdr:row>
      <xdr:rowOff>76209</xdr:rowOff>
    </xdr:to>
    <xdr:sp macro="" textlink="">
      <xdr:nvSpPr>
        <xdr:cNvPr id="58" name="CuadroTexto 81">
          <a:extLst>
            <a:ext uri="{FF2B5EF4-FFF2-40B4-BE49-F238E27FC236}">
              <a16:creationId xmlns:a16="http://schemas.microsoft.com/office/drawing/2014/main" id="{00000000-0008-0000-0400-00003A000000}"/>
            </a:ext>
          </a:extLst>
        </xdr:cNvPr>
        <xdr:cNvSpPr txBox="1"/>
      </xdr:nvSpPr>
      <xdr:spPr>
        <a:xfrm>
          <a:off x="63217442" y="3679506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45,6</a:t>
          </a:r>
        </a:p>
      </xdr:txBody>
    </xdr:sp>
    <xdr:clientData/>
  </xdr:twoCellAnchor>
  <xdr:twoCellAnchor>
    <xdr:from>
      <xdr:col>65</xdr:col>
      <xdr:colOff>3409975</xdr:colOff>
      <xdr:row>191</xdr:row>
      <xdr:rowOff>47629</xdr:rowOff>
    </xdr:from>
    <xdr:to>
      <xdr:col>65</xdr:col>
      <xdr:colOff>4048125</xdr:colOff>
      <xdr:row>192</xdr:row>
      <xdr:rowOff>133344</xdr:rowOff>
    </xdr:to>
    <xdr:sp macro="" textlink="">
      <xdr:nvSpPr>
        <xdr:cNvPr id="59" name="CuadroTexto 82">
          <a:extLst>
            <a:ext uri="{FF2B5EF4-FFF2-40B4-BE49-F238E27FC236}">
              <a16:creationId xmlns:a16="http://schemas.microsoft.com/office/drawing/2014/main" id="{00000000-0008-0000-0400-00003B000000}"/>
            </a:ext>
          </a:extLst>
        </xdr:cNvPr>
        <xdr:cNvSpPr txBox="1"/>
      </xdr:nvSpPr>
      <xdr:spPr>
        <a:xfrm>
          <a:off x="64055650" y="3685222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43,6</a:t>
          </a:r>
        </a:p>
      </xdr:txBody>
    </xdr:sp>
    <xdr:clientData/>
  </xdr:twoCellAnchor>
  <xdr:twoCellAnchor>
    <xdr:from>
      <xdr:col>65</xdr:col>
      <xdr:colOff>4210043</xdr:colOff>
      <xdr:row>191</xdr:row>
      <xdr:rowOff>104768</xdr:rowOff>
    </xdr:from>
    <xdr:to>
      <xdr:col>65</xdr:col>
      <xdr:colOff>4686293</xdr:colOff>
      <xdr:row>192</xdr:row>
      <xdr:rowOff>190482</xdr:rowOff>
    </xdr:to>
    <xdr:sp macro="" textlink="">
      <xdr:nvSpPr>
        <xdr:cNvPr id="60" name="CuadroTexto 83">
          <a:extLst>
            <a:ext uri="{FF2B5EF4-FFF2-40B4-BE49-F238E27FC236}">
              <a16:creationId xmlns:a16="http://schemas.microsoft.com/office/drawing/2014/main" id="{00000000-0008-0000-0400-00003C000000}"/>
            </a:ext>
          </a:extLst>
        </xdr:cNvPr>
        <xdr:cNvSpPr txBox="1"/>
      </xdr:nvSpPr>
      <xdr:spPr>
        <a:xfrm>
          <a:off x="64855718" y="36909368"/>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41,6</a:t>
          </a:r>
        </a:p>
      </xdr:txBody>
    </xdr:sp>
    <xdr:clientData/>
  </xdr:twoCellAnchor>
  <xdr:twoCellAnchor>
    <xdr:from>
      <xdr:col>65</xdr:col>
      <xdr:colOff>5019688</xdr:colOff>
      <xdr:row>193</xdr:row>
      <xdr:rowOff>171438</xdr:rowOff>
    </xdr:from>
    <xdr:to>
      <xdr:col>65</xdr:col>
      <xdr:colOff>5476885</xdr:colOff>
      <xdr:row>195</xdr:row>
      <xdr:rowOff>76195</xdr:rowOff>
    </xdr:to>
    <xdr:sp macro="" textlink="">
      <xdr:nvSpPr>
        <xdr:cNvPr id="61" name="CuadroTexto 84">
          <a:extLst>
            <a:ext uri="{FF2B5EF4-FFF2-40B4-BE49-F238E27FC236}">
              <a16:creationId xmlns:a16="http://schemas.microsoft.com/office/drawing/2014/main" id="{00000000-0008-0000-0400-00003D000000}"/>
            </a:ext>
          </a:extLst>
        </xdr:cNvPr>
        <xdr:cNvSpPr txBox="1"/>
      </xdr:nvSpPr>
      <xdr:spPr>
        <a:xfrm>
          <a:off x="65665363" y="37357038"/>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23,4</a:t>
          </a:r>
        </a:p>
      </xdr:txBody>
    </xdr:sp>
    <xdr:clientData/>
  </xdr:twoCellAnchor>
  <xdr:twoCellAnchor>
    <xdr:from>
      <xdr:col>65</xdr:col>
      <xdr:colOff>1514484</xdr:colOff>
      <xdr:row>98</xdr:row>
      <xdr:rowOff>9534</xdr:rowOff>
    </xdr:from>
    <xdr:to>
      <xdr:col>65</xdr:col>
      <xdr:colOff>2171690</xdr:colOff>
      <xdr:row>99</xdr:row>
      <xdr:rowOff>95248</xdr:rowOff>
    </xdr:to>
    <xdr:sp macro="" textlink="">
      <xdr:nvSpPr>
        <xdr:cNvPr id="62" name="CuadroTexto 79">
          <a:extLst>
            <a:ext uri="{FF2B5EF4-FFF2-40B4-BE49-F238E27FC236}">
              <a16:creationId xmlns:a16="http://schemas.microsoft.com/office/drawing/2014/main" id="{00000000-0008-0000-0400-00003E000000}"/>
            </a:ext>
          </a:extLst>
        </xdr:cNvPr>
        <xdr:cNvSpPr txBox="1"/>
      </xdr:nvSpPr>
      <xdr:spPr>
        <a:xfrm>
          <a:off x="62160159" y="19097634"/>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30,3%</a:t>
          </a:r>
        </a:p>
      </xdr:txBody>
    </xdr:sp>
    <xdr:clientData/>
  </xdr:twoCellAnchor>
  <xdr:twoCellAnchor>
    <xdr:from>
      <xdr:col>65</xdr:col>
      <xdr:colOff>647700</xdr:colOff>
      <xdr:row>101</xdr:row>
      <xdr:rowOff>95250</xdr:rowOff>
    </xdr:from>
    <xdr:to>
      <xdr:col>65</xdr:col>
      <xdr:colOff>1304962</xdr:colOff>
      <xdr:row>102</xdr:row>
      <xdr:rowOff>180964</xdr:rowOff>
    </xdr:to>
    <xdr:sp macro="" textlink="">
      <xdr:nvSpPr>
        <xdr:cNvPr id="63" name="CuadroTexto 80">
          <a:extLst>
            <a:ext uri="{FF2B5EF4-FFF2-40B4-BE49-F238E27FC236}">
              <a16:creationId xmlns:a16="http://schemas.microsoft.com/office/drawing/2014/main" id="{00000000-0008-0000-0400-00003F000000}"/>
            </a:ext>
          </a:extLst>
        </xdr:cNvPr>
        <xdr:cNvSpPr txBox="1"/>
      </xdr:nvSpPr>
      <xdr:spPr>
        <a:xfrm>
          <a:off x="61293375" y="19754850"/>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36,1%</a:t>
          </a:r>
        </a:p>
      </xdr:txBody>
    </xdr:sp>
    <xdr:clientData/>
  </xdr:twoCellAnchor>
  <xdr:twoCellAnchor>
    <xdr:from>
      <xdr:col>65</xdr:col>
      <xdr:colOff>2362217</xdr:colOff>
      <xdr:row>98</xdr:row>
      <xdr:rowOff>171439</xdr:rowOff>
    </xdr:from>
    <xdr:to>
      <xdr:col>65</xdr:col>
      <xdr:colOff>3019423</xdr:colOff>
      <xdr:row>100</xdr:row>
      <xdr:rowOff>66684</xdr:rowOff>
    </xdr:to>
    <xdr:sp macro="" textlink="">
      <xdr:nvSpPr>
        <xdr:cNvPr id="64" name="CuadroTexto 81">
          <a:extLst>
            <a:ext uri="{FF2B5EF4-FFF2-40B4-BE49-F238E27FC236}">
              <a16:creationId xmlns:a16="http://schemas.microsoft.com/office/drawing/2014/main" id="{00000000-0008-0000-0400-000040000000}"/>
            </a:ext>
          </a:extLst>
        </xdr:cNvPr>
        <xdr:cNvSpPr txBox="1"/>
      </xdr:nvSpPr>
      <xdr:spPr>
        <a:xfrm>
          <a:off x="63007892" y="1925953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11,0%</a:t>
          </a:r>
        </a:p>
      </xdr:txBody>
    </xdr:sp>
    <xdr:clientData/>
  </xdr:twoCellAnchor>
  <xdr:twoCellAnchor>
    <xdr:from>
      <xdr:col>65</xdr:col>
      <xdr:colOff>3276625</xdr:colOff>
      <xdr:row>102</xdr:row>
      <xdr:rowOff>66679</xdr:rowOff>
    </xdr:from>
    <xdr:to>
      <xdr:col>65</xdr:col>
      <xdr:colOff>3914775</xdr:colOff>
      <xdr:row>103</xdr:row>
      <xdr:rowOff>152394</xdr:rowOff>
    </xdr:to>
    <xdr:sp macro="" textlink="">
      <xdr:nvSpPr>
        <xdr:cNvPr id="65" name="CuadroTexto 82">
          <a:extLst>
            <a:ext uri="{FF2B5EF4-FFF2-40B4-BE49-F238E27FC236}">
              <a16:creationId xmlns:a16="http://schemas.microsoft.com/office/drawing/2014/main" id="{00000000-0008-0000-0400-000041000000}"/>
            </a:ext>
          </a:extLst>
        </xdr:cNvPr>
        <xdr:cNvSpPr txBox="1"/>
      </xdr:nvSpPr>
      <xdr:spPr>
        <a:xfrm>
          <a:off x="63922300" y="1991677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23,0%</a:t>
          </a:r>
        </a:p>
      </xdr:txBody>
    </xdr:sp>
    <xdr:clientData/>
  </xdr:twoCellAnchor>
  <xdr:twoCellAnchor>
    <xdr:from>
      <xdr:col>65</xdr:col>
      <xdr:colOff>4219568</xdr:colOff>
      <xdr:row>102</xdr:row>
      <xdr:rowOff>66668</xdr:rowOff>
    </xdr:from>
    <xdr:to>
      <xdr:col>65</xdr:col>
      <xdr:colOff>4695818</xdr:colOff>
      <xdr:row>103</xdr:row>
      <xdr:rowOff>152382</xdr:rowOff>
    </xdr:to>
    <xdr:sp macro="" textlink="">
      <xdr:nvSpPr>
        <xdr:cNvPr id="66" name="CuadroTexto 83">
          <a:extLst>
            <a:ext uri="{FF2B5EF4-FFF2-40B4-BE49-F238E27FC236}">
              <a16:creationId xmlns:a16="http://schemas.microsoft.com/office/drawing/2014/main" id="{00000000-0008-0000-0400-000042000000}"/>
            </a:ext>
          </a:extLst>
        </xdr:cNvPr>
        <xdr:cNvSpPr txBox="1"/>
      </xdr:nvSpPr>
      <xdr:spPr>
        <a:xfrm>
          <a:off x="64865243" y="19916768"/>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9,9%</a:t>
          </a:r>
        </a:p>
      </xdr:txBody>
    </xdr:sp>
    <xdr:clientData/>
  </xdr:twoCellAnchor>
  <xdr:twoCellAnchor>
    <xdr:from>
      <xdr:col>65</xdr:col>
      <xdr:colOff>5029213</xdr:colOff>
      <xdr:row>102</xdr:row>
      <xdr:rowOff>76188</xdr:rowOff>
    </xdr:from>
    <xdr:to>
      <xdr:col>65</xdr:col>
      <xdr:colOff>5486410</xdr:colOff>
      <xdr:row>103</xdr:row>
      <xdr:rowOff>171445</xdr:rowOff>
    </xdr:to>
    <xdr:sp macro="" textlink="">
      <xdr:nvSpPr>
        <xdr:cNvPr id="67" name="CuadroTexto 84">
          <a:extLst>
            <a:ext uri="{FF2B5EF4-FFF2-40B4-BE49-F238E27FC236}">
              <a16:creationId xmlns:a16="http://schemas.microsoft.com/office/drawing/2014/main" id="{00000000-0008-0000-0400-000043000000}"/>
            </a:ext>
          </a:extLst>
        </xdr:cNvPr>
        <xdr:cNvSpPr txBox="1"/>
      </xdr:nvSpPr>
      <xdr:spPr>
        <a:xfrm>
          <a:off x="65674888" y="19926288"/>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7,1%</a:t>
          </a:r>
        </a:p>
      </xdr:txBody>
    </xdr:sp>
    <xdr:clientData/>
  </xdr:twoCellAnchor>
  <xdr:twoCellAnchor>
    <xdr:from>
      <xdr:col>65</xdr:col>
      <xdr:colOff>1495434</xdr:colOff>
      <xdr:row>101</xdr:row>
      <xdr:rowOff>152409</xdr:rowOff>
    </xdr:from>
    <xdr:to>
      <xdr:col>65</xdr:col>
      <xdr:colOff>2152640</xdr:colOff>
      <xdr:row>103</xdr:row>
      <xdr:rowOff>47623</xdr:rowOff>
    </xdr:to>
    <xdr:sp macro="" textlink="">
      <xdr:nvSpPr>
        <xdr:cNvPr id="68" name="CuadroTexto 79">
          <a:extLst>
            <a:ext uri="{FF2B5EF4-FFF2-40B4-BE49-F238E27FC236}">
              <a16:creationId xmlns:a16="http://schemas.microsoft.com/office/drawing/2014/main" id="{00000000-0008-0000-0400-000044000000}"/>
            </a:ext>
          </a:extLst>
        </xdr:cNvPr>
        <xdr:cNvSpPr txBox="1"/>
      </xdr:nvSpPr>
      <xdr:spPr>
        <a:xfrm>
          <a:off x="62141109" y="1981200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69,7%</a:t>
          </a:r>
        </a:p>
      </xdr:txBody>
    </xdr:sp>
    <xdr:clientData/>
  </xdr:twoCellAnchor>
  <xdr:twoCellAnchor>
    <xdr:from>
      <xdr:col>65</xdr:col>
      <xdr:colOff>628650</xdr:colOff>
      <xdr:row>103</xdr:row>
      <xdr:rowOff>38100</xdr:rowOff>
    </xdr:from>
    <xdr:to>
      <xdr:col>65</xdr:col>
      <xdr:colOff>1285912</xdr:colOff>
      <xdr:row>104</xdr:row>
      <xdr:rowOff>123814</xdr:rowOff>
    </xdr:to>
    <xdr:sp macro="" textlink="">
      <xdr:nvSpPr>
        <xdr:cNvPr id="69" name="CuadroTexto 80">
          <a:extLst>
            <a:ext uri="{FF2B5EF4-FFF2-40B4-BE49-F238E27FC236}">
              <a16:creationId xmlns:a16="http://schemas.microsoft.com/office/drawing/2014/main" id="{00000000-0008-0000-0400-000045000000}"/>
            </a:ext>
          </a:extLst>
        </xdr:cNvPr>
        <xdr:cNvSpPr txBox="1"/>
      </xdr:nvSpPr>
      <xdr:spPr>
        <a:xfrm>
          <a:off x="61274325" y="20078700"/>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63,9%</a:t>
          </a:r>
        </a:p>
      </xdr:txBody>
    </xdr:sp>
    <xdr:clientData/>
  </xdr:twoCellAnchor>
  <xdr:twoCellAnchor>
    <xdr:from>
      <xdr:col>65</xdr:col>
      <xdr:colOff>2371742</xdr:colOff>
      <xdr:row>101</xdr:row>
      <xdr:rowOff>133339</xdr:rowOff>
    </xdr:from>
    <xdr:to>
      <xdr:col>65</xdr:col>
      <xdr:colOff>3028948</xdr:colOff>
      <xdr:row>103</xdr:row>
      <xdr:rowOff>28584</xdr:rowOff>
    </xdr:to>
    <xdr:sp macro="" textlink="">
      <xdr:nvSpPr>
        <xdr:cNvPr id="70" name="CuadroTexto 81">
          <a:extLst>
            <a:ext uri="{FF2B5EF4-FFF2-40B4-BE49-F238E27FC236}">
              <a16:creationId xmlns:a16="http://schemas.microsoft.com/office/drawing/2014/main" id="{00000000-0008-0000-0400-000046000000}"/>
            </a:ext>
          </a:extLst>
        </xdr:cNvPr>
        <xdr:cNvSpPr txBox="1"/>
      </xdr:nvSpPr>
      <xdr:spPr>
        <a:xfrm>
          <a:off x="63017417" y="1979293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89,0%</a:t>
          </a:r>
        </a:p>
      </xdr:txBody>
    </xdr:sp>
    <xdr:clientData/>
  </xdr:twoCellAnchor>
  <xdr:twoCellAnchor>
    <xdr:from>
      <xdr:col>65</xdr:col>
      <xdr:colOff>3267100</xdr:colOff>
      <xdr:row>103</xdr:row>
      <xdr:rowOff>57154</xdr:rowOff>
    </xdr:from>
    <xdr:to>
      <xdr:col>65</xdr:col>
      <xdr:colOff>3905250</xdr:colOff>
      <xdr:row>104</xdr:row>
      <xdr:rowOff>142869</xdr:rowOff>
    </xdr:to>
    <xdr:sp macro="" textlink="">
      <xdr:nvSpPr>
        <xdr:cNvPr id="71" name="CuadroTexto 82">
          <a:extLst>
            <a:ext uri="{FF2B5EF4-FFF2-40B4-BE49-F238E27FC236}">
              <a16:creationId xmlns:a16="http://schemas.microsoft.com/office/drawing/2014/main" id="{00000000-0008-0000-0400-000047000000}"/>
            </a:ext>
          </a:extLst>
        </xdr:cNvPr>
        <xdr:cNvSpPr txBox="1"/>
      </xdr:nvSpPr>
      <xdr:spPr>
        <a:xfrm>
          <a:off x="63912775" y="2009775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77,0%</a:t>
          </a:r>
        </a:p>
      </xdr:txBody>
    </xdr:sp>
    <xdr:clientData/>
  </xdr:twoCellAnchor>
  <xdr:twoCellAnchor>
    <xdr:from>
      <xdr:col>65</xdr:col>
      <xdr:colOff>4152893</xdr:colOff>
      <xdr:row>103</xdr:row>
      <xdr:rowOff>57143</xdr:rowOff>
    </xdr:from>
    <xdr:to>
      <xdr:col>65</xdr:col>
      <xdr:colOff>4676775</xdr:colOff>
      <xdr:row>104</xdr:row>
      <xdr:rowOff>142857</xdr:rowOff>
    </xdr:to>
    <xdr:sp macro="" textlink="">
      <xdr:nvSpPr>
        <xdr:cNvPr id="72" name="CuadroTexto 83">
          <a:extLst>
            <a:ext uri="{FF2B5EF4-FFF2-40B4-BE49-F238E27FC236}">
              <a16:creationId xmlns:a16="http://schemas.microsoft.com/office/drawing/2014/main" id="{00000000-0008-0000-0400-000048000000}"/>
            </a:ext>
          </a:extLst>
        </xdr:cNvPr>
        <xdr:cNvSpPr txBox="1"/>
      </xdr:nvSpPr>
      <xdr:spPr>
        <a:xfrm>
          <a:off x="64798568" y="20097743"/>
          <a:ext cx="52388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90,1%</a:t>
          </a:r>
        </a:p>
      </xdr:txBody>
    </xdr:sp>
    <xdr:clientData/>
  </xdr:twoCellAnchor>
  <xdr:twoCellAnchor>
    <xdr:from>
      <xdr:col>65</xdr:col>
      <xdr:colOff>5010163</xdr:colOff>
      <xdr:row>103</xdr:row>
      <xdr:rowOff>66663</xdr:rowOff>
    </xdr:from>
    <xdr:to>
      <xdr:col>65</xdr:col>
      <xdr:colOff>5524500</xdr:colOff>
      <xdr:row>104</xdr:row>
      <xdr:rowOff>161920</xdr:rowOff>
    </xdr:to>
    <xdr:sp macro="" textlink="">
      <xdr:nvSpPr>
        <xdr:cNvPr id="73" name="CuadroTexto 84">
          <a:extLst>
            <a:ext uri="{FF2B5EF4-FFF2-40B4-BE49-F238E27FC236}">
              <a16:creationId xmlns:a16="http://schemas.microsoft.com/office/drawing/2014/main" id="{00000000-0008-0000-0400-000049000000}"/>
            </a:ext>
          </a:extLst>
        </xdr:cNvPr>
        <xdr:cNvSpPr txBox="1"/>
      </xdr:nvSpPr>
      <xdr:spPr>
        <a:xfrm>
          <a:off x="65655838" y="20107263"/>
          <a:ext cx="51433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92,9%</a:t>
          </a:r>
        </a:p>
      </xdr:txBody>
    </xdr:sp>
    <xdr:clientData/>
  </xdr:twoCellAnchor>
  <xdr:twoCellAnchor>
    <xdr:from>
      <xdr:col>65</xdr:col>
      <xdr:colOff>1314459</xdr:colOff>
      <xdr:row>121</xdr:row>
      <xdr:rowOff>47634</xdr:rowOff>
    </xdr:from>
    <xdr:to>
      <xdr:col>65</xdr:col>
      <xdr:colOff>1971665</xdr:colOff>
      <xdr:row>122</xdr:row>
      <xdr:rowOff>133348</xdr:rowOff>
    </xdr:to>
    <xdr:sp macro="" textlink="">
      <xdr:nvSpPr>
        <xdr:cNvPr id="74" name="CuadroTexto 79">
          <a:extLst>
            <a:ext uri="{FF2B5EF4-FFF2-40B4-BE49-F238E27FC236}">
              <a16:creationId xmlns:a16="http://schemas.microsoft.com/office/drawing/2014/main" id="{00000000-0008-0000-0400-00004A000000}"/>
            </a:ext>
          </a:extLst>
        </xdr:cNvPr>
        <xdr:cNvSpPr txBox="1"/>
      </xdr:nvSpPr>
      <xdr:spPr>
        <a:xfrm>
          <a:off x="61960134" y="23517234"/>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61,7%</a:t>
          </a:r>
        </a:p>
      </xdr:txBody>
    </xdr:sp>
    <xdr:clientData/>
  </xdr:twoCellAnchor>
  <xdr:twoCellAnchor>
    <xdr:from>
      <xdr:col>65</xdr:col>
      <xdr:colOff>561975</xdr:colOff>
      <xdr:row>121</xdr:row>
      <xdr:rowOff>57150</xdr:rowOff>
    </xdr:from>
    <xdr:to>
      <xdr:col>65</xdr:col>
      <xdr:colOff>1219237</xdr:colOff>
      <xdr:row>122</xdr:row>
      <xdr:rowOff>142864</xdr:rowOff>
    </xdr:to>
    <xdr:sp macro="" textlink="">
      <xdr:nvSpPr>
        <xdr:cNvPr id="75" name="CuadroTexto 80">
          <a:extLst>
            <a:ext uri="{FF2B5EF4-FFF2-40B4-BE49-F238E27FC236}">
              <a16:creationId xmlns:a16="http://schemas.microsoft.com/office/drawing/2014/main" id="{00000000-0008-0000-0400-00004B000000}"/>
            </a:ext>
          </a:extLst>
        </xdr:cNvPr>
        <xdr:cNvSpPr txBox="1"/>
      </xdr:nvSpPr>
      <xdr:spPr>
        <a:xfrm>
          <a:off x="61207650" y="23526750"/>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58,3%</a:t>
          </a:r>
        </a:p>
      </xdr:txBody>
    </xdr:sp>
    <xdr:clientData/>
  </xdr:twoCellAnchor>
  <xdr:twoCellAnchor>
    <xdr:from>
      <xdr:col>65</xdr:col>
      <xdr:colOff>2066942</xdr:colOff>
      <xdr:row>116</xdr:row>
      <xdr:rowOff>66664</xdr:rowOff>
    </xdr:from>
    <xdr:to>
      <xdr:col>65</xdr:col>
      <xdr:colOff>2724148</xdr:colOff>
      <xdr:row>117</xdr:row>
      <xdr:rowOff>152409</xdr:rowOff>
    </xdr:to>
    <xdr:sp macro="" textlink="">
      <xdr:nvSpPr>
        <xdr:cNvPr id="76" name="CuadroTexto 81">
          <a:extLst>
            <a:ext uri="{FF2B5EF4-FFF2-40B4-BE49-F238E27FC236}">
              <a16:creationId xmlns:a16="http://schemas.microsoft.com/office/drawing/2014/main" id="{00000000-0008-0000-0400-00004C000000}"/>
            </a:ext>
          </a:extLst>
        </xdr:cNvPr>
        <xdr:cNvSpPr txBox="1"/>
      </xdr:nvSpPr>
      <xdr:spPr>
        <a:xfrm>
          <a:off x="62712617" y="2258376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22,8%</a:t>
          </a:r>
        </a:p>
      </xdr:txBody>
    </xdr:sp>
    <xdr:clientData/>
  </xdr:twoCellAnchor>
  <xdr:twoCellAnchor>
    <xdr:from>
      <xdr:col>65</xdr:col>
      <xdr:colOff>2790850</xdr:colOff>
      <xdr:row>116</xdr:row>
      <xdr:rowOff>76204</xdr:rowOff>
    </xdr:from>
    <xdr:to>
      <xdr:col>65</xdr:col>
      <xdr:colOff>3429000</xdr:colOff>
      <xdr:row>117</xdr:row>
      <xdr:rowOff>161919</xdr:rowOff>
    </xdr:to>
    <xdr:sp macro="" textlink="">
      <xdr:nvSpPr>
        <xdr:cNvPr id="77" name="CuadroTexto 82">
          <a:extLst>
            <a:ext uri="{FF2B5EF4-FFF2-40B4-BE49-F238E27FC236}">
              <a16:creationId xmlns:a16="http://schemas.microsoft.com/office/drawing/2014/main" id="{00000000-0008-0000-0400-00004D000000}"/>
            </a:ext>
          </a:extLst>
        </xdr:cNvPr>
        <xdr:cNvSpPr txBox="1"/>
      </xdr:nvSpPr>
      <xdr:spPr>
        <a:xfrm>
          <a:off x="63436525" y="2259330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22,8%</a:t>
          </a:r>
        </a:p>
      </xdr:txBody>
    </xdr:sp>
    <xdr:clientData/>
  </xdr:twoCellAnchor>
  <xdr:twoCellAnchor>
    <xdr:from>
      <xdr:col>65</xdr:col>
      <xdr:colOff>3552817</xdr:colOff>
      <xdr:row>116</xdr:row>
      <xdr:rowOff>104768</xdr:rowOff>
    </xdr:from>
    <xdr:to>
      <xdr:col>65</xdr:col>
      <xdr:colOff>4124324</xdr:colOff>
      <xdr:row>117</xdr:row>
      <xdr:rowOff>190482</xdr:rowOff>
    </xdr:to>
    <xdr:sp macro="" textlink="">
      <xdr:nvSpPr>
        <xdr:cNvPr id="78" name="CuadroTexto 83">
          <a:extLst>
            <a:ext uri="{FF2B5EF4-FFF2-40B4-BE49-F238E27FC236}">
              <a16:creationId xmlns:a16="http://schemas.microsoft.com/office/drawing/2014/main" id="{00000000-0008-0000-0400-00004E000000}"/>
            </a:ext>
          </a:extLst>
        </xdr:cNvPr>
        <xdr:cNvSpPr txBox="1"/>
      </xdr:nvSpPr>
      <xdr:spPr>
        <a:xfrm>
          <a:off x="64198492" y="2262186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20,1%</a:t>
          </a:r>
        </a:p>
      </xdr:txBody>
    </xdr:sp>
    <xdr:clientData/>
  </xdr:twoCellAnchor>
  <xdr:twoCellAnchor>
    <xdr:from>
      <xdr:col>65</xdr:col>
      <xdr:colOff>4305313</xdr:colOff>
      <xdr:row>117</xdr:row>
      <xdr:rowOff>19038</xdr:rowOff>
    </xdr:from>
    <xdr:to>
      <xdr:col>65</xdr:col>
      <xdr:colOff>4867275</xdr:colOff>
      <xdr:row>118</xdr:row>
      <xdr:rowOff>114295</xdr:rowOff>
    </xdr:to>
    <xdr:sp macro="" textlink="">
      <xdr:nvSpPr>
        <xdr:cNvPr id="79" name="CuadroTexto 84">
          <a:extLst>
            <a:ext uri="{FF2B5EF4-FFF2-40B4-BE49-F238E27FC236}">
              <a16:creationId xmlns:a16="http://schemas.microsoft.com/office/drawing/2014/main" id="{00000000-0008-0000-0400-00004F000000}"/>
            </a:ext>
          </a:extLst>
        </xdr:cNvPr>
        <xdr:cNvSpPr txBox="1"/>
      </xdr:nvSpPr>
      <xdr:spPr>
        <a:xfrm>
          <a:off x="64950988" y="2272663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17,7%</a:t>
          </a:r>
        </a:p>
      </xdr:txBody>
    </xdr:sp>
    <xdr:clientData/>
  </xdr:twoCellAnchor>
  <xdr:twoCellAnchor>
    <xdr:from>
      <xdr:col>65</xdr:col>
      <xdr:colOff>5029200</xdr:colOff>
      <xdr:row>121</xdr:row>
      <xdr:rowOff>38100</xdr:rowOff>
    </xdr:from>
    <xdr:to>
      <xdr:col>65</xdr:col>
      <xdr:colOff>5591162</xdr:colOff>
      <xdr:row>122</xdr:row>
      <xdr:rowOff>133357</xdr:rowOff>
    </xdr:to>
    <xdr:sp macro="" textlink="">
      <xdr:nvSpPr>
        <xdr:cNvPr id="80" name="CuadroTexto 84">
          <a:extLst>
            <a:ext uri="{FF2B5EF4-FFF2-40B4-BE49-F238E27FC236}">
              <a16:creationId xmlns:a16="http://schemas.microsoft.com/office/drawing/2014/main" id="{00000000-0008-0000-0400-000050000000}"/>
            </a:ext>
          </a:extLst>
        </xdr:cNvPr>
        <xdr:cNvSpPr txBox="1"/>
      </xdr:nvSpPr>
      <xdr:spPr>
        <a:xfrm>
          <a:off x="65674875" y="2350770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12,0%</a:t>
          </a:r>
        </a:p>
      </xdr:txBody>
    </xdr:sp>
    <xdr:clientData/>
  </xdr:twoCellAnchor>
  <xdr:twoCellAnchor>
    <xdr:from>
      <xdr:col>65</xdr:col>
      <xdr:colOff>1295409</xdr:colOff>
      <xdr:row>122</xdr:row>
      <xdr:rowOff>66684</xdr:rowOff>
    </xdr:from>
    <xdr:to>
      <xdr:col>65</xdr:col>
      <xdr:colOff>1952615</xdr:colOff>
      <xdr:row>123</xdr:row>
      <xdr:rowOff>152398</xdr:rowOff>
    </xdr:to>
    <xdr:sp macro="" textlink="">
      <xdr:nvSpPr>
        <xdr:cNvPr id="81" name="CuadroTexto 79">
          <a:extLst>
            <a:ext uri="{FF2B5EF4-FFF2-40B4-BE49-F238E27FC236}">
              <a16:creationId xmlns:a16="http://schemas.microsoft.com/office/drawing/2014/main" id="{00000000-0008-0000-0400-000051000000}"/>
            </a:ext>
          </a:extLst>
        </xdr:cNvPr>
        <xdr:cNvSpPr txBox="1"/>
      </xdr:nvSpPr>
      <xdr:spPr>
        <a:xfrm>
          <a:off x="61941084" y="23726784"/>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38,3%</a:t>
          </a:r>
        </a:p>
      </xdr:txBody>
    </xdr:sp>
    <xdr:clientData/>
  </xdr:twoCellAnchor>
  <xdr:twoCellAnchor>
    <xdr:from>
      <xdr:col>65</xdr:col>
      <xdr:colOff>561975</xdr:colOff>
      <xdr:row>122</xdr:row>
      <xdr:rowOff>57150</xdr:rowOff>
    </xdr:from>
    <xdr:to>
      <xdr:col>65</xdr:col>
      <xdr:colOff>1219237</xdr:colOff>
      <xdr:row>123</xdr:row>
      <xdr:rowOff>142864</xdr:rowOff>
    </xdr:to>
    <xdr:sp macro="" textlink="">
      <xdr:nvSpPr>
        <xdr:cNvPr id="82" name="CuadroTexto 80">
          <a:extLst>
            <a:ext uri="{FF2B5EF4-FFF2-40B4-BE49-F238E27FC236}">
              <a16:creationId xmlns:a16="http://schemas.microsoft.com/office/drawing/2014/main" id="{00000000-0008-0000-0400-000052000000}"/>
            </a:ext>
          </a:extLst>
        </xdr:cNvPr>
        <xdr:cNvSpPr txBox="1"/>
      </xdr:nvSpPr>
      <xdr:spPr>
        <a:xfrm>
          <a:off x="61207650" y="23717250"/>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41,7%</a:t>
          </a:r>
        </a:p>
      </xdr:txBody>
    </xdr:sp>
    <xdr:clientData/>
  </xdr:twoCellAnchor>
  <xdr:twoCellAnchor>
    <xdr:from>
      <xdr:col>65</xdr:col>
      <xdr:colOff>2047892</xdr:colOff>
      <xdr:row>119</xdr:row>
      <xdr:rowOff>142864</xdr:rowOff>
    </xdr:from>
    <xdr:to>
      <xdr:col>65</xdr:col>
      <xdr:colOff>2705098</xdr:colOff>
      <xdr:row>121</xdr:row>
      <xdr:rowOff>38109</xdr:rowOff>
    </xdr:to>
    <xdr:sp macro="" textlink="">
      <xdr:nvSpPr>
        <xdr:cNvPr id="83" name="CuadroTexto 81">
          <a:extLst>
            <a:ext uri="{FF2B5EF4-FFF2-40B4-BE49-F238E27FC236}">
              <a16:creationId xmlns:a16="http://schemas.microsoft.com/office/drawing/2014/main" id="{00000000-0008-0000-0400-000053000000}"/>
            </a:ext>
          </a:extLst>
        </xdr:cNvPr>
        <xdr:cNvSpPr txBox="1"/>
      </xdr:nvSpPr>
      <xdr:spPr>
        <a:xfrm>
          <a:off x="62693567" y="2323146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77,2%</a:t>
          </a:r>
        </a:p>
      </xdr:txBody>
    </xdr:sp>
    <xdr:clientData/>
  </xdr:twoCellAnchor>
  <xdr:twoCellAnchor>
    <xdr:from>
      <xdr:col>65</xdr:col>
      <xdr:colOff>2752750</xdr:colOff>
      <xdr:row>119</xdr:row>
      <xdr:rowOff>133354</xdr:rowOff>
    </xdr:from>
    <xdr:to>
      <xdr:col>65</xdr:col>
      <xdr:colOff>3390900</xdr:colOff>
      <xdr:row>121</xdr:row>
      <xdr:rowOff>28569</xdr:rowOff>
    </xdr:to>
    <xdr:sp macro="" textlink="">
      <xdr:nvSpPr>
        <xdr:cNvPr id="84" name="CuadroTexto 82">
          <a:extLst>
            <a:ext uri="{FF2B5EF4-FFF2-40B4-BE49-F238E27FC236}">
              <a16:creationId xmlns:a16="http://schemas.microsoft.com/office/drawing/2014/main" id="{00000000-0008-0000-0400-000054000000}"/>
            </a:ext>
          </a:extLst>
        </xdr:cNvPr>
        <xdr:cNvSpPr txBox="1"/>
      </xdr:nvSpPr>
      <xdr:spPr>
        <a:xfrm>
          <a:off x="63398425" y="2322195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77,2%</a:t>
          </a:r>
        </a:p>
      </xdr:txBody>
    </xdr:sp>
    <xdr:clientData/>
  </xdr:twoCellAnchor>
  <xdr:twoCellAnchor>
    <xdr:from>
      <xdr:col>65</xdr:col>
      <xdr:colOff>3524242</xdr:colOff>
      <xdr:row>119</xdr:row>
      <xdr:rowOff>114293</xdr:rowOff>
    </xdr:from>
    <xdr:to>
      <xdr:col>65</xdr:col>
      <xdr:colOff>4095749</xdr:colOff>
      <xdr:row>121</xdr:row>
      <xdr:rowOff>9507</xdr:rowOff>
    </xdr:to>
    <xdr:sp macro="" textlink="">
      <xdr:nvSpPr>
        <xdr:cNvPr id="85" name="CuadroTexto 83">
          <a:extLst>
            <a:ext uri="{FF2B5EF4-FFF2-40B4-BE49-F238E27FC236}">
              <a16:creationId xmlns:a16="http://schemas.microsoft.com/office/drawing/2014/main" id="{00000000-0008-0000-0400-000055000000}"/>
            </a:ext>
          </a:extLst>
        </xdr:cNvPr>
        <xdr:cNvSpPr txBox="1"/>
      </xdr:nvSpPr>
      <xdr:spPr>
        <a:xfrm>
          <a:off x="64169917" y="23202893"/>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79,9%</a:t>
          </a:r>
        </a:p>
      </xdr:txBody>
    </xdr:sp>
    <xdr:clientData/>
  </xdr:twoCellAnchor>
  <xdr:twoCellAnchor>
    <xdr:from>
      <xdr:col>65</xdr:col>
      <xdr:colOff>4267213</xdr:colOff>
      <xdr:row>119</xdr:row>
      <xdr:rowOff>123813</xdr:rowOff>
    </xdr:from>
    <xdr:to>
      <xdr:col>65</xdr:col>
      <xdr:colOff>4829175</xdr:colOff>
      <xdr:row>121</xdr:row>
      <xdr:rowOff>28570</xdr:rowOff>
    </xdr:to>
    <xdr:sp macro="" textlink="">
      <xdr:nvSpPr>
        <xdr:cNvPr id="86" name="CuadroTexto 84">
          <a:extLst>
            <a:ext uri="{FF2B5EF4-FFF2-40B4-BE49-F238E27FC236}">
              <a16:creationId xmlns:a16="http://schemas.microsoft.com/office/drawing/2014/main" id="{00000000-0008-0000-0400-000056000000}"/>
            </a:ext>
          </a:extLst>
        </xdr:cNvPr>
        <xdr:cNvSpPr txBox="1"/>
      </xdr:nvSpPr>
      <xdr:spPr>
        <a:xfrm>
          <a:off x="64912888" y="23212413"/>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82,3%</a:t>
          </a:r>
        </a:p>
      </xdr:txBody>
    </xdr:sp>
    <xdr:clientData/>
  </xdr:twoCellAnchor>
  <xdr:twoCellAnchor>
    <xdr:from>
      <xdr:col>65</xdr:col>
      <xdr:colOff>5038725</xdr:colOff>
      <xdr:row>122</xdr:row>
      <xdr:rowOff>66675</xdr:rowOff>
    </xdr:from>
    <xdr:to>
      <xdr:col>65</xdr:col>
      <xdr:colOff>5600687</xdr:colOff>
      <xdr:row>123</xdr:row>
      <xdr:rowOff>161932</xdr:rowOff>
    </xdr:to>
    <xdr:sp macro="" textlink="">
      <xdr:nvSpPr>
        <xdr:cNvPr id="87" name="CuadroTexto 84">
          <a:extLst>
            <a:ext uri="{FF2B5EF4-FFF2-40B4-BE49-F238E27FC236}">
              <a16:creationId xmlns:a16="http://schemas.microsoft.com/office/drawing/2014/main" id="{00000000-0008-0000-0400-000057000000}"/>
            </a:ext>
          </a:extLst>
        </xdr:cNvPr>
        <xdr:cNvSpPr txBox="1"/>
      </xdr:nvSpPr>
      <xdr:spPr>
        <a:xfrm>
          <a:off x="65684400" y="2372677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88,0%</a:t>
          </a:r>
        </a:p>
      </xdr:txBody>
    </xdr:sp>
    <xdr:clientData/>
  </xdr:twoCellAnchor>
  <xdr:twoCellAnchor>
    <xdr:from>
      <xdr:col>65</xdr:col>
      <xdr:colOff>1504959</xdr:colOff>
      <xdr:row>138</xdr:row>
      <xdr:rowOff>9534</xdr:rowOff>
    </xdr:from>
    <xdr:to>
      <xdr:col>65</xdr:col>
      <xdr:colOff>2162165</xdr:colOff>
      <xdr:row>139</xdr:row>
      <xdr:rowOff>95248</xdr:rowOff>
    </xdr:to>
    <xdr:sp macro="" textlink="">
      <xdr:nvSpPr>
        <xdr:cNvPr id="95" name="CuadroTexto 79">
          <a:extLst>
            <a:ext uri="{FF2B5EF4-FFF2-40B4-BE49-F238E27FC236}">
              <a16:creationId xmlns:a16="http://schemas.microsoft.com/office/drawing/2014/main" id="{00000000-0008-0000-0400-00005F000000}"/>
            </a:ext>
          </a:extLst>
        </xdr:cNvPr>
        <xdr:cNvSpPr txBox="1"/>
      </xdr:nvSpPr>
      <xdr:spPr>
        <a:xfrm>
          <a:off x="62150634" y="26717634"/>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81,7%</a:t>
          </a:r>
        </a:p>
      </xdr:txBody>
    </xdr:sp>
    <xdr:clientData/>
  </xdr:twoCellAnchor>
  <xdr:twoCellAnchor>
    <xdr:from>
      <xdr:col>65</xdr:col>
      <xdr:colOff>628650</xdr:colOff>
      <xdr:row>140</xdr:row>
      <xdr:rowOff>104775</xdr:rowOff>
    </xdr:from>
    <xdr:to>
      <xdr:col>65</xdr:col>
      <xdr:colOff>1285912</xdr:colOff>
      <xdr:row>141</xdr:row>
      <xdr:rowOff>190489</xdr:rowOff>
    </xdr:to>
    <xdr:sp macro="" textlink="">
      <xdr:nvSpPr>
        <xdr:cNvPr id="96" name="CuadroTexto 80">
          <a:extLst>
            <a:ext uri="{FF2B5EF4-FFF2-40B4-BE49-F238E27FC236}">
              <a16:creationId xmlns:a16="http://schemas.microsoft.com/office/drawing/2014/main" id="{00000000-0008-0000-0400-000060000000}"/>
            </a:ext>
          </a:extLst>
        </xdr:cNvPr>
        <xdr:cNvSpPr txBox="1"/>
      </xdr:nvSpPr>
      <xdr:spPr>
        <a:xfrm>
          <a:off x="61274325" y="27193875"/>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54,2%</a:t>
          </a:r>
        </a:p>
      </xdr:txBody>
    </xdr:sp>
    <xdr:clientData/>
  </xdr:twoCellAnchor>
  <xdr:twoCellAnchor>
    <xdr:from>
      <xdr:col>65</xdr:col>
      <xdr:colOff>2343167</xdr:colOff>
      <xdr:row>138</xdr:row>
      <xdr:rowOff>28564</xdr:rowOff>
    </xdr:from>
    <xdr:to>
      <xdr:col>65</xdr:col>
      <xdr:colOff>3000373</xdr:colOff>
      <xdr:row>139</xdr:row>
      <xdr:rowOff>114309</xdr:rowOff>
    </xdr:to>
    <xdr:sp macro="" textlink="">
      <xdr:nvSpPr>
        <xdr:cNvPr id="97" name="CuadroTexto 81">
          <a:extLst>
            <a:ext uri="{FF2B5EF4-FFF2-40B4-BE49-F238E27FC236}">
              <a16:creationId xmlns:a16="http://schemas.microsoft.com/office/drawing/2014/main" id="{00000000-0008-0000-0400-000061000000}"/>
            </a:ext>
          </a:extLst>
        </xdr:cNvPr>
        <xdr:cNvSpPr txBox="1"/>
      </xdr:nvSpPr>
      <xdr:spPr>
        <a:xfrm>
          <a:off x="62988842" y="2673666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86,5%</a:t>
          </a:r>
        </a:p>
      </xdr:txBody>
    </xdr:sp>
    <xdr:clientData/>
  </xdr:twoCellAnchor>
  <xdr:twoCellAnchor>
    <xdr:from>
      <xdr:col>65</xdr:col>
      <xdr:colOff>3219475</xdr:colOff>
      <xdr:row>138</xdr:row>
      <xdr:rowOff>38104</xdr:rowOff>
    </xdr:from>
    <xdr:to>
      <xdr:col>65</xdr:col>
      <xdr:colOff>3857625</xdr:colOff>
      <xdr:row>139</xdr:row>
      <xdr:rowOff>123819</xdr:rowOff>
    </xdr:to>
    <xdr:sp macro="" textlink="">
      <xdr:nvSpPr>
        <xdr:cNvPr id="98" name="CuadroTexto 82">
          <a:extLst>
            <a:ext uri="{FF2B5EF4-FFF2-40B4-BE49-F238E27FC236}">
              <a16:creationId xmlns:a16="http://schemas.microsoft.com/office/drawing/2014/main" id="{00000000-0008-0000-0400-000062000000}"/>
            </a:ext>
          </a:extLst>
        </xdr:cNvPr>
        <xdr:cNvSpPr txBox="1"/>
      </xdr:nvSpPr>
      <xdr:spPr>
        <a:xfrm>
          <a:off x="63865150" y="2674620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90,4%</a:t>
          </a:r>
        </a:p>
      </xdr:txBody>
    </xdr:sp>
    <xdr:clientData/>
  </xdr:twoCellAnchor>
  <xdr:twoCellAnchor>
    <xdr:from>
      <xdr:col>65</xdr:col>
      <xdr:colOff>4124317</xdr:colOff>
      <xdr:row>138</xdr:row>
      <xdr:rowOff>57143</xdr:rowOff>
    </xdr:from>
    <xdr:to>
      <xdr:col>65</xdr:col>
      <xdr:colOff>4695824</xdr:colOff>
      <xdr:row>139</xdr:row>
      <xdr:rowOff>142857</xdr:rowOff>
    </xdr:to>
    <xdr:sp macro="" textlink="">
      <xdr:nvSpPr>
        <xdr:cNvPr id="99" name="CuadroTexto 83">
          <a:extLst>
            <a:ext uri="{FF2B5EF4-FFF2-40B4-BE49-F238E27FC236}">
              <a16:creationId xmlns:a16="http://schemas.microsoft.com/office/drawing/2014/main" id="{00000000-0008-0000-0400-000063000000}"/>
            </a:ext>
          </a:extLst>
        </xdr:cNvPr>
        <xdr:cNvSpPr txBox="1"/>
      </xdr:nvSpPr>
      <xdr:spPr>
        <a:xfrm>
          <a:off x="64769992" y="26765243"/>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94,7%</a:t>
          </a:r>
        </a:p>
      </xdr:txBody>
    </xdr:sp>
    <xdr:clientData/>
  </xdr:twoCellAnchor>
  <xdr:twoCellAnchor>
    <xdr:from>
      <xdr:col>65</xdr:col>
      <xdr:colOff>4991113</xdr:colOff>
      <xdr:row>139</xdr:row>
      <xdr:rowOff>95238</xdr:rowOff>
    </xdr:from>
    <xdr:to>
      <xdr:col>65</xdr:col>
      <xdr:colOff>5553075</xdr:colOff>
      <xdr:row>140</xdr:row>
      <xdr:rowOff>190495</xdr:rowOff>
    </xdr:to>
    <xdr:sp macro="" textlink="">
      <xdr:nvSpPr>
        <xdr:cNvPr id="100" name="CuadroTexto 84">
          <a:extLst>
            <a:ext uri="{FF2B5EF4-FFF2-40B4-BE49-F238E27FC236}">
              <a16:creationId xmlns:a16="http://schemas.microsoft.com/office/drawing/2014/main" id="{00000000-0008-0000-0400-000064000000}"/>
            </a:ext>
          </a:extLst>
        </xdr:cNvPr>
        <xdr:cNvSpPr txBox="1"/>
      </xdr:nvSpPr>
      <xdr:spPr>
        <a:xfrm>
          <a:off x="65636788" y="2699383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98,4%</a:t>
          </a:r>
        </a:p>
      </xdr:txBody>
    </xdr:sp>
    <xdr:clientData/>
  </xdr:twoCellAnchor>
  <xdr:twoCellAnchor>
    <xdr:from>
      <xdr:col>65</xdr:col>
      <xdr:colOff>1504959</xdr:colOff>
      <xdr:row>135</xdr:row>
      <xdr:rowOff>9</xdr:rowOff>
    </xdr:from>
    <xdr:to>
      <xdr:col>65</xdr:col>
      <xdr:colOff>2162165</xdr:colOff>
      <xdr:row>136</xdr:row>
      <xdr:rowOff>85723</xdr:rowOff>
    </xdr:to>
    <xdr:sp macro="" textlink="">
      <xdr:nvSpPr>
        <xdr:cNvPr id="102" name="CuadroTexto 79">
          <a:extLst>
            <a:ext uri="{FF2B5EF4-FFF2-40B4-BE49-F238E27FC236}">
              <a16:creationId xmlns:a16="http://schemas.microsoft.com/office/drawing/2014/main" id="{00000000-0008-0000-0400-000066000000}"/>
            </a:ext>
          </a:extLst>
        </xdr:cNvPr>
        <xdr:cNvSpPr txBox="1"/>
      </xdr:nvSpPr>
      <xdr:spPr>
        <a:xfrm>
          <a:off x="62150634" y="2613660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18,3%</a:t>
          </a:r>
        </a:p>
      </xdr:txBody>
    </xdr:sp>
    <xdr:clientData/>
  </xdr:twoCellAnchor>
  <xdr:twoCellAnchor>
    <xdr:from>
      <xdr:col>65</xdr:col>
      <xdr:colOff>657225</xdr:colOff>
      <xdr:row>135</xdr:row>
      <xdr:rowOff>66675</xdr:rowOff>
    </xdr:from>
    <xdr:to>
      <xdr:col>65</xdr:col>
      <xdr:colOff>1314487</xdr:colOff>
      <xdr:row>136</xdr:row>
      <xdr:rowOff>152389</xdr:rowOff>
    </xdr:to>
    <xdr:sp macro="" textlink="">
      <xdr:nvSpPr>
        <xdr:cNvPr id="103" name="CuadroTexto 80">
          <a:extLst>
            <a:ext uri="{FF2B5EF4-FFF2-40B4-BE49-F238E27FC236}">
              <a16:creationId xmlns:a16="http://schemas.microsoft.com/office/drawing/2014/main" id="{00000000-0008-0000-0400-000067000000}"/>
            </a:ext>
          </a:extLst>
        </xdr:cNvPr>
        <xdr:cNvSpPr txBox="1"/>
      </xdr:nvSpPr>
      <xdr:spPr>
        <a:xfrm>
          <a:off x="61302900" y="26203275"/>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4,5%</a:t>
          </a:r>
        </a:p>
      </xdr:txBody>
    </xdr:sp>
    <xdr:clientData/>
  </xdr:twoCellAnchor>
  <xdr:twoCellAnchor>
    <xdr:from>
      <xdr:col>65</xdr:col>
      <xdr:colOff>2352692</xdr:colOff>
      <xdr:row>134</xdr:row>
      <xdr:rowOff>95239</xdr:rowOff>
    </xdr:from>
    <xdr:to>
      <xdr:col>65</xdr:col>
      <xdr:colOff>3009898</xdr:colOff>
      <xdr:row>135</xdr:row>
      <xdr:rowOff>180984</xdr:rowOff>
    </xdr:to>
    <xdr:sp macro="" textlink="">
      <xdr:nvSpPr>
        <xdr:cNvPr id="104" name="CuadroTexto 81">
          <a:extLst>
            <a:ext uri="{FF2B5EF4-FFF2-40B4-BE49-F238E27FC236}">
              <a16:creationId xmlns:a16="http://schemas.microsoft.com/office/drawing/2014/main" id="{00000000-0008-0000-0400-000068000000}"/>
            </a:ext>
          </a:extLst>
        </xdr:cNvPr>
        <xdr:cNvSpPr txBox="1"/>
      </xdr:nvSpPr>
      <xdr:spPr>
        <a:xfrm>
          <a:off x="62998367" y="2604133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13,5%</a:t>
          </a:r>
        </a:p>
      </xdr:txBody>
    </xdr:sp>
    <xdr:clientData/>
  </xdr:twoCellAnchor>
  <xdr:twoCellAnchor>
    <xdr:from>
      <xdr:col>65</xdr:col>
      <xdr:colOff>3238525</xdr:colOff>
      <xdr:row>134</xdr:row>
      <xdr:rowOff>161929</xdr:rowOff>
    </xdr:from>
    <xdr:to>
      <xdr:col>65</xdr:col>
      <xdr:colOff>3876675</xdr:colOff>
      <xdr:row>136</xdr:row>
      <xdr:rowOff>57144</xdr:rowOff>
    </xdr:to>
    <xdr:sp macro="" textlink="">
      <xdr:nvSpPr>
        <xdr:cNvPr id="105" name="CuadroTexto 82">
          <a:extLst>
            <a:ext uri="{FF2B5EF4-FFF2-40B4-BE49-F238E27FC236}">
              <a16:creationId xmlns:a16="http://schemas.microsoft.com/office/drawing/2014/main" id="{00000000-0008-0000-0400-000069000000}"/>
            </a:ext>
          </a:extLst>
        </xdr:cNvPr>
        <xdr:cNvSpPr txBox="1"/>
      </xdr:nvSpPr>
      <xdr:spPr>
        <a:xfrm>
          <a:off x="63884200" y="2610802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9,6%</a:t>
          </a:r>
        </a:p>
      </xdr:txBody>
    </xdr:sp>
    <xdr:clientData/>
  </xdr:twoCellAnchor>
  <xdr:twoCellAnchor>
    <xdr:from>
      <xdr:col>65</xdr:col>
      <xdr:colOff>4152892</xdr:colOff>
      <xdr:row>135</xdr:row>
      <xdr:rowOff>9518</xdr:rowOff>
    </xdr:from>
    <xdr:to>
      <xdr:col>65</xdr:col>
      <xdr:colOff>4724399</xdr:colOff>
      <xdr:row>136</xdr:row>
      <xdr:rowOff>95232</xdr:rowOff>
    </xdr:to>
    <xdr:sp macro="" textlink="">
      <xdr:nvSpPr>
        <xdr:cNvPr id="106" name="CuadroTexto 83">
          <a:extLst>
            <a:ext uri="{FF2B5EF4-FFF2-40B4-BE49-F238E27FC236}">
              <a16:creationId xmlns:a16="http://schemas.microsoft.com/office/drawing/2014/main" id="{00000000-0008-0000-0400-00006A000000}"/>
            </a:ext>
          </a:extLst>
        </xdr:cNvPr>
        <xdr:cNvSpPr txBox="1"/>
      </xdr:nvSpPr>
      <xdr:spPr>
        <a:xfrm>
          <a:off x="64798567" y="2614611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5,3%</a:t>
          </a:r>
        </a:p>
      </xdr:txBody>
    </xdr:sp>
    <xdr:clientData/>
  </xdr:twoCellAnchor>
  <xdr:twoCellAnchor>
    <xdr:from>
      <xdr:col>65</xdr:col>
      <xdr:colOff>5010163</xdr:colOff>
      <xdr:row>137</xdr:row>
      <xdr:rowOff>47613</xdr:rowOff>
    </xdr:from>
    <xdr:to>
      <xdr:col>65</xdr:col>
      <xdr:colOff>5572125</xdr:colOff>
      <xdr:row>138</xdr:row>
      <xdr:rowOff>142870</xdr:rowOff>
    </xdr:to>
    <xdr:sp macro="" textlink="">
      <xdr:nvSpPr>
        <xdr:cNvPr id="107" name="CuadroTexto 84">
          <a:extLst>
            <a:ext uri="{FF2B5EF4-FFF2-40B4-BE49-F238E27FC236}">
              <a16:creationId xmlns:a16="http://schemas.microsoft.com/office/drawing/2014/main" id="{00000000-0008-0000-0400-00006B000000}"/>
            </a:ext>
          </a:extLst>
        </xdr:cNvPr>
        <xdr:cNvSpPr txBox="1"/>
      </xdr:nvSpPr>
      <xdr:spPr>
        <a:xfrm>
          <a:off x="65655838" y="26565213"/>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1,6%</a:t>
          </a:r>
        </a:p>
      </xdr:txBody>
    </xdr:sp>
    <xdr:clientData/>
  </xdr:twoCellAnchor>
  <xdr:twoCellAnchor>
    <xdr:from>
      <xdr:col>65</xdr:col>
      <xdr:colOff>628650</xdr:colOff>
      <xdr:row>139</xdr:row>
      <xdr:rowOff>0</xdr:rowOff>
    </xdr:from>
    <xdr:to>
      <xdr:col>65</xdr:col>
      <xdr:colOff>1285856</xdr:colOff>
      <xdr:row>140</xdr:row>
      <xdr:rowOff>85714</xdr:rowOff>
    </xdr:to>
    <xdr:sp macro="" textlink="">
      <xdr:nvSpPr>
        <xdr:cNvPr id="89" name="CuadroTexto 79">
          <a:extLst>
            <a:ext uri="{FF2B5EF4-FFF2-40B4-BE49-F238E27FC236}">
              <a16:creationId xmlns:a16="http://schemas.microsoft.com/office/drawing/2014/main" id="{00000000-0008-0000-0400-000059000000}"/>
            </a:ext>
          </a:extLst>
        </xdr:cNvPr>
        <xdr:cNvSpPr txBox="1"/>
      </xdr:nvSpPr>
      <xdr:spPr>
        <a:xfrm>
          <a:off x="61274325" y="2689860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45,8%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15</xdr:row>
      <xdr:rowOff>0</xdr:rowOff>
    </xdr:from>
    <xdr:to>
      <xdr:col>10</xdr:col>
      <xdr:colOff>26625</xdr:colOff>
      <xdr:row>33</xdr:row>
      <xdr:rowOff>188100</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T182"/>
  <sheetViews>
    <sheetView showGridLines="0" tabSelected="1" zoomScale="85" zoomScaleNormal="85" workbookViewId="0">
      <pane xSplit="2" topLeftCell="C1" activePane="topRight" state="frozen"/>
      <selection pane="topRight" activeCell="B2" sqref="B2:U2"/>
    </sheetView>
  </sheetViews>
  <sheetFormatPr baseColWidth="10" defaultRowHeight="16.5" x14ac:dyDescent="0.3"/>
  <cols>
    <col min="1" max="1" width="5.28515625" style="27" customWidth="1"/>
    <col min="2" max="2" width="46.140625" customWidth="1"/>
    <col min="3" max="3" width="12.85546875" customWidth="1"/>
    <col min="4" max="4" width="15.140625" customWidth="1"/>
    <col min="5" max="5" width="23.140625" customWidth="1"/>
    <col min="6" max="9" width="16.7109375" customWidth="1"/>
    <col min="10" max="10" width="20.140625" customWidth="1"/>
    <col min="11" max="13" width="16.7109375" customWidth="1"/>
    <col min="14" max="14" width="22" customWidth="1"/>
    <col min="15" max="96" width="16.7109375" customWidth="1"/>
  </cols>
  <sheetData>
    <row r="2" spans="2:93" ht="20.25" x14ac:dyDescent="0.3">
      <c r="B2" s="153" t="s">
        <v>74</v>
      </c>
      <c r="C2" s="153"/>
      <c r="D2" s="153"/>
      <c r="E2" s="153"/>
      <c r="F2" s="153"/>
      <c r="G2" s="153"/>
      <c r="H2" s="153"/>
      <c r="I2" s="153"/>
      <c r="J2" s="153"/>
      <c r="K2" s="153"/>
      <c r="L2" s="153"/>
      <c r="M2" s="153"/>
      <c r="N2" s="153"/>
      <c r="O2" s="153"/>
      <c r="P2" s="153"/>
      <c r="Q2" s="153"/>
      <c r="R2" s="153"/>
      <c r="S2" s="153"/>
      <c r="T2" s="153"/>
      <c r="U2" s="153"/>
    </row>
    <row r="3" spans="2:93" ht="20.25" x14ac:dyDescent="0.3">
      <c r="B3" s="5" t="s">
        <v>73</v>
      </c>
      <c r="C3" s="8"/>
      <c r="D3" s="8"/>
      <c r="E3" s="8"/>
      <c r="F3" s="8"/>
      <c r="G3" s="8"/>
      <c r="H3" s="8"/>
      <c r="I3" s="8"/>
      <c r="J3" s="8"/>
      <c r="K3" s="8"/>
      <c r="L3" s="8"/>
      <c r="M3" s="8"/>
      <c r="N3" s="8"/>
      <c r="O3" s="8"/>
      <c r="P3" s="8"/>
      <c r="Q3" s="8"/>
      <c r="R3" s="8"/>
      <c r="S3" s="8"/>
      <c r="T3" s="8"/>
      <c r="U3" s="8"/>
    </row>
    <row r="4" spans="2:93" ht="17.25" x14ac:dyDescent="0.3">
      <c r="B4" s="5" t="s">
        <v>75</v>
      </c>
      <c r="C4" s="2"/>
      <c r="D4" s="2"/>
      <c r="E4" s="2"/>
      <c r="F4" s="2"/>
      <c r="G4" s="2"/>
      <c r="H4" s="2"/>
      <c r="I4" s="2"/>
      <c r="J4" s="2"/>
      <c r="K4" s="2"/>
      <c r="L4" s="2"/>
      <c r="M4" s="2"/>
      <c r="N4" s="2"/>
      <c r="O4" s="2"/>
      <c r="P4" s="2"/>
      <c r="Q4" s="2"/>
      <c r="R4" s="1"/>
    </row>
    <row r="5" spans="2:93" ht="17.25" x14ac:dyDescent="0.3">
      <c r="B5" s="5"/>
      <c r="C5" s="2"/>
      <c r="D5" s="2"/>
      <c r="E5" s="2"/>
      <c r="F5" s="2"/>
      <c r="G5" s="2"/>
      <c r="H5" s="2"/>
      <c r="I5" s="2"/>
      <c r="J5" s="2"/>
      <c r="K5" s="2"/>
      <c r="L5" s="2"/>
      <c r="M5" s="2"/>
      <c r="N5" s="2"/>
      <c r="O5" s="2"/>
      <c r="P5" s="2"/>
      <c r="Q5" s="2"/>
      <c r="R5" s="1"/>
    </row>
    <row r="6" spans="2:93" ht="30" customHeight="1" x14ac:dyDescent="0.3">
      <c r="B6" s="154" t="s">
        <v>0</v>
      </c>
      <c r="C6" s="154" t="s">
        <v>1</v>
      </c>
      <c r="D6" s="155" t="s">
        <v>197</v>
      </c>
      <c r="E6" s="159" t="s">
        <v>128</v>
      </c>
      <c r="F6" s="159" t="s">
        <v>129</v>
      </c>
      <c r="G6" s="154" t="s">
        <v>76</v>
      </c>
      <c r="H6" s="156" t="s">
        <v>83</v>
      </c>
      <c r="I6" s="156" t="s">
        <v>82</v>
      </c>
      <c r="J6" s="154" t="s">
        <v>81</v>
      </c>
      <c r="K6" s="156" t="s">
        <v>84</v>
      </c>
      <c r="L6" s="156" t="s">
        <v>85</v>
      </c>
      <c r="M6" s="156" t="s">
        <v>86</v>
      </c>
      <c r="N6" s="156" t="s">
        <v>87</v>
      </c>
      <c r="O6" s="2"/>
      <c r="P6" s="2"/>
      <c r="Q6" s="2"/>
      <c r="R6" s="1"/>
    </row>
    <row r="7" spans="2:93" ht="32.25" customHeight="1" x14ac:dyDescent="0.3">
      <c r="B7" s="154"/>
      <c r="C7" s="154"/>
      <c r="D7" s="155"/>
      <c r="E7" s="160"/>
      <c r="F7" s="160"/>
      <c r="G7" s="154"/>
      <c r="H7" s="157"/>
      <c r="I7" s="157"/>
      <c r="J7" s="154"/>
      <c r="K7" s="157"/>
      <c r="L7" s="157"/>
      <c r="M7" s="157"/>
      <c r="N7" s="157"/>
      <c r="P7" s="75">
        <v>2021</v>
      </c>
      <c r="Q7" s="75">
        <v>2021</v>
      </c>
      <c r="R7" s="75">
        <v>2021</v>
      </c>
      <c r="S7" s="75">
        <v>2022</v>
      </c>
      <c r="T7" s="75">
        <v>2022</v>
      </c>
      <c r="U7" s="75">
        <v>2022</v>
      </c>
      <c r="V7" s="75">
        <v>2023</v>
      </c>
      <c r="W7" s="75">
        <v>2023</v>
      </c>
      <c r="X7" s="75">
        <v>2023</v>
      </c>
      <c r="Y7" s="75">
        <v>2024</v>
      </c>
      <c r="Z7" s="75">
        <v>2024</v>
      </c>
      <c r="AA7" s="75">
        <v>2024</v>
      </c>
      <c r="AB7" s="75">
        <v>2025</v>
      </c>
      <c r="AC7" s="75">
        <v>2025</v>
      </c>
      <c r="AD7" s="75">
        <v>2025</v>
      </c>
      <c r="AE7" s="75">
        <v>2026</v>
      </c>
      <c r="AF7" s="75">
        <v>2026</v>
      </c>
      <c r="AG7" s="75">
        <v>2026</v>
      </c>
      <c r="AH7" s="76" t="s">
        <v>172</v>
      </c>
      <c r="AI7" s="76" t="s">
        <v>172</v>
      </c>
      <c r="AJ7" s="76" t="s">
        <v>172</v>
      </c>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1"/>
      <c r="CL7" s="141"/>
      <c r="CM7" s="141"/>
      <c r="CN7" s="141"/>
      <c r="CO7" s="141"/>
    </row>
    <row r="8" spans="2:93" ht="21" customHeight="1" x14ac:dyDescent="0.3">
      <c r="B8" s="154"/>
      <c r="C8" s="154"/>
      <c r="D8" s="155"/>
      <c r="E8" s="30">
        <v>44469</v>
      </c>
      <c r="F8" s="30">
        <f>+$E$8</f>
        <v>44469</v>
      </c>
      <c r="G8" s="154"/>
      <c r="H8" s="158"/>
      <c r="I8" s="158"/>
      <c r="J8" s="154"/>
      <c r="K8" s="158"/>
      <c r="L8" s="158"/>
      <c r="M8" s="158"/>
      <c r="N8" s="158"/>
      <c r="O8" s="34"/>
      <c r="P8" s="24" t="s">
        <v>2</v>
      </c>
      <c r="Q8" s="33" t="s">
        <v>131</v>
      </c>
      <c r="R8" s="24" t="s">
        <v>70</v>
      </c>
      <c r="S8" s="24" t="s">
        <v>2</v>
      </c>
      <c r="T8" s="33" t="s">
        <v>131</v>
      </c>
      <c r="U8" s="24" t="s">
        <v>70</v>
      </c>
      <c r="V8" s="24" t="s">
        <v>2</v>
      </c>
      <c r="W8" s="33" t="s">
        <v>131</v>
      </c>
      <c r="X8" s="24" t="s">
        <v>70</v>
      </c>
      <c r="Y8" s="24" t="s">
        <v>2</v>
      </c>
      <c r="Z8" s="33" t="s">
        <v>131</v>
      </c>
      <c r="AA8" s="24" t="s">
        <v>70</v>
      </c>
      <c r="AB8" s="24" t="s">
        <v>2</v>
      </c>
      <c r="AC8" s="33" t="s">
        <v>131</v>
      </c>
      <c r="AD8" s="24" t="s">
        <v>70</v>
      </c>
      <c r="AE8" s="24" t="s">
        <v>2</v>
      </c>
      <c r="AF8" s="33" t="s">
        <v>131</v>
      </c>
      <c r="AG8" s="24" t="s">
        <v>70</v>
      </c>
      <c r="AH8" s="24" t="s">
        <v>2</v>
      </c>
      <c r="AI8" s="33" t="s">
        <v>131</v>
      </c>
      <c r="AJ8" s="24" t="s">
        <v>70</v>
      </c>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row>
    <row r="9" spans="2:93" ht="27.95" customHeight="1" x14ac:dyDescent="0.3">
      <c r="B9" s="22" t="s">
        <v>120</v>
      </c>
      <c r="C9" s="22"/>
      <c r="D9" s="22"/>
      <c r="E9" s="22"/>
      <c r="F9" s="39">
        <f>+SUM(F10:F24)</f>
        <v>213.96698603108902</v>
      </c>
      <c r="G9" s="96">
        <f>+F9/$F$53</f>
        <v>0.19292852058624071</v>
      </c>
      <c r="H9" s="22"/>
      <c r="I9" s="22"/>
      <c r="J9" s="22"/>
      <c r="K9" s="22"/>
      <c r="L9" s="22"/>
      <c r="M9" s="22"/>
      <c r="N9" s="22"/>
      <c r="O9" s="35"/>
      <c r="P9" s="106">
        <f t="shared" ref="P9:AJ9" si="0">+SUM(P10:P24)</f>
        <v>4620.5649851451772</v>
      </c>
      <c r="Q9" s="106">
        <f t="shared" si="0"/>
        <v>0</v>
      </c>
      <c r="R9" s="106">
        <f t="shared" si="0"/>
        <v>0</v>
      </c>
      <c r="S9" s="106">
        <f t="shared" si="0"/>
        <v>13423.406813586058</v>
      </c>
      <c r="T9" s="106">
        <f t="shared" si="0"/>
        <v>0</v>
      </c>
      <c r="U9" s="106">
        <f t="shared" si="0"/>
        <v>0</v>
      </c>
      <c r="V9" s="106">
        <f t="shared" si="0"/>
        <v>10670.370898209345</v>
      </c>
      <c r="W9" s="106">
        <f t="shared" si="0"/>
        <v>0</v>
      </c>
      <c r="X9" s="106">
        <f t="shared" si="0"/>
        <v>0</v>
      </c>
      <c r="Y9" s="106">
        <f t="shared" si="0"/>
        <v>313.93740563524204</v>
      </c>
      <c r="Z9" s="106">
        <f t="shared" si="0"/>
        <v>0</v>
      </c>
      <c r="AA9" s="106">
        <f t="shared" si="0"/>
        <v>0</v>
      </c>
      <c r="AB9" s="106">
        <f t="shared" si="0"/>
        <v>138.69549556111869</v>
      </c>
      <c r="AC9" s="106">
        <f t="shared" si="0"/>
        <v>0</v>
      </c>
      <c r="AD9" s="106">
        <f t="shared" si="0"/>
        <v>0</v>
      </c>
      <c r="AE9" s="106">
        <f t="shared" si="0"/>
        <v>38.112530709894187</v>
      </c>
      <c r="AF9" s="106">
        <f t="shared" si="0"/>
        <v>0</v>
      </c>
      <c r="AG9" s="106">
        <f t="shared" si="0"/>
        <v>0</v>
      </c>
      <c r="AH9" s="106">
        <f t="shared" si="0"/>
        <v>0</v>
      </c>
      <c r="AI9" s="106">
        <f t="shared" si="0"/>
        <v>0</v>
      </c>
      <c r="AJ9" s="106">
        <f t="shared" si="0"/>
        <v>0</v>
      </c>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c r="CO9" s="142"/>
    </row>
    <row r="10" spans="2:93" ht="27.95" customHeight="1" x14ac:dyDescent="0.3">
      <c r="B10" s="9" t="s">
        <v>3</v>
      </c>
      <c r="C10" s="9" t="s">
        <v>4</v>
      </c>
      <c r="D10" s="9" t="s">
        <v>2</v>
      </c>
      <c r="E10" s="10">
        <v>9417.847892335074</v>
      </c>
      <c r="F10" s="14">
        <f t="shared" ref="F10:F24" si="1">+IF($D10="USD",$E10,$E10/$C$66)</f>
        <v>95.38510044396692</v>
      </c>
      <c r="G10" s="9"/>
      <c r="H10" s="46" t="s">
        <v>202</v>
      </c>
      <c r="I10" s="31">
        <v>43769</v>
      </c>
      <c r="J10" s="49">
        <v>0.25</v>
      </c>
      <c r="K10" s="32">
        <v>48</v>
      </c>
      <c r="L10" s="10" t="s">
        <v>203</v>
      </c>
      <c r="M10" s="31">
        <v>45229</v>
      </c>
      <c r="N10" s="10" t="s">
        <v>204</v>
      </c>
      <c r="O10" s="15"/>
      <c r="P10" s="107">
        <v>1580.3922833028032</v>
      </c>
      <c r="Q10" s="107">
        <v>0</v>
      </c>
      <c r="R10" s="107">
        <v>0</v>
      </c>
      <c r="S10" s="107">
        <v>6233.0528307223722</v>
      </c>
      <c r="T10" s="107">
        <v>0</v>
      </c>
      <c r="U10" s="107">
        <v>0</v>
      </c>
      <c r="V10" s="107">
        <v>5828.4580715729699</v>
      </c>
      <c r="W10" s="107">
        <v>0</v>
      </c>
      <c r="X10" s="107">
        <v>0</v>
      </c>
      <c r="Y10" s="107">
        <v>0</v>
      </c>
      <c r="Z10" s="107">
        <v>0</v>
      </c>
      <c r="AA10" s="107">
        <v>0</v>
      </c>
      <c r="AB10" s="107">
        <v>0</v>
      </c>
      <c r="AC10" s="107">
        <v>0</v>
      </c>
      <c r="AD10" s="107">
        <v>0</v>
      </c>
      <c r="AE10" s="107">
        <v>0</v>
      </c>
      <c r="AF10" s="107">
        <v>0</v>
      </c>
      <c r="AG10" s="107">
        <v>0</v>
      </c>
      <c r="AH10" s="108">
        <v>0</v>
      </c>
      <c r="AI10" s="108">
        <v>0</v>
      </c>
      <c r="AJ10" s="108">
        <v>0</v>
      </c>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row>
    <row r="11" spans="2:93" ht="27.95" customHeight="1" x14ac:dyDescent="0.3">
      <c r="B11" s="9" t="s">
        <v>163</v>
      </c>
      <c r="C11" s="9" t="s">
        <v>164</v>
      </c>
      <c r="D11" s="9" t="s">
        <v>2</v>
      </c>
      <c r="E11" s="10">
        <v>3232.4020656678431</v>
      </c>
      <c r="F11" s="14">
        <f t="shared" si="1"/>
        <v>32.738158359931568</v>
      </c>
      <c r="G11" s="9"/>
      <c r="H11" s="46" t="s">
        <v>202</v>
      </c>
      <c r="I11" s="31">
        <v>44135</v>
      </c>
      <c r="J11" s="49" t="s">
        <v>205</v>
      </c>
      <c r="K11" s="32">
        <v>38</v>
      </c>
      <c r="L11" s="10" t="s">
        <v>203</v>
      </c>
      <c r="M11" s="31">
        <v>45291</v>
      </c>
      <c r="N11" s="10" t="s">
        <v>204</v>
      </c>
      <c r="O11" s="15"/>
      <c r="P11" s="107">
        <v>1307.5499016862402</v>
      </c>
      <c r="Q11" s="107">
        <v>0</v>
      </c>
      <c r="R11" s="107">
        <v>0</v>
      </c>
      <c r="S11" s="107">
        <v>1438.8348183413443</v>
      </c>
      <c r="T11" s="107">
        <v>0</v>
      </c>
      <c r="U11" s="107">
        <v>0</v>
      </c>
      <c r="V11" s="107">
        <v>1437.3981952010477</v>
      </c>
      <c r="W11" s="107">
        <v>0</v>
      </c>
      <c r="X11" s="107">
        <v>0</v>
      </c>
      <c r="Y11" s="107">
        <v>0</v>
      </c>
      <c r="Z11" s="107">
        <v>0</v>
      </c>
      <c r="AA11" s="107">
        <v>0</v>
      </c>
      <c r="AB11" s="107">
        <v>0</v>
      </c>
      <c r="AC11" s="107">
        <v>0</v>
      </c>
      <c r="AD11" s="107">
        <v>0</v>
      </c>
      <c r="AE11" s="107">
        <v>0</v>
      </c>
      <c r="AF11" s="107">
        <v>0</v>
      </c>
      <c r="AG11" s="107">
        <v>0</v>
      </c>
      <c r="AH11" s="108">
        <v>0</v>
      </c>
      <c r="AI11" s="108">
        <v>0</v>
      </c>
      <c r="AJ11" s="108">
        <v>0</v>
      </c>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row>
    <row r="12" spans="2:93" ht="27.95" customHeight="1" x14ac:dyDescent="0.3">
      <c r="B12" s="9" t="s">
        <v>156</v>
      </c>
      <c r="C12" s="9" t="s">
        <v>157</v>
      </c>
      <c r="D12" s="9" t="s">
        <v>2</v>
      </c>
      <c r="E12" s="10">
        <v>2268.1339263366563</v>
      </c>
      <c r="F12" s="14">
        <f t="shared" si="1"/>
        <v>22.971934231393693</v>
      </c>
      <c r="G12" s="9"/>
      <c r="H12" s="46" t="s">
        <v>202</v>
      </c>
      <c r="I12" s="31">
        <v>44019</v>
      </c>
      <c r="J12" s="49" t="s">
        <v>205</v>
      </c>
      <c r="K12" s="32">
        <v>42</v>
      </c>
      <c r="L12" s="10" t="s">
        <v>203</v>
      </c>
      <c r="M12" s="31">
        <v>45291</v>
      </c>
      <c r="N12" s="10" t="s">
        <v>204</v>
      </c>
      <c r="O12" s="15"/>
      <c r="P12" s="107">
        <v>917.49053247185736</v>
      </c>
      <c r="Q12" s="107">
        <v>0</v>
      </c>
      <c r="R12" s="107">
        <v>0</v>
      </c>
      <c r="S12" s="107">
        <v>1009.6114281501618</v>
      </c>
      <c r="T12" s="107">
        <v>0</v>
      </c>
      <c r="U12" s="107">
        <v>0</v>
      </c>
      <c r="V12" s="107">
        <v>1008.6033686273455</v>
      </c>
      <c r="W12" s="107">
        <v>0</v>
      </c>
      <c r="X12" s="107">
        <v>0</v>
      </c>
      <c r="Y12" s="107">
        <v>0</v>
      </c>
      <c r="Z12" s="107">
        <v>0</v>
      </c>
      <c r="AA12" s="107">
        <v>0</v>
      </c>
      <c r="AB12" s="107">
        <v>0</v>
      </c>
      <c r="AC12" s="107">
        <v>0</v>
      </c>
      <c r="AD12" s="107">
        <v>0</v>
      </c>
      <c r="AE12" s="107">
        <v>0</v>
      </c>
      <c r="AF12" s="107">
        <v>0</v>
      </c>
      <c r="AG12" s="107">
        <v>0</v>
      </c>
      <c r="AH12" s="108">
        <v>0</v>
      </c>
      <c r="AI12" s="108">
        <v>0</v>
      </c>
      <c r="AJ12" s="108">
        <v>0</v>
      </c>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row>
    <row r="13" spans="2:93" ht="27.95" customHeight="1" x14ac:dyDescent="0.3">
      <c r="B13" s="9" t="s">
        <v>5</v>
      </c>
      <c r="C13" s="9" t="s">
        <v>6</v>
      </c>
      <c r="D13" s="9" t="s">
        <v>2</v>
      </c>
      <c r="E13" s="10">
        <v>1915.1399280000001</v>
      </c>
      <c r="F13" s="14">
        <f t="shared" si="1"/>
        <v>19.396768400263333</v>
      </c>
      <c r="G13" s="9"/>
      <c r="H13" s="46" t="s">
        <v>202</v>
      </c>
      <c r="I13" s="31">
        <v>43482</v>
      </c>
      <c r="J13" s="49">
        <v>0.12</v>
      </c>
      <c r="K13" s="32">
        <v>48</v>
      </c>
      <c r="L13" s="10" t="s">
        <v>206</v>
      </c>
      <c r="M13" s="31">
        <v>44943</v>
      </c>
      <c r="N13" s="10" t="s">
        <v>204</v>
      </c>
      <c r="O13" s="15"/>
      <c r="P13" s="107">
        <v>229.81679136000002</v>
      </c>
      <c r="Q13" s="107">
        <v>0</v>
      </c>
      <c r="R13" s="107">
        <v>0</v>
      </c>
      <c r="S13" s="107">
        <v>229.81679136000002</v>
      </c>
      <c r="T13" s="107">
        <v>0</v>
      </c>
      <c r="U13" s="107">
        <v>0</v>
      </c>
      <c r="V13" s="107">
        <v>2030.0483236800001</v>
      </c>
      <c r="W13" s="107">
        <v>0</v>
      </c>
      <c r="X13" s="107">
        <v>0</v>
      </c>
      <c r="Y13" s="107">
        <v>0</v>
      </c>
      <c r="Z13" s="107">
        <v>0</v>
      </c>
      <c r="AA13" s="107">
        <v>0</v>
      </c>
      <c r="AB13" s="107">
        <v>0</v>
      </c>
      <c r="AC13" s="107">
        <v>0</v>
      </c>
      <c r="AD13" s="107">
        <v>0</v>
      </c>
      <c r="AE13" s="107">
        <v>0</v>
      </c>
      <c r="AF13" s="107">
        <v>0</v>
      </c>
      <c r="AG13" s="107">
        <v>0</v>
      </c>
      <c r="AH13" s="108">
        <v>0</v>
      </c>
      <c r="AI13" s="108">
        <v>0</v>
      </c>
      <c r="AJ13" s="108">
        <v>0</v>
      </c>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row>
    <row r="14" spans="2:93" ht="27.95" customHeight="1" x14ac:dyDescent="0.3">
      <c r="B14" s="9" t="s">
        <v>7</v>
      </c>
      <c r="C14" s="9" t="s">
        <v>8</v>
      </c>
      <c r="D14" s="9" t="s">
        <v>2</v>
      </c>
      <c r="E14" s="10">
        <v>1284.1484439999999</v>
      </c>
      <c r="F14" s="14">
        <f t="shared" si="1"/>
        <v>13.006010472476831</v>
      </c>
      <c r="G14" s="9"/>
      <c r="H14" s="46" t="s">
        <v>202</v>
      </c>
      <c r="I14" s="31">
        <v>42606</v>
      </c>
      <c r="J14" s="49" t="s">
        <v>207</v>
      </c>
      <c r="K14" s="32">
        <v>67</v>
      </c>
      <c r="L14" s="10" t="s">
        <v>206</v>
      </c>
      <c r="M14" s="31">
        <v>44635</v>
      </c>
      <c r="N14" s="10" t="s">
        <v>204</v>
      </c>
      <c r="O14" s="15"/>
      <c r="P14" s="107">
        <v>0</v>
      </c>
      <c r="Q14" s="107">
        <v>0</v>
      </c>
      <c r="R14" s="107">
        <v>0</v>
      </c>
      <c r="S14" s="107">
        <v>1840.5003403301648</v>
      </c>
      <c r="T14" s="107">
        <v>0</v>
      </c>
      <c r="U14" s="107">
        <v>0</v>
      </c>
      <c r="V14" s="107">
        <v>0</v>
      </c>
      <c r="W14" s="107">
        <v>0</v>
      </c>
      <c r="X14" s="107">
        <v>0</v>
      </c>
      <c r="Y14" s="107">
        <v>0</v>
      </c>
      <c r="Z14" s="107">
        <v>0</v>
      </c>
      <c r="AA14" s="107">
        <v>0</v>
      </c>
      <c r="AB14" s="107">
        <v>0</v>
      </c>
      <c r="AC14" s="107">
        <v>0</v>
      </c>
      <c r="AD14" s="107">
        <v>0</v>
      </c>
      <c r="AE14" s="107">
        <v>0</v>
      </c>
      <c r="AF14" s="107">
        <v>0</v>
      </c>
      <c r="AG14" s="107">
        <v>0</v>
      </c>
      <c r="AH14" s="108">
        <v>0</v>
      </c>
      <c r="AI14" s="108">
        <v>0</v>
      </c>
      <c r="AJ14" s="108">
        <v>0</v>
      </c>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row>
    <row r="15" spans="2:93" ht="27.95" customHeight="1" x14ac:dyDescent="0.3">
      <c r="B15" s="9" t="s">
        <v>9</v>
      </c>
      <c r="C15" s="9" t="s">
        <v>10</v>
      </c>
      <c r="D15" s="9" t="s">
        <v>2</v>
      </c>
      <c r="E15" s="10">
        <v>947.62602900000002</v>
      </c>
      <c r="F15" s="14">
        <f t="shared" si="1"/>
        <v>9.5976708259482457</v>
      </c>
      <c r="G15" s="9"/>
      <c r="H15" s="46" t="s">
        <v>202</v>
      </c>
      <c r="I15" s="31">
        <v>43117</v>
      </c>
      <c r="J15" s="49" t="s">
        <v>208</v>
      </c>
      <c r="K15" s="32">
        <v>50</v>
      </c>
      <c r="L15" s="10" t="s">
        <v>206</v>
      </c>
      <c r="M15" s="31">
        <v>44635</v>
      </c>
      <c r="N15" s="10" t="s">
        <v>204</v>
      </c>
      <c r="O15" s="15"/>
      <c r="P15" s="107">
        <v>113.71512348</v>
      </c>
      <c r="Q15" s="107">
        <v>0</v>
      </c>
      <c r="R15" s="107">
        <v>0</v>
      </c>
      <c r="S15" s="107">
        <v>1056.722449177011</v>
      </c>
      <c r="T15" s="107">
        <v>0</v>
      </c>
      <c r="U15" s="107">
        <v>0</v>
      </c>
      <c r="V15" s="107">
        <v>0</v>
      </c>
      <c r="W15" s="107">
        <v>0</v>
      </c>
      <c r="X15" s="107">
        <v>0</v>
      </c>
      <c r="Y15" s="107">
        <v>0</v>
      </c>
      <c r="Z15" s="107">
        <v>0</v>
      </c>
      <c r="AA15" s="107">
        <v>0</v>
      </c>
      <c r="AB15" s="107">
        <v>0</v>
      </c>
      <c r="AC15" s="107">
        <v>0</v>
      </c>
      <c r="AD15" s="107">
        <v>0</v>
      </c>
      <c r="AE15" s="107">
        <v>0</v>
      </c>
      <c r="AF15" s="107">
        <v>0</v>
      </c>
      <c r="AG15" s="107">
        <v>0</v>
      </c>
      <c r="AH15" s="108">
        <v>0</v>
      </c>
      <c r="AI15" s="108">
        <v>0</v>
      </c>
      <c r="AJ15" s="108">
        <v>0</v>
      </c>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row>
    <row r="16" spans="2:93" ht="27.95" customHeight="1" x14ac:dyDescent="0.3">
      <c r="B16" s="9" t="s">
        <v>11</v>
      </c>
      <c r="C16" s="9" t="s">
        <v>12</v>
      </c>
      <c r="D16" s="9" t="s">
        <v>2</v>
      </c>
      <c r="E16" s="10">
        <v>844.60981839999999</v>
      </c>
      <c r="F16" s="14">
        <f t="shared" si="1"/>
        <v>8.5543102081328808</v>
      </c>
      <c r="G16" s="9"/>
      <c r="H16" s="46" t="s">
        <v>202</v>
      </c>
      <c r="I16" s="31">
        <v>42761</v>
      </c>
      <c r="J16" s="49" t="s">
        <v>207</v>
      </c>
      <c r="K16" s="32">
        <v>62</v>
      </c>
      <c r="L16" s="10" t="s">
        <v>206</v>
      </c>
      <c r="M16" s="31">
        <v>44635</v>
      </c>
      <c r="N16" s="10" t="s">
        <v>204</v>
      </c>
      <c r="O16" s="15"/>
      <c r="P16" s="107">
        <v>0</v>
      </c>
      <c r="Q16" s="107">
        <v>0</v>
      </c>
      <c r="R16" s="107">
        <v>0</v>
      </c>
      <c r="S16" s="107">
        <v>1172.5797173222427</v>
      </c>
      <c r="T16" s="107">
        <v>0</v>
      </c>
      <c r="U16" s="107">
        <v>0</v>
      </c>
      <c r="V16" s="107">
        <v>0</v>
      </c>
      <c r="W16" s="107">
        <v>0</v>
      </c>
      <c r="X16" s="107">
        <v>0</v>
      </c>
      <c r="Y16" s="107">
        <v>0</v>
      </c>
      <c r="Z16" s="107">
        <v>0</v>
      </c>
      <c r="AA16" s="107">
        <v>0</v>
      </c>
      <c r="AB16" s="107">
        <v>0</v>
      </c>
      <c r="AC16" s="107">
        <v>0</v>
      </c>
      <c r="AD16" s="107">
        <v>0</v>
      </c>
      <c r="AE16" s="107">
        <v>0</v>
      </c>
      <c r="AF16" s="107">
        <v>0</v>
      </c>
      <c r="AG16" s="107">
        <v>0</v>
      </c>
      <c r="AH16" s="108">
        <v>0</v>
      </c>
      <c r="AI16" s="108">
        <v>0</v>
      </c>
      <c r="AJ16" s="108">
        <v>0</v>
      </c>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row>
    <row r="17" spans="1:98" ht="27.95" customHeight="1" x14ac:dyDescent="0.3">
      <c r="B17" s="9" t="s">
        <v>13</v>
      </c>
      <c r="C17" s="9" t="s">
        <v>14</v>
      </c>
      <c r="D17" s="9" t="s">
        <v>2</v>
      </c>
      <c r="E17" s="16">
        <v>589.34284020000007</v>
      </c>
      <c r="F17" s="14">
        <f t="shared" si="1"/>
        <v>5.9689354352559887</v>
      </c>
      <c r="G17" s="9"/>
      <c r="H17" s="46" t="s">
        <v>202</v>
      </c>
      <c r="I17" s="31">
        <v>41699</v>
      </c>
      <c r="J17" s="49" t="s">
        <v>209</v>
      </c>
      <c r="K17" s="32">
        <v>127</v>
      </c>
      <c r="L17" s="10" t="s">
        <v>203</v>
      </c>
      <c r="M17" s="31">
        <v>45566</v>
      </c>
      <c r="N17" s="10" t="s">
        <v>204</v>
      </c>
      <c r="O17" s="15"/>
      <c r="P17" s="107">
        <v>201.56626091045226</v>
      </c>
      <c r="Q17" s="107">
        <v>0</v>
      </c>
      <c r="R17" s="107">
        <v>0</v>
      </c>
      <c r="S17" s="107">
        <v>214.24952273899004</v>
      </c>
      <c r="T17" s="107">
        <v>0</v>
      </c>
      <c r="U17" s="107">
        <v>0</v>
      </c>
      <c r="V17" s="107">
        <v>205.15166995899003</v>
      </c>
      <c r="W17" s="107">
        <v>0</v>
      </c>
      <c r="X17" s="107">
        <v>0</v>
      </c>
      <c r="Y17" s="107">
        <v>163.647137235825</v>
      </c>
      <c r="Z17" s="107">
        <v>0</v>
      </c>
      <c r="AA17" s="107">
        <v>0</v>
      </c>
      <c r="AB17" s="107">
        <v>0</v>
      </c>
      <c r="AC17" s="107">
        <v>0</v>
      </c>
      <c r="AD17" s="107">
        <v>0</v>
      </c>
      <c r="AE17" s="107">
        <v>0</v>
      </c>
      <c r="AF17" s="107">
        <v>0</v>
      </c>
      <c r="AG17" s="107">
        <v>0</v>
      </c>
      <c r="AH17" s="108">
        <v>0</v>
      </c>
      <c r="AI17" s="108">
        <v>0</v>
      </c>
      <c r="AJ17" s="108">
        <v>0</v>
      </c>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row>
    <row r="18" spans="1:98" ht="27.95" customHeight="1" x14ac:dyDescent="0.3">
      <c r="B18" s="9" t="s">
        <v>15</v>
      </c>
      <c r="C18" s="9" t="s">
        <v>16</v>
      </c>
      <c r="D18" s="9" t="s">
        <v>2</v>
      </c>
      <c r="E18" s="10">
        <v>402.13728450999997</v>
      </c>
      <c r="F18" s="14">
        <f t="shared" si="1"/>
        <v>4.0728949664252792</v>
      </c>
      <c r="G18" s="9"/>
      <c r="H18" s="46" t="s">
        <v>202</v>
      </c>
      <c r="I18" s="31">
        <v>43158</v>
      </c>
      <c r="J18" s="49" t="s">
        <v>209</v>
      </c>
      <c r="K18" s="32">
        <v>96</v>
      </c>
      <c r="L18" s="10" t="s">
        <v>203</v>
      </c>
      <c r="M18" s="31">
        <v>46080</v>
      </c>
      <c r="N18" s="10" t="s">
        <v>204</v>
      </c>
      <c r="O18" s="15"/>
      <c r="P18" s="107">
        <v>108.61188350492718</v>
      </c>
      <c r="Q18" s="107">
        <v>0</v>
      </c>
      <c r="R18" s="107">
        <v>0</v>
      </c>
      <c r="S18" s="107">
        <v>107.99456357958819</v>
      </c>
      <c r="T18" s="107">
        <v>0</v>
      </c>
      <c r="U18" s="107">
        <v>0</v>
      </c>
      <c r="V18" s="107">
        <v>104.00346421550724</v>
      </c>
      <c r="W18" s="107">
        <v>0</v>
      </c>
      <c r="X18" s="107">
        <v>0</v>
      </c>
      <c r="Y18" s="107">
        <v>100.26478032606244</v>
      </c>
      <c r="Z18" s="107">
        <v>0</v>
      </c>
      <c r="AA18" s="107">
        <v>0</v>
      </c>
      <c r="AB18" s="107">
        <v>95.157754840661269</v>
      </c>
      <c r="AC18" s="107">
        <v>0</v>
      </c>
      <c r="AD18" s="107">
        <v>0</v>
      </c>
      <c r="AE18" s="107">
        <v>15.297203723418601</v>
      </c>
      <c r="AF18" s="107">
        <v>0</v>
      </c>
      <c r="AG18" s="107">
        <v>0</v>
      </c>
      <c r="AH18" s="108">
        <v>0</v>
      </c>
      <c r="AI18" s="108">
        <v>0</v>
      </c>
      <c r="AJ18" s="108">
        <v>0</v>
      </c>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row>
    <row r="19" spans="1:98" ht="27.95" customHeight="1" x14ac:dyDescent="0.3">
      <c r="A19" s="43"/>
      <c r="B19" s="9" t="s">
        <v>19</v>
      </c>
      <c r="C19" s="9" t="s">
        <v>20</v>
      </c>
      <c r="D19" s="9" t="s">
        <v>2</v>
      </c>
      <c r="E19" s="10">
        <v>107.61038514999915</v>
      </c>
      <c r="F19" s="14">
        <f t="shared" si="1"/>
        <v>1.0898909722995811</v>
      </c>
      <c r="G19" s="9"/>
      <c r="H19" s="46" t="s">
        <v>210</v>
      </c>
      <c r="I19" s="31">
        <v>40603</v>
      </c>
      <c r="J19" s="49" t="s">
        <v>211</v>
      </c>
      <c r="K19" s="32">
        <v>187</v>
      </c>
      <c r="L19" s="10" t="s">
        <v>212</v>
      </c>
      <c r="M19" s="31">
        <v>46296</v>
      </c>
      <c r="N19" s="10" t="s">
        <v>204</v>
      </c>
      <c r="O19" s="15"/>
      <c r="P19" s="107">
        <v>51.882834009999996</v>
      </c>
      <c r="Q19" s="107">
        <v>0</v>
      </c>
      <c r="R19" s="107">
        <v>0</v>
      </c>
      <c r="S19" s="107">
        <v>51.213094580000003</v>
      </c>
      <c r="T19" s="107">
        <v>0</v>
      </c>
      <c r="U19" s="107">
        <v>0</v>
      </c>
      <c r="V19" s="107">
        <v>45.489024990000004</v>
      </c>
      <c r="W19" s="107">
        <v>0</v>
      </c>
      <c r="X19" s="107">
        <v>0</v>
      </c>
      <c r="Y19" s="107">
        <v>39.215505870000001</v>
      </c>
      <c r="Z19" s="107">
        <v>0</v>
      </c>
      <c r="AA19" s="107">
        <v>0</v>
      </c>
      <c r="AB19" s="107">
        <v>33.285054860000002</v>
      </c>
      <c r="AC19" s="107">
        <v>0</v>
      </c>
      <c r="AD19" s="107">
        <v>0</v>
      </c>
      <c r="AE19" s="107">
        <v>21.990690730000001</v>
      </c>
      <c r="AF19" s="107">
        <v>0</v>
      </c>
      <c r="AG19" s="107">
        <v>0</v>
      </c>
      <c r="AH19" s="108">
        <v>0</v>
      </c>
      <c r="AI19" s="108">
        <v>0</v>
      </c>
      <c r="AJ19" s="108">
        <v>0</v>
      </c>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row>
    <row r="20" spans="1:98" ht="27.95" customHeight="1" x14ac:dyDescent="0.3">
      <c r="B20" s="9" t="s">
        <v>17</v>
      </c>
      <c r="C20" s="9" t="s">
        <v>18</v>
      </c>
      <c r="D20" s="9" t="s">
        <v>2</v>
      </c>
      <c r="E20" s="10">
        <v>74.066319650000011</v>
      </c>
      <c r="F20" s="14">
        <f t="shared" si="1"/>
        <v>0.7501526272345167</v>
      </c>
      <c r="G20" s="9"/>
      <c r="H20" s="46" t="s">
        <v>202</v>
      </c>
      <c r="I20" s="31">
        <v>42583</v>
      </c>
      <c r="J20" s="49">
        <v>0.11409999999999999</v>
      </c>
      <c r="K20" s="32">
        <v>72</v>
      </c>
      <c r="L20" s="10" t="s">
        <v>203</v>
      </c>
      <c r="M20" s="31">
        <v>44774</v>
      </c>
      <c r="N20" s="10" t="s">
        <v>204</v>
      </c>
      <c r="O20" s="15"/>
      <c r="P20" s="107">
        <v>85.481931120000013</v>
      </c>
      <c r="Q20" s="107">
        <v>0</v>
      </c>
      <c r="R20" s="107">
        <v>0</v>
      </c>
      <c r="S20" s="107">
        <v>56.987954080000009</v>
      </c>
      <c r="T20" s="107">
        <v>0</v>
      </c>
      <c r="U20" s="107">
        <v>0</v>
      </c>
      <c r="V20" s="107">
        <v>0</v>
      </c>
      <c r="W20" s="107">
        <v>0</v>
      </c>
      <c r="X20" s="107">
        <v>0</v>
      </c>
      <c r="Y20" s="107">
        <v>0</v>
      </c>
      <c r="Z20" s="107">
        <v>0</v>
      </c>
      <c r="AA20" s="107">
        <v>0</v>
      </c>
      <c r="AB20" s="107">
        <v>0</v>
      </c>
      <c r="AC20" s="107">
        <v>0</v>
      </c>
      <c r="AD20" s="107">
        <v>0</v>
      </c>
      <c r="AE20" s="107">
        <v>0</v>
      </c>
      <c r="AF20" s="107">
        <v>0</v>
      </c>
      <c r="AG20" s="107">
        <v>0</v>
      </c>
      <c r="AH20" s="108">
        <v>0</v>
      </c>
      <c r="AI20" s="108">
        <v>0</v>
      </c>
      <c r="AJ20" s="108">
        <v>0</v>
      </c>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row>
    <row r="21" spans="1:98" ht="27.95" customHeight="1" x14ac:dyDescent="0.3">
      <c r="B21" s="9" t="s">
        <v>23</v>
      </c>
      <c r="C21" s="9" t="s">
        <v>24</v>
      </c>
      <c r="D21" s="9" t="s">
        <v>2</v>
      </c>
      <c r="E21" s="10">
        <v>42.619742619999997</v>
      </c>
      <c r="F21" s="14">
        <f t="shared" si="1"/>
        <v>0.43165789861751147</v>
      </c>
      <c r="G21" s="9"/>
      <c r="H21" s="46" t="s">
        <v>202</v>
      </c>
      <c r="I21" s="31">
        <v>43104</v>
      </c>
      <c r="J21" s="49" t="s">
        <v>209</v>
      </c>
      <c r="K21" s="32">
        <v>96</v>
      </c>
      <c r="L21" s="10" t="s">
        <v>203</v>
      </c>
      <c r="M21" s="31">
        <v>46026</v>
      </c>
      <c r="N21" s="10" t="s">
        <v>204</v>
      </c>
      <c r="O21" s="15"/>
      <c r="P21" s="107">
        <v>11.683524813978153</v>
      </c>
      <c r="Q21" s="107">
        <v>0</v>
      </c>
      <c r="R21" s="107">
        <v>0</v>
      </c>
      <c r="S21" s="107">
        <v>11.624461634183675</v>
      </c>
      <c r="T21" s="107">
        <v>0</v>
      </c>
      <c r="U21" s="107">
        <v>0</v>
      </c>
      <c r="V21" s="107">
        <v>11.218779963484057</v>
      </c>
      <c r="W21" s="107">
        <v>0</v>
      </c>
      <c r="X21" s="107">
        <v>0</v>
      </c>
      <c r="Y21" s="107">
        <v>10.809982203354616</v>
      </c>
      <c r="Z21" s="107">
        <v>0</v>
      </c>
      <c r="AA21" s="107">
        <v>0</v>
      </c>
      <c r="AB21" s="107">
        <v>10.252685860457424</v>
      </c>
      <c r="AC21" s="107">
        <v>0</v>
      </c>
      <c r="AD21" s="107">
        <v>0</v>
      </c>
      <c r="AE21" s="107">
        <v>0.82463625647558303</v>
      </c>
      <c r="AF21" s="107">
        <v>0</v>
      </c>
      <c r="AG21" s="107">
        <v>0</v>
      </c>
      <c r="AH21" s="108">
        <v>0</v>
      </c>
      <c r="AI21" s="108">
        <v>0</v>
      </c>
      <c r="AJ21" s="108">
        <v>0</v>
      </c>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row>
    <row r="22" spans="1:98" ht="27.95" customHeight="1" x14ac:dyDescent="0.3">
      <c r="B22" s="9" t="s">
        <v>25</v>
      </c>
      <c r="C22" s="9" t="s">
        <v>26</v>
      </c>
      <c r="D22" s="9" t="s">
        <v>2</v>
      </c>
      <c r="E22" s="10">
        <v>0.34568990999999999</v>
      </c>
      <c r="F22" s="14">
        <f t="shared" si="1"/>
        <v>3.5011891426545805E-3</v>
      </c>
      <c r="G22" s="9"/>
      <c r="H22" s="46" t="s">
        <v>202</v>
      </c>
      <c r="I22" s="31">
        <v>40450</v>
      </c>
      <c r="J22" s="49" t="s">
        <v>209</v>
      </c>
      <c r="K22" s="32">
        <v>140</v>
      </c>
      <c r="L22" s="10" t="s">
        <v>203</v>
      </c>
      <c r="M22" s="31">
        <v>44710</v>
      </c>
      <c r="N22" s="10" t="s">
        <v>204</v>
      </c>
      <c r="O22" s="15"/>
      <c r="P22" s="107">
        <v>6.9123361549186511</v>
      </c>
      <c r="Q22" s="107">
        <v>0</v>
      </c>
      <c r="R22" s="107">
        <v>0</v>
      </c>
      <c r="S22" s="107">
        <v>0.21884157000000001</v>
      </c>
      <c r="T22" s="107">
        <v>0</v>
      </c>
      <c r="U22" s="107">
        <v>0</v>
      </c>
      <c r="V22" s="107">
        <v>0</v>
      </c>
      <c r="W22" s="107">
        <v>0</v>
      </c>
      <c r="X22" s="107">
        <v>0</v>
      </c>
      <c r="Y22" s="107">
        <v>0</v>
      </c>
      <c r="Z22" s="107">
        <v>0</v>
      </c>
      <c r="AA22" s="107">
        <v>0</v>
      </c>
      <c r="AB22" s="107">
        <v>0</v>
      </c>
      <c r="AC22" s="107">
        <v>0</v>
      </c>
      <c r="AD22" s="107">
        <v>0</v>
      </c>
      <c r="AE22" s="107">
        <v>0</v>
      </c>
      <c r="AF22" s="107">
        <v>0</v>
      </c>
      <c r="AG22" s="107">
        <v>0</v>
      </c>
      <c r="AH22" s="108">
        <v>0</v>
      </c>
      <c r="AI22" s="108">
        <v>0</v>
      </c>
      <c r="AJ22" s="108">
        <v>0</v>
      </c>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c r="BU22" s="143"/>
      <c r="BV22" s="143"/>
      <c r="BW22" s="143"/>
      <c r="BX22" s="143"/>
      <c r="BY22" s="143"/>
      <c r="BZ22" s="143"/>
      <c r="CA22" s="143"/>
      <c r="CB22" s="143"/>
      <c r="CC22" s="143"/>
      <c r="CD22" s="143"/>
      <c r="CE22" s="143"/>
      <c r="CF22" s="143"/>
      <c r="CG22" s="143"/>
      <c r="CH22" s="143"/>
      <c r="CI22" s="143"/>
      <c r="CJ22" s="143"/>
      <c r="CK22" s="143"/>
      <c r="CL22" s="143"/>
      <c r="CM22" s="143"/>
      <c r="CN22" s="143"/>
      <c r="CO22" s="143"/>
    </row>
    <row r="23" spans="1:98" ht="27.95" customHeight="1" x14ac:dyDescent="0.3">
      <c r="B23" s="9" t="s">
        <v>21</v>
      </c>
      <c r="C23" s="9" t="s">
        <v>22</v>
      </c>
      <c r="D23" s="9" t="s">
        <v>2</v>
      </c>
      <c r="E23" s="10">
        <v>0</v>
      </c>
      <c r="F23" s="14">
        <f t="shared" si="1"/>
        <v>0</v>
      </c>
      <c r="G23" s="9"/>
      <c r="H23" s="46" t="s">
        <v>202</v>
      </c>
      <c r="I23" s="31">
        <v>40277</v>
      </c>
      <c r="J23" s="49" t="s">
        <v>209</v>
      </c>
      <c r="K23" s="32">
        <v>130</v>
      </c>
      <c r="L23" s="10" t="s">
        <v>203</v>
      </c>
      <c r="M23" s="31">
        <v>44236</v>
      </c>
      <c r="N23" s="10" t="s">
        <v>204</v>
      </c>
      <c r="O23" s="15"/>
      <c r="P23" s="107">
        <v>4.6588470700000002</v>
      </c>
      <c r="Q23" s="107">
        <v>0</v>
      </c>
      <c r="R23" s="107">
        <v>0</v>
      </c>
      <c r="S23" s="107">
        <v>0</v>
      </c>
      <c r="T23" s="107">
        <v>0</v>
      </c>
      <c r="U23" s="107">
        <v>0</v>
      </c>
      <c r="V23" s="107">
        <v>0</v>
      </c>
      <c r="W23" s="107">
        <v>0</v>
      </c>
      <c r="X23" s="107">
        <v>0</v>
      </c>
      <c r="Y23" s="107">
        <v>0</v>
      </c>
      <c r="Z23" s="107">
        <v>0</v>
      </c>
      <c r="AA23" s="107">
        <v>0</v>
      </c>
      <c r="AB23" s="107">
        <v>0</v>
      </c>
      <c r="AC23" s="107">
        <v>0</v>
      </c>
      <c r="AD23" s="107">
        <v>0</v>
      </c>
      <c r="AE23" s="107">
        <v>0</v>
      </c>
      <c r="AF23" s="107">
        <v>0</v>
      </c>
      <c r="AG23" s="107">
        <v>0</v>
      </c>
      <c r="AH23" s="108">
        <v>0</v>
      </c>
      <c r="AI23" s="108">
        <v>0</v>
      </c>
      <c r="AJ23" s="108">
        <v>0</v>
      </c>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row>
    <row r="24" spans="1:98" ht="27.95" customHeight="1" x14ac:dyDescent="0.3">
      <c r="B24" s="9" t="s">
        <v>27</v>
      </c>
      <c r="C24" s="9" t="s">
        <v>28</v>
      </c>
      <c r="D24" s="9" t="s">
        <v>2</v>
      </c>
      <c r="E24" s="10">
        <v>0</v>
      </c>
      <c r="F24" s="14">
        <f t="shared" si="1"/>
        <v>0</v>
      </c>
      <c r="G24" s="9"/>
      <c r="H24" s="46" t="s">
        <v>202</v>
      </c>
      <c r="I24" s="31">
        <v>42248</v>
      </c>
      <c r="J24" s="49">
        <v>0.15</v>
      </c>
      <c r="K24" s="32">
        <v>67</v>
      </c>
      <c r="L24" s="10" t="s">
        <v>203</v>
      </c>
      <c r="M24" s="31">
        <v>44287</v>
      </c>
      <c r="N24" s="10" t="s">
        <v>204</v>
      </c>
      <c r="O24" s="15"/>
      <c r="P24" s="107">
        <v>0.80273525999999995</v>
      </c>
      <c r="Q24" s="107">
        <v>0</v>
      </c>
      <c r="R24" s="107">
        <v>0</v>
      </c>
      <c r="S24" s="107">
        <v>0</v>
      </c>
      <c r="T24" s="107">
        <v>0</v>
      </c>
      <c r="U24" s="107">
        <v>0</v>
      </c>
      <c r="V24" s="107">
        <v>0</v>
      </c>
      <c r="W24" s="107">
        <v>0</v>
      </c>
      <c r="X24" s="107">
        <v>0</v>
      </c>
      <c r="Y24" s="107">
        <v>0</v>
      </c>
      <c r="Z24" s="107">
        <v>0</v>
      </c>
      <c r="AA24" s="107">
        <v>0</v>
      </c>
      <c r="AB24" s="107">
        <v>0</v>
      </c>
      <c r="AC24" s="107">
        <v>0</v>
      </c>
      <c r="AD24" s="107">
        <v>0</v>
      </c>
      <c r="AE24" s="107">
        <v>0</v>
      </c>
      <c r="AF24" s="107">
        <v>0</v>
      </c>
      <c r="AG24" s="107">
        <v>0</v>
      </c>
      <c r="AH24" s="108">
        <v>0</v>
      </c>
      <c r="AI24" s="108">
        <v>0</v>
      </c>
      <c r="AJ24" s="108">
        <v>0</v>
      </c>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row>
    <row r="25" spans="1:98" ht="27.95" customHeight="1" x14ac:dyDescent="0.3">
      <c r="B25" s="22" t="s">
        <v>121</v>
      </c>
      <c r="C25" s="22"/>
      <c r="D25" s="22"/>
      <c r="E25" s="22"/>
      <c r="F25" s="39">
        <f>+SUM(F26:F27)</f>
        <v>159.4628224082501</v>
      </c>
      <c r="G25" s="96">
        <f>+F25/$F$53</f>
        <v>0.14378352000181951</v>
      </c>
      <c r="H25" s="47"/>
      <c r="I25" s="22"/>
      <c r="J25" s="50"/>
      <c r="K25" s="22"/>
      <c r="L25" s="22"/>
      <c r="M25" s="22"/>
      <c r="N25" s="22"/>
      <c r="O25" s="35"/>
      <c r="P25" s="106">
        <f t="shared" ref="P25:AJ25" si="2">+SUM(P26:P27)</f>
        <v>0</v>
      </c>
      <c r="Q25" s="106">
        <f t="shared" si="2"/>
        <v>0</v>
      </c>
      <c r="R25" s="106">
        <f t="shared" si="2"/>
        <v>19.252997324749934</v>
      </c>
      <c r="S25" s="106">
        <f t="shared" si="2"/>
        <v>0</v>
      </c>
      <c r="T25" s="106">
        <f t="shared" si="2"/>
        <v>0</v>
      </c>
      <c r="U25" s="106">
        <f t="shared" si="2"/>
        <v>44.248685055037562</v>
      </c>
      <c r="V25" s="106">
        <f t="shared" si="2"/>
        <v>0</v>
      </c>
      <c r="W25" s="106">
        <f t="shared" si="2"/>
        <v>0</v>
      </c>
      <c r="X25" s="106">
        <f t="shared" si="2"/>
        <v>45.576586590594097</v>
      </c>
      <c r="Y25" s="106">
        <f t="shared" si="2"/>
        <v>0</v>
      </c>
      <c r="Z25" s="106">
        <f t="shared" si="2"/>
        <v>0</v>
      </c>
      <c r="AA25" s="106">
        <f t="shared" si="2"/>
        <v>43.618708047318449</v>
      </c>
      <c r="AB25" s="106">
        <f t="shared" si="2"/>
        <v>0</v>
      </c>
      <c r="AC25" s="106">
        <f t="shared" si="2"/>
        <v>0</v>
      </c>
      <c r="AD25" s="106">
        <f t="shared" si="2"/>
        <v>41.634730456580144</v>
      </c>
      <c r="AE25" s="106">
        <f t="shared" si="2"/>
        <v>0</v>
      </c>
      <c r="AF25" s="106">
        <f t="shared" si="2"/>
        <v>0</v>
      </c>
      <c r="AG25" s="106">
        <f t="shared" si="2"/>
        <v>23.376196838572081</v>
      </c>
      <c r="AH25" s="106">
        <f t="shared" si="2"/>
        <v>0</v>
      </c>
      <c r="AI25" s="106">
        <f t="shared" si="2"/>
        <v>0</v>
      </c>
      <c r="AJ25" s="106">
        <f t="shared" si="2"/>
        <v>0</v>
      </c>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c r="CA25" s="142"/>
      <c r="CB25" s="142"/>
      <c r="CC25" s="142"/>
      <c r="CD25" s="142"/>
      <c r="CE25" s="142"/>
      <c r="CF25" s="142"/>
      <c r="CG25" s="142"/>
      <c r="CH25" s="142"/>
      <c r="CI25" s="142"/>
      <c r="CJ25" s="142"/>
      <c r="CK25" s="142"/>
      <c r="CL25" s="142"/>
      <c r="CM25" s="142"/>
      <c r="CN25" s="142"/>
      <c r="CO25" s="142"/>
    </row>
    <row r="26" spans="1:98" ht="27.95" customHeight="1" x14ac:dyDescent="0.3">
      <c r="B26" s="9" t="s">
        <v>178</v>
      </c>
      <c r="C26" s="9" t="s">
        <v>179</v>
      </c>
      <c r="D26" s="9" t="s">
        <v>70</v>
      </c>
      <c r="E26" s="42">
        <v>177.38352603062836</v>
      </c>
      <c r="F26" s="14">
        <f>+IF($D26="USD",$E26,$E26*$C$68/$C$66)</f>
        <v>159.4628224082501</v>
      </c>
      <c r="G26" s="9"/>
      <c r="H26" s="46" t="s">
        <v>202</v>
      </c>
      <c r="I26" s="31">
        <v>44396</v>
      </c>
      <c r="J26" s="49" t="s">
        <v>213</v>
      </c>
      <c r="K26" s="32">
        <v>60</v>
      </c>
      <c r="L26" s="10" t="s">
        <v>203</v>
      </c>
      <c r="M26" s="31">
        <v>46222</v>
      </c>
      <c r="N26" s="10" t="s">
        <v>204</v>
      </c>
      <c r="O26" s="15"/>
      <c r="P26" s="107">
        <v>0</v>
      </c>
      <c r="Q26" s="107">
        <v>0</v>
      </c>
      <c r="R26" s="107">
        <v>3.7177643126967315</v>
      </c>
      <c r="S26" s="107">
        <v>0</v>
      </c>
      <c r="T26" s="107">
        <v>0</v>
      </c>
      <c r="U26" s="107">
        <v>44.248685055037562</v>
      </c>
      <c r="V26" s="107">
        <v>0</v>
      </c>
      <c r="W26" s="107">
        <v>0</v>
      </c>
      <c r="X26" s="107">
        <v>45.576586590594097</v>
      </c>
      <c r="Y26" s="107">
        <v>0</v>
      </c>
      <c r="Z26" s="107">
        <v>0</v>
      </c>
      <c r="AA26" s="107">
        <v>43.618708047318449</v>
      </c>
      <c r="AB26" s="107">
        <v>0</v>
      </c>
      <c r="AC26" s="107">
        <v>0</v>
      </c>
      <c r="AD26" s="107">
        <v>41.634730456580144</v>
      </c>
      <c r="AE26" s="107">
        <v>0</v>
      </c>
      <c r="AF26" s="107">
        <v>0</v>
      </c>
      <c r="AG26" s="107">
        <v>23.376196838572081</v>
      </c>
      <c r="AH26" s="108">
        <v>0</v>
      </c>
      <c r="AI26" s="108">
        <v>0</v>
      </c>
      <c r="AJ26" s="108">
        <v>0</v>
      </c>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row>
    <row r="27" spans="1:98" ht="27.95" customHeight="1" x14ac:dyDescent="0.3">
      <c r="B27" s="9" t="s">
        <v>166</v>
      </c>
      <c r="C27" s="9" t="s">
        <v>167</v>
      </c>
      <c r="D27" s="9" t="s">
        <v>70</v>
      </c>
      <c r="E27" s="42">
        <v>0</v>
      </c>
      <c r="F27" s="14">
        <f>+IF($D27="USD",$E27,$E27*$C$68/$C$66)</f>
        <v>0</v>
      </c>
      <c r="G27" s="9"/>
      <c r="H27" s="46" t="s">
        <v>202</v>
      </c>
      <c r="I27" s="31">
        <v>44104</v>
      </c>
      <c r="J27" s="49" t="s">
        <v>213</v>
      </c>
      <c r="K27" s="32">
        <v>60</v>
      </c>
      <c r="L27" s="10" t="s">
        <v>203</v>
      </c>
      <c r="M27" s="31">
        <v>45930</v>
      </c>
      <c r="N27" s="10" t="s">
        <v>204</v>
      </c>
      <c r="O27" s="15"/>
      <c r="P27" s="107">
        <v>0</v>
      </c>
      <c r="Q27" s="107">
        <v>0</v>
      </c>
      <c r="R27" s="107">
        <v>15.535233012053205</v>
      </c>
      <c r="S27" s="107">
        <v>0</v>
      </c>
      <c r="T27" s="107">
        <v>0</v>
      </c>
      <c r="U27" s="107">
        <v>0</v>
      </c>
      <c r="V27" s="107">
        <v>0</v>
      </c>
      <c r="W27" s="107">
        <v>0</v>
      </c>
      <c r="X27" s="107">
        <v>0</v>
      </c>
      <c r="Y27" s="107">
        <v>0</v>
      </c>
      <c r="Z27" s="107">
        <v>0</v>
      </c>
      <c r="AA27" s="107">
        <v>0</v>
      </c>
      <c r="AB27" s="107">
        <v>0</v>
      </c>
      <c r="AC27" s="107">
        <v>0</v>
      </c>
      <c r="AD27" s="107">
        <v>0</v>
      </c>
      <c r="AE27" s="107">
        <v>0</v>
      </c>
      <c r="AF27" s="107">
        <v>0</v>
      </c>
      <c r="AG27" s="107">
        <v>0</v>
      </c>
      <c r="AH27" s="108">
        <v>0</v>
      </c>
      <c r="AI27" s="108">
        <v>0</v>
      </c>
      <c r="AJ27" s="108">
        <v>0</v>
      </c>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3"/>
      <c r="BV27" s="143"/>
      <c r="BW27" s="143"/>
      <c r="BX27" s="143"/>
      <c r="BY27" s="143"/>
      <c r="BZ27" s="143"/>
      <c r="CA27" s="143"/>
      <c r="CB27" s="143"/>
      <c r="CC27" s="143"/>
      <c r="CD27" s="143"/>
      <c r="CE27" s="143"/>
      <c r="CF27" s="143"/>
      <c r="CG27" s="143"/>
      <c r="CH27" s="143"/>
      <c r="CI27" s="143"/>
      <c r="CJ27" s="143"/>
      <c r="CK27" s="143"/>
      <c r="CL27" s="143"/>
      <c r="CM27" s="143"/>
      <c r="CN27" s="143"/>
      <c r="CO27" s="143"/>
    </row>
    <row r="28" spans="1:98" ht="27.95" customHeight="1" x14ac:dyDescent="0.3">
      <c r="B28" s="22" t="s">
        <v>126</v>
      </c>
      <c r="C28" s="22"/>
      <c r="D28" s="22"/>
      <c r="E28" s="22"/>
      <c r="F28" s="39">
        <f>+SUM(F29:F29)</f>
        <v>0</v>
      </c>
      <c r="G28" s="96">
        <f>+F28/$F$53</f>
        <v>0</v>
      </c>
      <c r="H28" s="47"/>
      <c r="I28" s="22"/>
      <c r="J28" s="50"/>
      <c r="K28" s="22"/>
      <c r="L28" s="22"/>
      <c r="M28" s="22"/>
      <c r="N28" s="22"/>
      <c r="O28" s="35"/>
      <c r="P28" s="106">
        <f t="shared" ref="P28:AJ28" si="3">+SUM(P29:P29)</f>
        <v>0</v>
      </c>
      <c r="Q28" s="106">
        <f t="shared" si="3"/>
        <v>0.79255361999999996</v>
      </c>
      <c r="R28" s="106">
        <f t="shared" si="3"/>
        <v>0</v>
      </c>
      <c r="S28" s="106">
        <f t="shared" si="3"/>
        <v>0</v>
      </c>
      <c r="T28" s="106">
        <f t="shared" si="3"/>
        <v>0</v>
      </c>
      <c r="U28" s="106">
        <f t="shared" si="3"/>
        <v>0</v>
      </c>
      <c r="V28" s="106">
        <f t="shared" si="3"/>
        <v>0</v>
      </c>
      <c r="W28" s="106">
        <f t="shared" si="3"/>
        <v>0</v>
      </c>
      <c r="X28" s="106">
        <f t="shared" si="3"/>
        <v>0</v>
      </c>
      <c r="Y28" s="106">
        <f t="shared" si="3"/>
        <v>0</v>
      </c>
      <c r="Z28" s="106">
        <f t="shared" si="3"/>
        <v>0</v>
      </c>
      <c r="AA28" s="106">
        <f t="shared" si="3"/>
        <v>0</v>
      </c>
      <c r="AB28" s="106">
        <f t="shared" si="3"/>
        <v>0</v>
      </c>
      <c r="AC28" s="106">
        <f t="shared" si="3"/>
        <v>0</v>
      </c>
      <c r="AD28" s="106">
        <f t="shared" si="3"/>
        <v>0</v>
      </c>
      <c r="AE28" s="106">
        <f t="shared" si="3"/>
        <v>0</v>
      </c>
      <c r="AF28" s="106">
        <f t="shared" si="3"/>
        <v>0</v>
      </c>
      <c r="AG28" s="106">
        <f t="shared" si="3"/>
        <v>0</v>
      </c>
      <c r="AH28" s="106">
        <f t="shared" si="3"/>
        <v>0</v>
      </c>
      <c r="AI28" s="106">
        <f t="shared" si="3"/>
        <v>0</v>
      </c>
      <c r="AJ28" s="106">
        <f t="shared" si="3"/>
        <v>0</v>
      </c>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2"/>
      <c r="BW28" s="142"/>
      <c r="BX28" s="142"/>
      <c r="BY28" s="142"/>
      <c r="BZ28" s="142"/>
      <c r="CA28" s="142"/>
      <c r="CB28" s="142"/>
      <c r="CC28" s="142"/>
      <c r="CD28" s="142"/>
      <c r="CE28" s="142"/>
      <c r="CF28" s="142"/>
      <c r="CG28" s="142"/>
      <c r="CH28" s="142"/>
      <c r="CI28" s="142"/>
      <c r="CJ28" s="142"/>
      <c r="CK28" s="142"/>
      <c r="CL28" s="142"/>
      <c r="CM28" s="142"/>
      <c r="CN28" s="142"/>
      <c r="CO28" s="142"/>
    </row>
    <row r="29" spans="1:98" ht="27.95" customHeight="1" x14ac:dyDescent="0.3">
      <c r="B29" s="9" t="s">
        <v>29</v>
      </c>
      <c r="C29" s="9" t="s">
        <v>30</v>
      </c>
      <c r="D29" s="9" t="s">
        <v>131</v>
      </c>
      <c r="E29" s="13">
        <v>0</v>
      </c>
      <c r="F29" s="14">
        <f>+IF($D29="USD",$E29,$E29/$C$66)</f>
        <v>0</v>
      </c>
      <c r="G29" s="9"/>
      <c r="H29" s="46" t="s">
        <v>202</v>
      </c>
      <c r="I29" s="31">
        <v>42536</v>
      </c>
      <c r="J29" s="49" t="s">
        <v>214</v>
      </c>
      <c r="K29" s="32">
        <v>60</v>
      </c>
      <c r="L29" s="10" t="s">
        <v>203</v>
      </c>
      <c r="M29" s="31">
        <v>44362</v>
      </c>
      <c r="N29" s="10" t="s">
        <v>198</v>
      </c>
      <c r="O29" s="15"/>
      <c r="P29" s="107">
        <v>0</v>
      </c>
      <c r="Q29" s="107">
        <v>0.79255361999999996</v>
      </c>
      <c r="R29" s="107">
        <v>0</v>
      </c>
      <c r="S29" s="107">
        <v>0</v>
      </c>
      <c r="T29" s="107">
        <v>0</v>
      </c>
      <c r="U29" s="107">
        <v>0</v>
      </c>
      <c r="V29" s="107">
        <v>0</v>
      </c>
      <c r="W29" s="107">
        <v>0</v>
      </c>
      <c r="X29" s="107">
        <v>0</v>
      </c>
      <c r="Y29" s="107">
        <v>0</v>
      </c>
      <c r="Z29" s="107">
        <v>0</v>
      </c>
      <c r="AA29" s="107">
        <v>0</v>
      </c>
      <c r="AB29" s="107">
        <v>0</v>
      </c>
      <c r="AC29" s="107">
        <v>0</v>
      </c>
      <c r="AD29" s="107">
        <v>0</v>
      </c>
      <c r="AE29" s="107">
        <v>0</v>
      </c>
      <c r="AF29" s="107">
        <v>0</v>
      </c>
      <c r="AG29" s="107">
        <v>0</v>
      </c>
      <c r="AH29" s="108">
        <v>0</v>
      </c>
      <c r="AI29" s="108">
        <v>0</v>
      </c>
      <c r="AJ29" s="108">
        <v>0</v>
      </c>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c r="BP29" s="143"/>
      <c r="BQ29" s="143"/>
      <c r="BR29" s="143"/>
      <c r="BS29" s="143"/>
      <c r="BT29" s="143"/>
      <c r="BU29" s="143"/>
      <c r="BV29" s="143"/>
      <c r="BW29" s="143"/>
      <c r="BX29" s="143"/>
      <c r="BY29" s="143"/>
      <c r="BZ29" s="143"/>
      <c r="CA29" s="143"/>
      <c r="CB29" s="143"/>
      <c r="CC29" s="143"/>
      <c r="CD29" s="143"/>
      <c r="CE29" s="143"/>
      <c r="CF29" s="143"/>
      <c r="CG29" s="143"/>
      <c r="CH29" s="143"/>
      <c r="CI29" s="143"/>
      <c r="CJ29" s="143"/>
      <c r="CK29" s="143"/>
      <c r="CL29" s="143"/>
      <c r="CM29" s="143"/>
      <c r="CN29" s="143"/>
      <c r="CO29" s="143"/>
    </row>
    <row r="30" spans="1:98" ht="27.95" customHeight="1" x14ac:dyDescent="0.3">
      <c r="B30" s="22" t="s">
        <v>31</v>
      </c>
      <c r="C30" s="22"/>
      <c r="D30" s="22"/>
      <c r="E30" s="22"/>
      <c r="F30" s="39">
        <f>+SUM(F31,F43)</f>
        <v>182.83760927412106</v>
      </c>
      <c r="G30" s="96">
        <f>+F30/$F$53</f>
        <v>0.16485996330132896</v>
      </c>
      <c r="H30" s="47"/>
      <c r="I30" s="22"/>
      <c r="J30" s="50"/>
      <c r="K30" s="22"/>
      <c r="L30" s="22"/>
      <c r="M30" s="22"/>
      <c r="N30" s="22"/>
      <c r="O30" s="35"/>
      <c r="P30" s="106">
        <f t="shared" ref="P30:AJ30" si="4">+SUM(P31,P43)</f>
        <v>0</v>
      </c>
      <c r="Q30" s="106">
        <f t="shared" si="4"/>
        <v>19.014107091770381</v>
      </c>
      <c r="R30" s="106">
        <f t="shared" si="4"/>
        <v>0</v>
      </c>
      <c r="S30" s="106">
        <f t="shared" si="4"/>
        <v>0</v>
      </c>
      <c r="T30" s="106">
        <f t="shared" si="4"/>
        <v>18.76518297013061</v>
      </c>
      <c r="U30" s="106">
        <f t="shared" si="4"/>
        <v>0</v>
      </c>
      <c r="V30" s="106">
        <f t="shared" si="4"/>
        <v>0</v>
      </c>
      <c r="W30" s="106">
        <f t="shared" si="4"/>
        <v>19.007438350118822</v>
      </c>
      <c r="X30" s="106">
        <f t="shared" si="4"/>
        <v>0</v>
      </c>
      <c r="Y30" s="106">
        <f t="shared" si="4"/>
        <v>0</v>
      </c>
      <c r="Z30" s="106">
        <f t="shared" si="4"/>
        <v>19.553894854419607</v>
      </c>
      <c r="AA30" s="106">
        <f t="shared" si="4"/>
        <v>0</v>
      </c>
      <c r="AB30" s="106">
        <f t="shared" si="4"/>
        <v>0</v>
      </c>
      <c r="AC30" s="106">
        <f t="shared" si="4"/>
        <v>19.916164526664609</v>
      </c>
      <c r="AD30" s="106">
        <f t="shared" si="4"/>
        <v>0</v>
      </c>
      <c r="AE30" s="106">
        <f t="shared" si="4"/>
        <v>0</v>
      </c>
      <c r="AF30" s="106">
        <f t="shared" si="4"/>
        <v>15.142803084286587</v>
      </c>
      <c r="AG30" s="106">
        <f t="shared" si="4"/>
        <v>0</v>
      </c>
      <c r="AH30" s="106">
        <f t="shared" si="4"/>
        <v>0</v>
      </c>
      <c r="AI30" s="106">
        <f t="shared" si="4"/>
        <v>7.2741721942096582</v>
      </c>
      <c r="AJ30" s="106">
        <f t="shared" si="4"/>
        <v>0</v>
      </c>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2"/>
      <c r="BW30" s="142"/>
      <c r="BX30" s="142"/>
      <c r="BY30" s="142"/>
      <c r="BZ30" s="142"/>
      <c r="CA30" s="142"/>
      <c r="CB30" s="142"/>
      <c r="CC30" s="142"/>
      <c r="CD30" s="142"/>
      <c r="CE30" s="142"/>
      <c r="CF30" s="142"/>
      <c r="CG30" s="142"/>
      <c r="CH30" s="142"/>
      <c r="CI30" s="142"/>
      <c r="CJ30" s="142"/>
      <c r="CK30" s="142"/>
      <c r="CL30" s="142"/>
      <c r="CM30" s="142"/>
      <c r="CN30" s="142"/>
      <c r="CO30" s="142"/>
    </row>
    <row r="31" spans="1:98" ht="27.95" customHeight="1" x14ac:dyDescent="0.3">
      <c r="B31" s="23" t="s">
        <v>32</v>
      </c>
      <c r="C31" s="23"/>
      <c r="D31" s="23"/>
      <c r="E31" s="23"/>
      <c r="F31" s="40">
        <f>+SUM(F32:F42)</f>
        <v>152.06962987697824</v>
      </c>
      <c r="G31" s="23"/>
      <c r="H31" s="48"/>
      <c r="I31" s="23"/>
      <c r="J31" s="51"/>
      <c r="K31" s="23"/>
      <c r="L31" s="23"/>
      <c r="M31" s="23"/>
      <c r="N31" s="23"/>
      <c r="O31" s="36"/>
      <c r="P31" s="109">
        <f t="shared" ref="P31:AJ31" si="5">+SUM(P32:P42)</f>
        <v>0</v>
      </c>
      <c r="Q31" s="109">
        <f t="shared" si="5"/>
        <v>15.994525419225514</v>
      </c>
      <c r="R31" s="109">
        <f t="shared" si="5"/>
        <v>0</v>
      </c>
      <c r="S31" s="109">
        <f t="shared" si="5"/>
        <v>0</v>
      </c>
      <c r="T31" s="109">
        <f t="shared" si="5"/>
        <v>16.232514621706244</v>
      </c>
      <c r="U31" s="109">
        <f t="shared" si="5"/>
        <v>0</v>
      </c>
      <c r="V31" s="109">
        <f t="shared" si="5"/>
        <v>0</v>
      </c>
      <c r="W31" s="109">
        <f t="shared" si="5"/>
        <v>16.60687271752521</v>
      </c>
      <c r="X31" s="109">
        <f t="shared" si="5"/>
        <v>0</v>
      </c>
      <c r="Y31" s="109">
        <f t="shared" si="5"/>
        <v>0</v>
      </c>
      <c r="Z31" s="109">
        <f t="shared" si="5"/>
        <v>17.020642278880089</v>
      </c>
      <c r="AA31" s="109">
        <f t="shared" si="5"/>
        <v>0</v>
      </c>
      <c r="AB31" s="109">
        <f t="shared" si="5"/>
        <v>0</v>
      </c>
      <c r="AC31" s="109">
        <f t="shared" si="5"/>
        <v>17.246531129806279</v>
      </c>
      <c r="AD31" s="109">
        <f t="shared" si="5"/>
        <v>0</v>
      </c>
      <c r="AE31" s="109">
        <f t="shared" si="5"/>
        <v>0</v>
      </c>
      <c r="AF31" s="109">
        <f t="shared" si="5"/>
        <v>12.396006195965729</v>
      </c>
      <c r="AG31" s="109">
        <f t="shared" si="5"/>
        <v>0</v>
      </c>
      <c r="AH31" s="109">
        <f t="shared" si="5"/>
        <v>0</v>
      </c>
      <c r="AI31" s="109">
        <f t="shared" si="5"/>
        <v>5.763276903604825</v>
      </c>
      <c r="AJ31" s="109">
        <f t="shared" si="5"/>
        <v>0</v>
      </c>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S31" s="144"/>
      <c r="BT31" s="144"/>
      <c r="BU31" s="144"/>
      <c r="BV31" s="144"/>
      <c r="BW31" s="144"/>
      <c r="BX31" s="144"/>
      <c r="BY31" s="144"/>
      <c r="BZ31" s="144"/>
      <c r="CA31" s="144"/>
      <c r="CB31" s="144"/>
      <c r="CC31" s="144"/>
      <c r="CD31" s="144"/>
      <c r="CE31" s="144"/>
      <c r="CF31" s="144"/>
      <c r="CG31" s="144"/>
      <c r="CH31" s="144"/>
      <c r="CI31" s="144"/>
      <c r="CJ31" s="144"/>
      <c r="CK31" s="144"/>
      <c r="CL31" s="144"/>
      <c r="CM31" s="144"/>
      <c r="CN31" s="144"/>
      <c r="CO31" s="144"/>
    </row>
    <row r="32" spans="1:98" ht="27.95" customHeight="1" x14ac:dyDescent="0.3">
      <c r="B32" s="9" t="s">
        <v>33</v>
      </c>
      <c r="C32" s="9" t="s">
        <v>34</v>
      </c>
      <c r="D32" s="9" t="s">
        <v>131</v>
      </c>
      <c r="E32" s="14">
        <v>44.198747462159716</v>
      </c>
      <c r="F32" s="14">
        <f t="shared" ref="F32:F42" si="6">+IF($D32="USD",$E32,$E32/$C$66)</f>
        <v>44.198747462159716</v>
      </c>
      <c r="G32" s="9"/>
      <c r="H32" s="46" t="s">
        <v>202</v>
      </c>
      <c r="I32" s="31">
        <v>39557</v>
      </c>
      <c r="J32" s="49" t="s">
        <v>215</v>
      </c>
      <c r="K32" s="32">
        <v>344</v>
      </c>
      <c r="L32" s="10" t="s">
        <v>206</v>
      </c>
      <c r="M32" s="31">
        <v>50028</v>
      </c>
      <c r="N32" s="10" t="s">
        <v>204</v>
      </c>
      <c r="O32" s="15"/>
      <c r="P32" s="107">
        <v>0</v>
      </c>
      <c r="Q32" s="107">
        <v>3.6857404744927846</v>
      </c>
      <c r="R32" s="107">
        <v>0</v>
      </c>
      <c r="S32" s="107">
        <v>0</v>
      </c>
      <c r="T32" s="107">
        <v>3.4761644964256879</v>
      </c>
      <c r="U32" s="107">
        <v>0</v>
      </c>
      <c r="V32" s="107">
        <v>0</v>
      </c>
      <c r="W32" s="107">
        <v>3.5961991540053782</v>
      </c>
      <c r="X32" s="107">
        <v>0</v>
      </c>
      <c r="Y32" s="107">
        <v>0</v>
      </c>
      <c r="Z32" s="107">
        <v>3.811464436773246</v>
      </c>
      <c r="AA32" s="107">
        <v>0</v>
      </c>
      <c r="AB32" s="107">
        <v>0</v>
      </c>
      <c r="AC32" s="107">
        <v>3.9862328857307343</v>
      </c>
      <c r="AD32" s="107">
        <v>0</v>
      </c>
      <c r="AE32" s="107">
        <v>0</v>
      </c>
      <c r="AF32" s="107">
        <v>4.014658754502884</v>
      </c>
      <c r="AG32" s="107">
        <v>0</v>
      </c>
      <c r="AH32" s="108">
        <v>0</v>
      </c>
      <c r="AI32" s="108">
        <v>1.9004354649696629</v>
      </c>
      <c r="AJ32" s="108">
        <v>0</v>
      </c>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S32" s="143"/>
      <c r="BT32" s="143"/>
      <c r="BU32" s="143"/>
      <c r="BV32" s="143"/>
      <c r="BW32" s="143"/>
      <c r="BX32" s="143"/>
      <c r="BY32" s="143"/>
      <c r="BZ32" s="143"/>
      <c r="CA32" s="143"/>
      <c r="CB32" s="143"/>
      <c r="CC32" s="143"/>
      <c r="CD32" s="143"/>
      <c r="CE32" s="143"/>
      <c r="CF32" s="143"/>
      <c r="CG32" s="143"/>
      <c r="CH32" s="143"/>
      <c r="CI32" s="143"/>
      <c r="CJ32" s="143"/>
      <c r="CK32" s="143"/>
      <c r="CL32" s="143"/>
      <c r="CM32" s="143"/>
      <c r="CN32" s="143"/>
      <c r="CO32" s="143"/>
      <c r="CS32" s="145"/>
      <c r="CT32" s="146"/>
    </row>
    <row r="33" spans="2:98" ht="27.95" customHeight="1" x14ac:dyDescent="0.3">
      <c r="B33" s="9" t="s">
        <v>39</v>
      </c>
      <c r="C33" s="9" t="s">
        <v>40</v>
      </c>
      <c r="D33" s="9" t="s">
        <v>131</v>
      </c>
      <c r="E33" s="14">
        <v>36.411352825105261</v>
      </c>
      <c r="F33" s="14">
        <f t="shared" si="6"/>
        <v>36.411352825105261</v>
      </c>
      <c r="G33" s="9"/>
      <c r="H33" s="46" t="s">
        <v>202</v>
      </c>
      <c r="I33" s="31">
        <v>42050</v>
      </c>
      <c r="J33" s="49" t="s">
        <v>215</v>
      </c>
      <c r="K33" s="32">
        <v>300</v>
      </c>
      <c r="L33" s="10" t="s">
        <v>206</v>
      </c>
      <c r="M33" s="31">
        <v>51181</v>
      </c>
      <c r="N33" s="10" t="s">
        <v>204</v>
      </c>
      <c r="O33" s="15"/>
      <c r="P33" s="107">
        <v>0</v>
      </c>
      <c r="Q33" s="107">
        <v>2.2395320358947366</v>
      </c>
      <c r="R33" s="107">
        <v>0</v>
      </c>
      <c r="S33" s="107">
        <v>0</v>
      </c>
      <c r="T33" s="107">
        <v>2.4531378544287885</v>
      </c>
      <c r="U33" s="107">
        <v>0</v>
      </c>
      <c r="V33" s="107">
        <v>0</v>
      </c>
      <c r="W33" s="107">
        <v>2.5498602117622911</v>
      </c>
      <c r="X33" s="107">
        <v>0</v>
      </c>
      <c r="Y33" s="107">
        <v>0</v>
      </c>
      <c r="Z33" s="107">
        <v>2.7304270896552265</v>
      </c>
      <c r="AA33" s="107">
        <v>0</v>
      </c>
      <c r="AB33" s="107">
        <v>0</v>
      </c>
      <c r="AC33" s="107">
        <v>2.9127065548354256</v>
      </c>
      <c r="AD33" s="107">
        <v>0</v>
      </c>
      <c r="AE33" s="107">
        <v>0</v>
      </c>
      <c r="AF33" s="107">
        <v>3.0150428121209782</v>
      </c>
      <c r="AG33" s="107">
        <v>0</v>
      </c>
      <c r="AH33" s="108">
        <v>0</v>
      </c>
      <c r="AI33" s="108">
        <v>1.8691808190169727</v>
      </c>
      <c r="AJ33" s="108">
        <v>0</v>
      </c>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3"/>
      <c r="CF33" s="143"/>
      <c r="CG33" s="143"/>
      <c r="CH33" s="143"/>
      <c r="CI33" s="143"/>
      <c r="CJ33" s="143"/>
      <c r="CK33" s="143"/>
      <c r="CL33" s="143"/>
      <c r="CM33" s="143"/>
      <c r="CN33" s="143"/>
      <c r="CO33" s="143"/>
      <c r="CS33" s="145"/>
      <c r="CT33" s="146"/>
    </row>
    <row r="34" spans="2:98" ht="27.95" customHeight="1" x14ac:dyDescent="0.3">
      <c r="B34" s="9" t="s">
        <v>35</v>
      </c>
      <c r="C34" s="9" t="s">
        <v>36</v>
      </c>
      <c r="D34" s="9" t="s">
        <v>131</v>
      </c>
      <c r="E34" s="13">
        <v>34.702626409999993</v>
      </c>
      <c r="F34" s="14">
        <f t="shared" si="6"/>
        <v>34.702626409999993</v>
      </c>
      <c r="G34" s="9"/>
      <c r="H34" s="46" t="s">
        <v>202</v>
      </c>
      <c r="I34" s="31">
        <v>39555</v>
      </c>
      <c r="J34" s="49" t="s">
        <v>215</v>
      </c>
      <c r="K34" s="32">
        <v>300</v>
      </c>
      <c r="L34" s="10" t="s">
        <v>206</v>
      </c>
      <c r="M34" s="31">
        <v>48686</v>
      </c>
      <c r="N34" s="10" t="s">
        <v>204</v>
      </c>
      <c r="O34" s="15"/>
      <c r="P34" s="107">
        <v>0</v>
      </c>
      <c r="Q34" s="107">
        <v>3.7981980899999987</v>
      </c>
      <c r="R34" s="107">
        <v>0</v>
      </c>
      <c r="S34" s="107">
        <v>0</v>
      </c>
      <c r="T34" s="107">
        <v>3.6540566099999978</v>
      </c>
      <c r="U34" s="107">
        <v>0</v>
      </c>
      <c r="V34" s="107">
        <v>0</v>
      </c>
      <c r="W34" s="107">
        <v>3.7010644099999981</v>
      </c>
      <c r="X34" s="107">
        <v>0</v>
      </c>
      <c r="Y34" s="107">
        <v>0</v>
      </c>
      <c r="Z34" s="107">
        <v>3.813517559999998</v>
      </c>
      <c r="AA34" s="107">
        <v>0</v>
      </c>
      <c r="AB34" s="107">
        <v>0</v>
      </c>
      <c r="AC34" s="107">
        <v>3.893934949999998</v>
      </c>
      <c r="AD34" s="107">
        <v>0</v>
      </c>
      <c r="AE34" s="107">
        <v>0</v>
      </c>
      <c r="AF34" s="107">
        <v>3.8781436699999978</v>
      </c>
      <c r="AG34" s="107">
        <v>0</v>
      </c>
      <c r="AH34" s="108">
        <v>0</v>
      </c>
      <c r="AI34" s="108">
        <v>1.2172838400619777</v>
      </c>
      <c r="AJ34" s="108">
        <v>0</v>
      </c>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3"/>
      <c r="CF34" s="143"/>
      <c r="CG34" s="143"/>
      <c r="CH34" s="143"/>
      <c r="CI34" s="143"/>
      <c r="CJ34" s="143"/>
      <c r="CK34" s="143"/>
      <c r="CL34" s="143"/>
      <c r="CM34" s="143"/>
      <c r="CN34" s="143"/>
      <c r="CO34" s="143"/>
      <c r="CS34" s="145"/>
      <c r="CT34" s="146"/>
    </row>
    <row r="35" spans="2:98" ht="27.95" customHeight="1" x14ac:dyDescent="0.3">
      <c r="B35" s="9" t="s">
        <v>37</v>
      </c>
      <c r="C35" s="9" t="s">
        <v>38</v>
      </c>
      <c r="D35" s="9" t="s">
        <v>131</v>
      </c>
      <c r="E35" s="13">
        <v>19.483239405714254</v>
      </c>
      <c r="F35" s="14">
        <f t="shared" si="6"/>
        <v>19.483239405714254</v>
      </c>
      <c r="G35" s="9"/>
      <c r="H35" s="46" t="s">
        <v>202</v>
      </c>
      <c r="I35" s="31">
        <v>38588</v>
      </c>
      <c r="J35" s="49" t="s">
        <v>215</v>
      </c>
      <c r="K35" s="32">
        <v>240</v>
      </c>
      <c r="L35" s="10" t="s">
        <v>206</v>
      </c>
      <c r="M35" s="31">
        <v>45893</v>
      </c>
      <c r="N35" s="10" t="s">
        <v>204</v>
      </c>
      <c r="O35" s="15"/>
      <c r="P35" s="107">
        <v>0</v>
      </c>
      <c r="Q35" s="107">
        <v>5.1117536089490176</v>
      </c>
      <c r="R35" s="107">
        <v>0</v>
      </c>
      <c r="S35" s="107">
        <v>0</v>
      </c>
      <c r="T35" s="107">
        <v>5.117862664966836</v>
      </c>
      <c r="U35" s="107">
        <v>0</v>
      </c>
      <c r="V35" s="107">
        <v>0</v>
      </c>
      <c r="W35" s="107">
        <v>5.100680049173139</v>
      </c>
      <c r="X35" s="107">
        <v>0</v>
      </c>
      <c r="Y35" s="107">
        <v>0</v>
      </c>
      <c r="Z35" s="107">
        <v>5.0736103566152684</v>
      </c>
      <c r="AA35" s="107">
        <v>0</v>
      </c>
      <c r="AB35" s="107">
        <v>0</v>
      </c>
      <c r="AC35" s="107">
        <v>4.9846226623323471</v>
      </c>
      <c r="AD35" s="107">
        <v>0</v>
      </c>
      <c r="AE35" s="107">
        <v>0</v>
      </c>
      <c r="AF35" s="107">
        <v>0</v>
      </c>
      <c r="AG35" s="107">
        <v>0</v>
      </c>
      <c r="AH35" s="108">
        <v>0</v>
      </c>
      <c r="AI35" s="108">
        <v>0</v>
      </c>
      <c r="AJ35" s="108">
        <v>0</v>
      </c>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3"/>
      <c r="CF35" s="143"/>
      <c r="CG35" s="143"/>
      <c r="CH35" s="143"/>
      <c r="CI35" s="143"/>
      <c r="CJ35" s="143"/>
      <c r="CK35" s="143"/>
      <c r="CL35" s="143"/>
      <c r="CM35" s="143"/>
      <c r="CN35" s="143"/>
      <c r="CO35" s="143"/>
      <c r="CS35" s="145"/>
      <c r="CT35" s="146"/>
    </row>
    <row r="36" spans="2:98" ht="27.95" customHeight="1" x14ac:dyDescent="0.3">
      <c r="B36" s="9" t="s">
        <v>43</v>
      </c>
      <c r="C36" s="9" t="s">
        <v>44</v>
      </c>
      <c r="D36" s="9" t="s">
        <v>131</v>
      </c>
      <c r="E36" s="14">
        <v>8.689273253999021</v>
      </c>
      <c r="F36" s="14">
        <f t="shared" si="6"/>
        <v>8.689273253999021</v>
      </c>
      <c r="G36" s="9"/>
      <c r="H36" s="46" t="s">
        <v>202</v>
      </c>
      <c r="I36" s="31">
        <v>43084</v>
      </c>
      <c r="J36" s="49" t="s">
        <v>215</v>
      </c>
      <c r="K36" s="32">
        <v>292</v>
      </c>
      <c r="L36" s="10" t="s">
        <v>206</v>
      </c>
      <c r="M36" s="31">
        <v>51971</v>
      </c>
      <c r="N36" s="10" t="s">
        <v>204</v>
      </c>
      <c r="O36" s="15"/>
      <c r="P36" s="107">
        <v>0</v>
      </c>
      <c r="Q36" s="107">
        <v>0.10457352631785588</v>
      </c>
      <c r="R36" s="107">
        <v>0</v>
      </c>
      <c r="S36" s="107">
        <v>0</v>
      </c>
      <c r="T36" s="107">
        <v>0.33998150464386523</v>
      </c>
      <c r="U36" s="107">
        <v>0</v>
      </c>
      <c r="V36" s="107">
        <v>0</v>
      </c>
      <c r="W36" s="107">
        <v>0.58487153082360055</v>
      </c>
      <c r="X36" s="107">
        <v>0</v>
      </c>
      <c r="Y36" s="107">
        <v>0</v>
      </c>
      <c r="Z36" s="107">
        <v>0.63357306242958789</v>
      </c>
      <c r="AA36" s="107">
        <v>0</v>
      </c>
      <c r="AB36" s="107">
        <v>0</v>
      </c>
      <c r="AC36" s="107">
        <v>0.67947260098901163</v>
      </c>
      <c r="AD36" s="107">
        <v>0</v>
      </c>
      <c r="AE36" s="107">
        <v>0</v>
      </c>
      <c r="AF36" s="107">
        <v>0.70091891769128589</v>
      </c>
      <c r="AG36" s="107">
        <v>0</v>
      </c>
      <c r="AH36" s="108">
        <v>0</v>
      </c>
      <c r="AI36" s="108">
        <v>0.48792980586070667</v>
      </c>
      <c r="AJ36" s="108">
        <v>0</v>
      </c>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3"/>
      <c r="CF36" s="143"/>
      <c r="CG36" s="143"/>
      <c r="CH36" s="143"/>
      <c r="CI36" s="143"/>
      <c r="CJ36" s="143"/>
      <c r="CK36" s="143"/>
      <c r="CL36" s="143"/>
      <c r="CM36" s="143"/>
      <c r="CN36" s="143"/>
      <c r="CO36" s="143"/>
      <c r="CS36" s="145"/>
      <c r="CT36" s="146"/>
    </row>
    <row r="37" spans="2:98" ht="27.95" customHeight="1" x14ac:dyDescent="0.3">
      <c r="B37" s="9" t="s">
        <v>41</v>
      </c>
      <c r="C37" s="9" t="s">
        <v>42</v>
      </c>
      <c r="D37" s="9" t="s">
        <v>131</v>
      </c>
      <c r="E37" s="13">
        <v>5.5315386099999957</v>
      </c>
      <c r="F37" s="14">
        <f t="shared" si="6"/>
        <v>5.5315386099999957</v>
      </c>
      <c r="G37" s="9"/>
      <c r="H37" s="46" t="s">
        <v>202</v>
      </c>
      <c r="I37" s="31">
        <v>40852</v>
      </c>
      <c r="J37" s="49" t="s">
        <v>215</v>
      </c>
      <c r="K37" s="32">
        <v>252</v>
      </c>
      <c r="L37" s="10" t="s">
        <v>206</v>
      </c>
      <c r="M37" s="31">
        <v>48523</v>
      </c>
      <c r="N37" s="10" t="s">
        <v>204</v>
      </c>
      <c r="O37" s="15"/>
      <c r="P37" s="107">
        <v>0</v>
      </c>
      <c r="Q37" s="107">
        <v>0.55405474067893967</v>
      </c>
      <c r="R37" s="107">
        <v>0</v>
      </c>
      <c r="S37" s="107">
        <v>0</v>
      </c>
      <c r="T37" s="107">
        <v>0.6033808904875082</v>
      </c>
      <c r="U37" s="107">
        <v>0</v>
      </c>
      <c r="V37" s="107">
        <v>0</v>
      </c>
      <c r="W37" s="107">
        <v>0.61056147992290988</v>
      </c>
      <c r="X37" s="107">
        <v>0</v>
      </c>
      <c r="Y37" s="107">
        <v>0</v>
      </c>
      <c r="Z37" s="107">
        <v>0.62777263663169225</v>
      </c>
      <c r="AA37" s="107">
        <v>0</v>
      </c>
      <c r="AB37" s="107">
        <v>0</v>
      </c>
      <c r="AC37" s="107">
        <v>0.63898073965848923</v>
      </c>
      <c r="AD37" s="107">
        <v>0</v>
      </c>
      <c r="AE37" s="107">
        <v>0</v>
      </c>
      <c r="AF37" s="107">
        <v>0.63392012310263657</v>
      </c>
      <c r="AG37" s="107">
        <v>0</v>
      </c>
      <c r="AH37" s="108">
        <v>0</v>
      </c>
      <c r="AI37" s="108">
        <v>0.1849870605657481</v>
      </c>
      <c r="AJ37" s="108">
        <v>0</v>
      </c>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3"/>
      <c r="CA37" s="143"/>
      <c r="CB37" s="143"/>
      <c r="CC37" s="143"/>
      <c r="CD37" s="143"/>
      <c r="CE37" s="143"/>
      <c r="CF37" s="143"/>
      <c r="CG37" s="143"/>
      <c r="CH37" s="143"/>
      <c r="CI37" s="143"/>
      <c r="CJ37" s="143"/>
      <c r="CK37" s="143"/>
      <c r="CL37" s="143"/>
      <c r="CM37" s="143"/>
      <c r="CN37" s="143"/>
      <c r="CO37" s="143"/>
      <c r="CS37" s="145"/>
      <c r="CT37" s="146"/>
    </row>
    <row r="38" spans="2:98" ht="27.95" customHeight="1" x14ac:dyDescent="0.3">
      <c r="B38" s="9" t="s">
        <v>170</v>
      </c>
      <c r="C38" s="9" t="s">
        <v>171</v>
      </c>
      <c r="D38" s="9" t="s">
        <v>131</v>
      </c>
      <c r="E38" s="13">
        <v>1.2470000000000001</v>
      </c>
      <c r="F38" s="14">
        <f t="shared" si="6"/>
        <v>1.2470000000000001</v>
      </c>
      <c r="G38" s="9"/>
      <c r="H38" s="46" t="s">
        <v>202</v>
      </c>
      <c r="I38" s="31">
        <v>44313</v>
      </c>
      <c r="J38" s="49" t="s">
        <v>215</v>
      </c>
      <c r="K38" s="32">
        <v>283</v>
      </c>
      <c r="L38" s="10" t="s">
        <v>206</v>
      </c>
      <c r="M38" s="31">
        <v>52916</v>
      </c>
      <c r="N38" s="10" t="s">
        <v>204</v>
      </c>
      <c r="O38" s="15"/>
      <c r="P38" s="107">
        <v>0</v>
      </c>
      <c r="Q38" s="107">
        <v>7.4492021917808224E-3</v>
      </c>
      <c r="R38" s="107">
        <v>0</v>
      </c>
      <c r="S38" s="107">
        <v>0</v>
      </c>
      <c r="T38" s="107">
        <v>1.8081841643835615E-2</v>
      </c>
      <c r="U38" s="107">
        <v>0</v>
      </c>
      <c r="V38" s="107">
        <v>0</v>
      </c>
      <c r="W38" s="107">
        <v>2.3097856438356164E-2</v>
      </c>
      <c r="X38" s="107">
        <v>0</v>
      </c>
      <c r="Y38" s="107">
        <v>0</v>
      </c>
      <c r="Z38" s="107">
        <v>3.2173966575342466E-2</v>
      </c>
      <c r="AA38" s="107">
        <v>0</v>
      </c>
      <c r="AB38" s="107">
        <v>0</v>
      </c>
      <c r="AC38" s="107">
        <v>0.10335120626027397</v>
      </c>
      <c r="AD38" s="107">
        <v>0</v>
      </c>
      <c r="AE38" s="107">
        <v>0</v>
      </c>
      <c r="AF38" s="107">
        <v>0.1065903485479452</v>
      </c>
      <c r="AG38" s="107">
        <v>0</v>
      </c>
      <c r="AH38" s="108">
        <v>0</v>
      </c>
      <c r="AI38" s="108">
        <v>8.4277384657534218E-2</v>
      </c>
      <c r="AJ38" s="108">
        <v>0</v>
      </c>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3"/>
      <c r="BR38" s="143"/>
      <c r="BS38" s="143"/>
      <c r="BT38" s="143"/>
      <c r="BU38" s="143"/>
      <c r="BV38" s="143"/>
      <c r="BW38" s="143"/>
      <c r="BX38" s="143"/>
      <c r="BY38" s="143"/>
      <c r="BZ38" s="143"/>
      <c r="CA38" s="143"/>
      <c r="CB38" s="143"/>
      <c r="CC38" s="143"/>
      <c r="CD38" s="143"/>
      <c r="CE38" s="143"/>
      <c r="CF38" s="143"/>
      <c r="CG38" s="143"/>
      <c r="CH38" s="143"/>
      <c r="CI38" s="143"/>
      <c r="CJ38" s="143"/>
      <c r="CK38" s="143"/>
      <c r="CL38" s="143"/>
      <c r="CM38" s="143"/>
      <c r="CN38" s="143"/>
      <c r="CO38" s="143"/>
      <c r="CS38" s="145"/>
      <c r="CT38" s="146"/>
    </row>
    <row r="39" spans="2:98" ht="27.95" customHeight="1" x14ac:dyDescent="0.3">
      <c r="B39" s="9" t="s">
        <v>45</v>
      </c>
      <c r="C39" s="9" t="s">
        <v>46</v>
      </c>
      <c r="D39" s="9" t="s">
        <v>131</v>
      </c>
      <c r="E39" s="13">
        <v>0.84181981000000161</v>
      </c>
      <c r="F39" s="14">
        <f t="shared" si="6"/>
        <v>0.84181981000000161</v>
      </c>
      <c r="G39" s="9"/>
      <c r="H39" s="46" t="s">
        <v>202</v>
      </c>
      <c r="I39" s="31">
        <v>38643</v>
      </c>
      <c r="J39" s="49" t="s">
        <v>215</v>
      </c>
      <c r="K39" s="32">
        <v>228</v>
      </c>
      <c r="L39" s="10" t="s">
        <v>206</v>
      </c>
      <c r="M39" s="31">
        <v>45583</v>
      </c>
      <c r="N39" s="10" t="s">
        <v>204</v>
      </c>
      <c r="O39" s="15"/>
      <c r="P39" s="107">
        <v>0</v>
      </c>
      <c r="Q39" s="107">
        <v>0.28965629235669138</v>
      </c>
      <c r="R39" s="107">
        <v>0</v>
      </c>
      <c r="S39" s="107">
        <v>0</v>
      </c>
      <c r="T39" s="107">
        <v>0.2765508932531156</v>
      </c>
      <c r="U39" s="107">
        <v>0</v>
      </c>
      <c r="V39" s="107">
        <v>0</v>
      </c>
      <c r="W39" s="107">
        <v>0.26344549414953983</v>
      </c>
      <c r="X39" s="107">
        <v>0</v>
      </c>
      <c r="Y39" s="107">
        <v>0</v>
      </c>
      <c r="Z39" s="107">
        <v>0.25037567019972506</v>
      </c>
      <c r="AA39" s="107">
        <v>0</v>
      </c>
      <c r="AB39" s="107">
        <v>0</v>
      </c>
      <c r="AC39" s="107">
        <v>0</v>
      </c>
      <c r="AD39" s="107">
        <v>0</v>
      </c>
      <c r="AE39" s="107">
        <v>0</v>
      </c>
      <c r="AF39" s="107">
        <v>0</v>
      </c>
      <c r="AG39" s="107">
        <v>0</v>
      </c>
      <c r="AH39" s="108">
        <v>0</v>
      </c>
      <c r="AI39" s="108">
        <v>0</v>
      </c>
      <c r="AJ39" s="108">
        <v>0</v>
      </c>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3"/>
      <c r="BR39" s="143"/>
      <c r="BS39" s="143"/>
      <c r="BT39" s="143"/>
      <c r="BU39" s="143"/>
      <c r="BV39" s="143"/>
      <c r="BW39" s="143"/>
      <c r="BX39" s="143"/>
      <c r="BY39" s="143"/>
      <c r="BZ39" s="143"/>
      <c r="CA39" s="143"/>
      <c r="CB39" s="143"/>
      <c r="CC39" s="143"/>
      <c r="CD39" s="143"/>
      <c r="CE39" s="143"/>
      <c r="CF39" s="143"/>
      <c r="CG39" s="143"/>
      <c r="CH39" s="143"/>
      <c r="CI39" s="143"/>
      <c r="CJ39" s="143"/>
      <c r="CK39" s="143"/>
      <c r="CL39" s="143"/>
      <c r="CM39" s="143"/>
      <c r="CN39" s="143"/>
      <c r="CO39" s="143"/>
      <c r="CS39" s="145"/>
      <c r="CT39" s="146"/>
    </row>
    <row r="40" spans="2:98" ht="27.95" customHeight="1" x14ac:dyDescent="0.3">
      <c r="B40" s="9" t="s">
        <v>47</v>
      </c>
      <c r="C40" s="9" t="s">
        <v>48</v>
      </c>
      <c r="D40" s="9" t="s">
        <v>131</v>
      </c>
      <c r="E40" s="13">
        <v>0.55329443</v>
      </c>
      <c r="F40" s="14">
        <f t="shared" si="6"/>
        <v>0.55329443</v>
      </c>
      <c r="G40" s="9"/>
      <c r="H40" s="46" t="s">
        <v>202</v>
      </c>
      <c r="I40" s="31">
        <v>40360</v>
      </c>
      <c r="J40" s="49" t="s">
        <v>215</v>
      </c>
      <c r="K40" s="32">
        <v>290</v>
      </c>
      <c r="L40" s="10" t="s">
        <v>212</v>
      </c>
      <c r="M40" s="31">
        <v>49188</v>
      </c>
      <c r="N40" s="10" t="s">
        <v>204</v>
      </c>
      <c r="O40" s="15"/>
      <c r="P40" s="107">
        <v>0</v>
      </c>
      <c r="Q40" s="107">
        <v>1.2258667500000002E-2</v>
      </c>
      <c r="R40" s="107">
        <v>0</v>
      </c>
      <c r="S40" s="107">
        <v>0</v>
      </c>
      <c r="T40" s="107">
        <v>4.8723420000000003E-2</v>
      </c>
      <c r="U40" s="107">
        <v>0</v>
      </c>
      <c r="V40" s="107">
        <v>0</v>
      </c>
      <c r="W40" s="107">
        <v>4.8225460000000005E-2</v>
      </c>
      <c r="X40" s="107">
        <v>0</v>
      </c>
      <c r="Y40" s="107">
        <v>0</v>
      </c>
      <c r="Z40" s="107">
        <v>4.7727500000000006E-2</v>
      </c>
      <c r="AA40" s="107">
        <v>0</v>
      </c>
      <c r="AB40" s="107">
        <v>0</v>
      </c>
      <c r="AC40" s="107">
        <v>4.7229530000000006E-2</v>
      </c>
      <c r="AD40" s="107">
        <v>0</v>
      </c>
      <c r="AE40" s="107">
        <v>0</v>
      </c>
      <c r="AF40" s="107">
        <v>4.6731570000000007E-2</v>
      </c>
      <c r="AG40" s="107">
        <v>0</v>
      </c>
      <c r="AH40" s="108">
        <v>0</v>
      </c>
      <c r="AI40" s="108">
        <v>1.9182528472222224E-2</v>
      </c>
      <c r="AJ40" s="108">
        <v>0</v>
      </c>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3"/>
      <c r="BR40" s="143"/>
      <c r="BS40" s="143"/>
      <c r="BT40" s="143"/>
      <c r="BU40" s="143"/>
      <c r="BV40" s="143"/>
      <c r="BW40" s="143"/>
      <c r="BX40" s="143"/>
      <c r="BY40" s="143"/>
      <c r="BZ40" s="143"/>
      <c r="CA40" s="143"/>
      <c r="CB40" s="143"/>
      <c r="CC40" s="143"/>
      <c r="CD40" s="143"/>
      <c r="CE40" s="143"/>
      <c r="CF40" s="143"/>
      <c r="CG40" s="143"/>
      <c r="CH40" s="143"/>
      <c r="CI40" s="143"/>
      <c r="CJ40" s="143"/>
      <c r="CK40" s="143"/>
      <c r="CL40" s="143"/>
      <c r="CM40" s="143"/>
      <c r="CN40" s="143"/>
      <c r="CO40" s="143"/>
      <c r="CS40" s="145"/>
      <c r="CT40" s="146"/>
    </row>
    <row r="41" spans="2:98" ht="27.95" customHeight="1" x14ac:dyDescent="0.3">
      <c r="B41" s="9" t="s">
        <v>51</v>
      </c>
      <c r="C41" s="9" t="s">
        <v>52</v>
      </c>
      <c r="D41" s="9" t="s">
        <v>131</v>
      </c>
      <c r="E41" s="13">
        <v>0.34164690999999997</v>
      </c>
      <c r="F41" s="14">
        <f t="shared" si="6"/>
        <v>0.34164690999999997</v>
      </c>
      <c r="G41" s="9"/>
      <c r="H41" s="46" t="s">
        <v>202</v>
      </c>
      <c r="I41" s="31">
        <v>40360</v>
      </c>
      <c r="J41" s="49" t="s">
        <v>215</v>
      </c>
      <c r="K41" s="32">
        <v>158</v>
      </c>
      <c r="L41" s="10" t="s">
        <v>212</v>
      </c>
      <c r="M41" s="31">
        <v>45170</v>
      </c>
      <c r="N41" s="10" t="s">
        <v>204</v>
      </c>
      <c r="O41" s="15"/>
      <c r="P41" s="107">
        <v>0</v>
      </c>
      <c r="Q41" s="107">
        <v>4.3705183749999994E-2</v>
      </c>
      <c r="R41" s="107">
        <v>0</v>
      </c>
      <c r="S41" s="107">
        <v>0</v>
      </c>
      <c r="T41" s="107">
        <v>0.17357157499999998</v>
      </c>
      <c r="U41" s="107">
        <v>0</v>
      </c>
      <c r="V41" s="107">
        <v>0</v>
      </c>
      <c r="W41" s="107">
        <v>0.12886707124999999</v>
      </c>
      <c r="X41" s="107">
        <v>0</v>
      </c>
      <c r="Y41" s="107">
        <v>0</v>
      </c>
      <c r="Z41" s="107">
        <v>0</v>
      </c>
      <c r="AA41" s="107">
        <v>0</v>
      </c>
      <c r="AB41" s="107">
        <v>0</v>
      </c>
      <c r="AC41" s="107">
        <v>0</v>
      </c>
      <c r="AD41" s="107">
        <v>0</v>
      </c>
      <c r="AE41" s="107">
        <v>0</v>
      </c>
      <c r="AF41" s="107">
        <v>0</v>
      </c>
      <c r="AG41" s="107">
        <v>0</v>
      </c>
      <c r="AH41" s="108">
        <v>0</v>
      </c>
      <c r="AI41" s="108">
        <v>0</v>
      </c>
      <c r="AJ41" s="108">
        <v>0</v>
      </c>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3"/>
      <c r="BR41" s="143"/>
      <c r="BS41" s="143"/>
      <c r="BT41" s="143"/>
      <c r="BU41" s="143"/>
      <c r="BV41" s="143"/>
      <c r="BW41" s="143"/>
      <c r="BX41" s="143"/>
      <c r="BY41" s="143"/>
      <c r="BZ41" s="143"/>
      <c r="CA41" s="143"/>
      <c r="CB41" s="143"/>
      <c r="CC41" s="143"/>
      <c r="CD41" s="143"/>
      <c r="CE41" s="143"/>
      <c r="CF41" s="143"/>
      <c r="CG41" s="143"/>
      <c r="CH41" s="143"/>
      <c r="CI41" s="143"/>
      <c r="CJ41" s="143"/>
      <c r="CK41" s="143"/>
      <c r="CL41" s="143"/>
      <c r="CM41" s="143"/>
      <c r="CN41" s="143"/>
      <c r="CO41" s="143"/>
      <c r="CS41" s="145"/>
      <c r="CT41" s="146"/>
    </row>
    <row r="42" spans="2:98" ht="27.95" customHeight="1" x14ac:dyDescent="0.3">
      <c r="B42" s="9" t="s">
        <v>49</v>
      </c>
      <c r="C42" s="9" t="s">
        <v>50</v>
      </c>
      <c r="D42" s="9" t="s">
        <v>131</v>
      </c>
      <c r="E42" s="13">
        <v>6.9090759999998655E-2</v>
      </c>
      <c r="F42" s="14">
        <f t="shared" si="6"/>
        <v>6.9090759999998655E-2</v>
      </c>
      <c r="G42" s="9"/>
      <c r="H42" s="46" t="s">
        <v>202</v>
      </c>
      <c r="I42" s="31">
        <v>37672</v>
      </c>
      <c r="J42" s="49" t="s">
        <v>215</v>
      </c>
      <c r="K42" s="32">
        <v>228</v>
      </c>
      <c r="L42" s="10" t="s">
        <v>206</v>
      </c>
      <c r="M42" s="31">
        <v>44612</v>
      </c>
      <c r="N42" s="10" t="s">
        <v>204</v>
      </c>
      <c r="O42" s="15"/>
      <c r="P42" s="107">
        <v>0</v>
      </c>
      <c r="Q42" s="107">
        <v>0.14760359709371096</v>
      </c>
      <c r="R42" s="107">
        <v>0</v>
      </c>
      <c r="S42" s="107">
        <v>0</v>
      </c>
      <c r="T42" s="107">
        <v>7.1002870856608766E-2</v>
      </c>
      <c r="U42" s="107">
        <v>0</v>
      </c>
      <c r="V42" s="107">
        <v>0</v>
      </c>
      <c r="W42" s="107">
        <v>0</v>
      </c>
      <c r="X42" s="107">
        <v>0</v>
      </c>
      <c r="Y42" s="107">
        <v>0</v>
      </c>
      <c r="Z42" s="107">
        <v>0</v>
      </c>
      <c r="AA42" s="107">
        <v>0</v>
      </c>
      <c r="AB42" s="107">
        <v>0</v>
      </c>
      <c r="AC42" s="107">
        <v>0</v>
      </c>
      <c r="AD42" s="107">
        <v>0</v>
      </c>
      <c r="AE42" s="107">
        <v>0</v>
      </c>
      <c r="AF42" s="107">
        <v>0</v>
      </c>
      <c r="AG42" s="107">
        <v>0</v>
      </c>
      <c r="AH42" s="108">
        <v>0</v>
      </c>
      <c r="AI42" s="108">
        <v>0</v>
      </c>
      <c r="AJ42" s="108">
        <v>0</v>
      </c>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3"/>
      <c r="BR42" s="143"/>
      <c r="BS42" s="143"/>
      <c r="BT42" s="143"/>
      <c r="BU42" s="143"/>
      <c r="BV42" s="143"/>
      <c r="BW42" s="143"/>
      <c r="BX42" s="143"/>
      <c r="BY42" s="143"/>
      <c r="BZ42" s="143"/>
      <c r="CA42" s="143"/>
      <c r="CB42" s="143"/>
      <c r="CC42" s="143"/>
      <c r="CD42" s="143"/>
      <c r="CE42" s="143"/>
      <c r="CF42" s="143"/>
      <c r="CG42" s="143"/>
      <c r="CH42" s="143"/>
      <c r="CI42" s="143"/>
      <c r="CJ42" s="143"/>
      <c r="CK42" s="143"/>
      <c r="CL42" s="143"/>
      <c r="CM42" s="143"/>
      <c r="CN42" s="143"/>
      <c r="CO42" s="143"/>
      <c r="CS42" s="145"/>
      <c r="CT42" s="146"/>
    </row>
    <row r="43" spans="2:98" ht="27.95" customHeight="1" x14ac:dyDescent="0.3">
      <c r="B43" s="23" t="s">
        <v>53</v>
      </c>
      <c r="C43" s="23"/>
      <c r="D43" s="23"/>
      <c r="E43" s="23"/>
      <c r="F43" s="40">
        <f>+SUM(F44:F46)</f>
        <v>30.767979397142827</v>
      </c>
      <c r="G43" s="23"/>
      <c r="H43" s="48"/>
      <c r="I43" s="23"/>
      <c r="J43" s="51"/>
      <c r="K43" s="23"/>
      <c r="L43" s="23"/>
      <c r="M43" s="23"/>
      <c r="N43" s="23"/>
      <c r="O43" s="36"/>
      <c r="P43" s="109">
        <f t="shared" ref="P43:AJ43" si="7">+SUM(P44:P46)</f>
        <v>0</v>
      </c>
      <c r="Q43" s="109">
        <f t="shared" si="7"/>
        <v>3.0195816725448679</v>
      </c>
      <c r="R43" s="109">
        <f t="shared" si="7"/>
        <v>0</v>
      </c>
      <c r="S43" s="109">
        <f t="shared" si="7"/>
        <v>0</v>
      </c>
      <c r="T43" s="109">
        <f t="shared" si="7"/>
        <v>2.5326683484243655</v>
      </c>
      <c r="U43" s="109">
        <f t="shared" si="7"/>
        <v>0</v>
      </c>
      <c r="V43" s="109">
        <f t="shared" si="7"/>
        <v>0</v>
      </c>
      <c r="W43" s="109">
        <f t="shared" si="7"/>
        <v>2.4005656325936111</v>
      </c>
      <c r="X43" s="109">
        <f t="shared" si="7"/>
        <v>0</v>
      </c>
      <c r="Y43" s="109">
        <f t="shared" si="7"/>
        <v>0</v>
      </c>
      <c r="Z43" s="109">
        <f t="shared" si="7"/>
        <v>2.5332525755395174</v>
      </c>
      <c r="AA43" s="109">
        <f t="shared" si="7"/>
        <v>0</v>
      </c>
      <c r="AB43" s="109">
        <f t="shared" si="7"/>
        <v>0</v>
      </c>
      <c r="AC43" s="109">
        <f t="shared" si="7"/>
        <v>2.6696333968583299</v>
      </c>
      <c r="AD43" s="109">
        <f t="shared" si="7"/>
        <v>0</v>
      </c>
      <c r="AE43" s="109">
        <f t="shared" si="7"/>
        <v>0</v>
      </c>
      <c r="AF43" s="109">
        <f t="shared" si="7"/>
        <v>2.7467968883208593</v>
      </c>
      <c r="AG43" s="109">
        <f t="shared" si="7"/>
        <v>0</v>
      </c>
      <c r="AH43" s="109">
        <f t="shared" si="7"/>
        <v>0</v>
      </c>
      <c r="AI43" s="109">
        <f t="shared" si="7"/>
        <v>1.5108952906048334</v>
      </c>
      <c r="AJ43" s="109">
        <f t="shared" si="7"/>
        <v>0</v>
      </c>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4"/>
      <c r="BR43" s="144"/>
      <c r="BS43" s="144"/>
      <c r="BT43" s="144"/>
      <c r="BU43" s="144"/>
      <c r="BV43" s="144"/>
      <c r="BW43" s="144"/>
      <c r="BX43" s="144"/>
      <c r="BY43" s="144"/>
      <c r="BZ43" s="144"/>
      <c r="CA43" s="144"/>
      <c r="CB43" s="144"/>
      <c r="CC43" s="144"/>
      <c r="CD43" s="144"/>
      <c r="CE43" s="144"/>
      <c r="CF43" s="144"/>
      <c r="CG43" s="144"/>
      <c r="CH43" s="144"/>
      <c r="CI43" s="144"/>
      <c r="CJ43" s="144"/>
      <c r="CK43" s="144"/>
      <c r="CL43" s="144"/>
      <c r="CM43" s="144"/>
      <c r="CN43" s="144"/>
      <c r="CO43" s="144"/>
      <c r="CS43" s="145"/>
      <c r="CT43" s="146"/>
    </row>
    <row r="44" spans="2:98" ht="27.95" customHeight="1" x14ac:dyDescent="0.3">
      <c r="B44" s="9" t="s">
        <v>54</v>
      </c>
      <c r="C44" s="9" t="s">
        <v>55</v>
      </c>
      <c r="D44" s="9" t="s">
        <v>131</v>
      </c>
      <c r="E44" s="14">
        <v>30.3374809485714</v>
      </c>
      <c r="F44" s="14">
        <f>+IF($D44="USD",$E44,$E44/$C$66)</f>
        <v>30.3374809485714</v>
      </c>
      <c r="G44" s="9"/>
      <c r="H44" s="46" t="s">
        <v>202</v>
      </c>
      <c r="I44" s="31">
        <v>39706</v>
      </c>
      <c r="J44" s="49" t="s">
        <v>215</v>
      </c>
      <c r="K44" s="32">
        <v>360</v>
      </c>
      <c r="L44" s="10" t="s">
        <v>206</v>
      </c>
      <c r="M44" s="31">
        <v>50663</v>
      </c>
      <c r="N44" s="10" t="s">
        <v>204</v>
      </c>
      <c r="O44" s="15"/>
      <c r="P44" s="107">
        <v>0</v>
      </c>
      <c r="Q44" s="107">
        <v>2.5748801896847446</v>
      </c>
      <c r="R44" s="107">
        <v>0</v>
      </c>
      <c r="S44" s="107">
        <v>0</v>
      </c>
      <c r="T44" s="107">
        <v>2.3161460951713195</v>
      </c>
      <c r="U44" s="107">
        <v>0</v>
      </c>
      <c r="V44" s="107">
        <v>0</v>
      </c>
      <c r="W44" s="107">
        <v>2.4005656325936111</v>
      </c>
      <c r="X44" s="107">
        <v>0</v>
      </c>
      <c r="Y44" s="107">
        <v>0</v>
      </c>
      <c r="Z44" s="107">
        <v>2.5332525755395174</v>
      </c>
      <c r="AA44" s="107">
        <v>0</v>
      </c>
      <c r="AB44" s="107">
        <v>0</v>
      </c>
      <c r="AC44" s="107">
        <v>2.6696333968583299</v>
      </c>
      <c r="AD44" s="107">
        <v>0</v>
      </c>
      <c r="AE44" s="107">
        <v>0</v>
      </c>
      <c r="AF44" s="107">
        <v>2.7467968883208593</v>
      </c>
      <c r="AG44" s="107">
        <v>0</v>
      </c>
      <c r="AH44" s="108">
        <v>0</v>
      </c>
      <c r="AI44" s="108">
        <v>1.5108952906048334</v>
      </c>
      <c r="AJ44" s="108">
        <v>0</v>
      </c>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3"/>
      <c r="BR44" s="143"/>
      <c r="BS44" s="143"/>
      <c r="BT44" s="143"/>
      <c r="BU44" s="143"/>
      <c r="BV44" s="143"/>
      <c r="BW44" s="143"/>
      <c r="BX44" s="143"/>
      <c r="BY44" s="143"/>
      <c r="BZ44" s="143"/>
      <c r="CA44" s="143"/>
      <c r="CB44" s="143"/>
      <c r="CC44" s="143"/>
      <c r="CD44" s="143"/>
      <c r="CE44" s="143"/>
      <c r="CF44" s="143"/>
      <c r="CG44" s="143"/>
      <c r="CH44" s="143"/>
      <c r="CI44" s="143"/>
      <c r="CJ44" s="143"/>
      <c r="CK44" s="143"/>
      <c r="CL44" s="143"/>
      <c r="CM44" s="143"/>
      <c r="CN44" s="143"/>
      <c r="CO44" s="143"/>
      <c r="CS44" s="145"/>
      <c r="CT44" s="146"/>
    </row>
    <row r="45" spans="2:98" ht="27.95" customHeight="1" x14ac:dyDescent="0.3">
      <c r="B45" s="9" t="s">
        <v>56</v>
      </c>
      <c r="C45" s="9" t="s">
        <v>57</v>
      </c>
      <c r="D45" s="9" t="s">
        <v>131</v>
      </c>
      <c r="E45" s="13">
        <v>0.43049844857142638</v>
      </c>
      <c r="F45" s="14">
        <f>+IF($D45="USD",$E45,$E45/$C$66)</f>
        <v>0.43049844857142638</v>
      </c>
      <c r="G45" s="9"/>
      <c r="H45" s="46" t="s">
        <v>202</v>
      </c>
      <c r="I45" s="31">
        <v>39066</v>
      </c>
      <c r="J45" s="49" t="s">
        <v>215</v>
      </c>
      <c r="K45" s="32">
        <v>186</v>
      </c>
      <c r="L45" s="10" t="s">
        <v>206</v>
      </c>
      <c r="M45" s="31">
        <v>44727</v>
      </c>
      <c r="N45" s="10" t="s">
        <v>204</v>
      </c>
      <c r="O45" s="15"/>
      <c r="P45" s="107">
        <v>0</v>
      </c>
      <c r="Q45" s="107">
        <v>0.44470148286012334</v>
      </c>
      <c r="R45" s="107">
        <v>0</v>
      </c>
      <c r="S45" s="107">
        <v>0</v>
      </c>
      <c r="T45" s="107">
        <v>0.21652225325304617</v>
      </c>
      <c r="U45" s="107">
        <v>0</v>
      </c>
      <c r="V45" s="107">
        <v>0</v>
      </c>
      <c r="W45" s="107">
        <v>0</v>
      </c>
      <c r="X45" s="107">
        <v>0</v>
      </c>
      <c r="Y45" s="107">
        <v>0</v>
      </c>
      <c r="Z45" s="107">
        <v>0</v>
      </c>
      <c r="AA45" s="107">
        <v>0</v>
      </c>
      <c r="AB45" s="107">
        <v>0</v>
      </c>
      <c r="AC45" s="107">
        <v>0</v>
      </c>
      <c r="AD45" s="107">
        <v>0</v>
      </c>
      <c r="AE45" s="107">
        <v>0</v>
      </c>
      <c r="AF45" s="107">
        <v>0</v>
      </c>
      <c r="AG45" s="107">
        <v>0</v>
      </c>
      <c r="AH45" s="108">
        <v>0</v>
      </c>
      <c r="AI45" s="108">
        <v>0</v>
      </c>
      <c r="AJ45" s="108">
        <v>0</v>
      </c>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3"/>
      <c r="BR45" s="143"/>
      <c r="BS45" s="143"/>
      <c r="BT45" s="143"/>
      <c r="BU45" s="143"/>
      <c r="BV45" s="143"/>
      <c r="BW45" s="143"/>
      <c r="BX45" s="143"/>
      <c r="BY45" s="143"/>
      <c r="BZ45" s="143"/>
      <c r="CA45" s="143"/>
      <c r="CB45" s="143"/>
      <c r="CC45" s="143"/>
      <c r="CD45" s="143"/>
      <c r="CE45" s="143"/>
      <c r="CF45" s="143"/>
      <c r="CG45" s="143"/>
      <c r="CH45" s="143"/>
      <c r="CI45" s="143"/>
      <c r="CJ45" s="143"/>
      <c r="CK45" s="143"/>
      <c r="CL45" s="143"/>
      <c r="CM45" s="143"/>
      <c r="CN45" s="143"/>
      <c r="CO45" s="143"/>
      <c r="CS45" s="145"/>
      <c r="CT45" s="146"/>
    </row>
    <row r="46" spans="2:98" ht="27.95" customHeight="1" x14ac:dyDescent="0.3">
      <c r="B46" s="9" t="s">
        <v>58</v>
      </c>
      <c r="C46" s="9" t="s">
        <v>59</v>
      </c>
      <c r="D46" s="9" t="s">
        <v>131</v>
      </c>
      <c r="E46" s="13">
        <v>0</v>
      </c>
      <c r="F46" s="14">
        <f>+IF($D46="USD",$E46,$E46/$C$66)</f>
        <v>0</v>
      </c>
      <c r="G46" s="9"/>
      <c r="H46" s="46" t="s">
        <v>202</v>
      </c>
      <c r="I46" s="31">
        <v>39156</v>
      </c>
      <c r="J46" s="49" t="s">
        <v>215</v>
      </c>
      <c r="K46" s="32">
        <v>162</v>
      </c>
      <c r="L46" s="10" t="s">
        <v>206</v>
      </c>
      <c r="M46" s="31">
        <v>44089</v>
      </c>
      <c r="N46" s="10" t="s">
        <v>204</v>
      </c>
      <c r="O46" s="15"/>
      <c r="P46" s="107">
        <v>0</v>
      </c>
      <c r="Q46" s="107">
        <v>0</v>
      </c>
      <c r="R46" s="107">
        <v>0</v>
      </c>
      <c r="S46" s="107">
        <v>0</v>
      </c>
      <c r="T46" s="107">
        <v>0</v>
      </c>
      <c r="U46" s="107">
        <v>0</v>
      </c>
      <c r="V46" s="107">
        <v>0</v>
      </c>
      <c r="W46" s="107">
        <v>0</v>
      </c>
      <c r="X46" s="107">
        <v>0</v>
      </c>
      <c r="Y46" s="107">
        <v>0</v>
      </c>
      <c r="Z46" s="107">
        <v>0</v>
      </c>
      <c r="AA46" s="107">
        <v>0</v>
      </c>
      <c r="AB46" s="107">
        <v>0</v>
      </c>
      <c r="AC46" s="107">
        <v>0</v>
      </c>
      <c r="AD46" s="107">
        <v>0</v>
      </c>
      <c r="AE46" s="107">
        <v>0</v>
      </c>
      <c r="AF46" s="107">
        <v>0</v>
      </c>
      <c r="AG46" s="107">
        <v>0</v>
      </c>
      <c r="AH46" s="108">
        <v>0</v>
      </c>
      <c r="AI46" s="108">
        <v>0</v>
      </c>
      <c r="AJ46" s="108">
        <v>0</v>
      </c>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3"/>
      <c r="BR46" s="143"/>
      <c r="BS46" s="143"/>
      <c r="BT46" s="143"/>
      <c r="BU46" s="143"/>
      <c r="BV46" s="143"/>
      <c r="BW46" s="143"/>
      <c r="BX46" s="143"/>
      <c r="BY46" s="143"/>
      <c r="BZ46" s="143"/>
      <c r="CA46" s="143"/>
      <c r="CB46" s="143"/>
      <c r="CC46" s="143"/>
      <c r="CD46" s="143"/>
      <c r="CE46" s="143"/>
      <c r="CF46" s="143"/>
      <c r="CG46" s="143"/>
      <c r="CH46" s="143"/>
      <c r="CI46" s="143"/>
      <c r="CJ46" s="143"/>
      <c r="CK46" s="143"/>
      <c r="CL46" s="143"/>
      <c r="CM46" s="143"/>
      <c r="CN46" s="143"/>
      <c r="CO46" s="143"/>
      <c r="CS46" s="145"/>
      <c r="CT46" s="146"/>
    </row>
    <row r="47" spans="2:98" ht="27.95" customHeight="1" x14ac:dyDescent="0.3">
      <c r="B47" s="22" t="s">
        <v>124</v>
      </c>
      <c r="C47" s="22"/>
      <c r="D47" s="22"/>
      <c r="E47" s="22"/>
      <c r="F47" s="39">
        <f>+SUM(F48:F51)</f>
        <v>552.78056223745591</v>
      </c>
      <c r="G47" s="96">
        <f>+F47/$F$53</f>
        <v>0.49842799611061067</v>
      </c>
      <c r="H47" s="47"/>
      <c r="I47" s="22"/>
      <c r="J47" s="50"/>
      <c r="K47" s="22"/>
      <c r="L47" s="22"/>
      <c r="M47" s="22"/>
      <c r="N47" s="22"/>
      <c r="O47" s="35"/>
      <c r="P47" s="106">
        <f t="shared" ref="P47:AJ47" si="8">+SUM(P48:P51)</f>
        <v>3064.5102223200347</v>
      </c>
      <c r="Q47" s="106">
        <f t="shared" si="8"/>
        <v>19.431866666666668</v>
      </c>
      <c r="R47" s="106">
        <f t="shared" si="8"/>
        <v>0</v>
      </c>
      <c r="S47" s="106">
        <f t="shared" si="8"/>
        <v>1775.2854264450625</v>
      </c>
      <c r="T47" s="106">
        <f t="shared" si="8"/>
        <v>22.523299999999999</v>
      </c>
      <c r="U47" s="106">
        <f t="shared" si="8"/>
        <v>0</v>
      </c>
      <c r="V47" s="106">
        <f t="shared" si="8"/>
        <v>1229.7676149566935</v>
      </c>
      <c r="W47" s="106">
        <f t="shared" si="8"/>
        <v>106.85828076923077</v>
      </c>
      <c r="X47" s="106">
        <f t="shared" si="8"/>
        <v>0</v>
      </c>
      <c r="Y47" s="106">
        <f t="shared" si="8"/>
        <v>950.46213102936872</v>
      </c>
      <c r="Z47" s="106">
        <f t="shared" si="8"/>
        <v>106.14487307692309</v>
      </c>
      <c r="AA47" s="106">
        <f t="shared" si="8"/>
        <v>0</v>
      </c>
      <c r="AB47" s="106">
        <f t="shared" si="8"/>
        <v>387.91628775040186</v>
      </c>
      <c r="AC47" s="106">
        <f t="shared" si="8"/>
        <v>101.45676538461539</v>
      </c>
      <c r="AD47" s="106">
        <f t="shared" si="8"/>
        <v>0</v>
      </c>
      <c r="AE47" s="106">
        <f t="shared" si="8"/>
        <v>0</v>
      </c>
      <c r="AF47" s="106">
        <f t="shared" si="8"/>
        <v>96.768657692307713</v>
      </c>
      <c r="AG47" s="106">
        <f t="shared" si="8"/>
        <v>0</v>
      </c>
      <c r="AH47" s="106">
        <f t="shared" si="8"/>
        <v>0</v>
      </c>
      <c r="AI47" s="106">
        <f t="shared" si="8"/>
        <v>12.300620726495728</v>
      </c>
      <c r="AJ47" s="106">
        <f t="shared" si="8"/>
        <v>0</v>
      </c>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2"/>
      <c r="BQ47" s="142"/>
      <c r="BR47" s="142"/>
      <c r="BS47" s="142"/>
      <c r="BT47" s="142"/>
      <c r="BU47" s="142"/>
      <c r="BV47" s="142"/>
      <c r="BW47" s="142"/>
      <c r="BX47" s="142"/>
      <c r="BY47" s="142"/>
      <c r="BZ47" s="142"/>
      <c r="CA47" s="142"/>
      <c r="CB47" s="142"/>
      <c r="CC47" s="142"/>
      <c r="CD47" s="142"/>
      <c r="CE47" s="142"/>
      <c r="CF47" s="142"/>
      <c r="CG47" s="142"/>
      <c r="CH47" s="142"/>
      <c r="CI47" s="142"/>
      <c r="CJ47" s="142"/>
      <c r="CK47" s="142"/>
      <c r="CL47" s="142"/>
      <c r="CM47" s="142"/>
      <c r="CN47" s="142"/>
      <c r="CO47" s="142"/>
    </row>
    <row r="48" spans="2:98" ht="27.95" customHeight="1" x14ac:dyDescent="0.3">
      <c r="B48" s="9" t="s">
        <v>224</v>
      </c>
      <c r="C48" s="9" t="s">
        <v>165</v>
      </c>
      <c r="D48" s="9" t="s">
        <v>131</v>
      </c>
      <c r="E48" s="13">
        <v>529.96</v>
      </c>
      <c r="F48" s="14">
        <f>+IF($D48="USD",$E48,$E48/$C$66)</f>
        <v>529.96</v>
      </c>
      <c r="G48" s="9"/>
      <c r="H48" s="46" t="s">
        <v>216</v>
      </c>
      <c r="I48" s="31">
        <v>43970</v>
      </c>
      <c r="J48" s="49">
        <v>2.75E-2</v>
      </c>
      <c r="K48" s="32">
        <v>106</v>
      </c>
      <c r="L48" s="10" t="s">
        <v>206</v>
      </c>
      <c r="M48" s="31">
        <v>47196</v>
      </c>
      <c r="N48" s="10" t="s">
        <v>198</v>
      </c>
      <c r="O48" s="15"/>
      <c r="P48" s="107">
        <v>0</v>
      </c>
      <c r="Q48" s="107">
        <v>19.431866666666668</v>
      </c>
      <c r="R48" s="107">
        <v>0</v>
      </c>
      <c r="S48" s="107">
        <v>0</v>
      </c>
      <c r="T48" s="107">
        <v>22.523299999999999</v>
      </c>
      <c r="U48" s="107">
        <v>0</v>
      </c>
      <c r="V48" s="107">
        <v>0</v>
      </c>
      <c r="W48" s="107">
        <v>106.85828076923077</v>
      </c>
      <c r="X48" s="107">
        <v>0</v>
      </c>
      <c r="Y48" s="107">
        <v>0</v>
      </c>
      <c r="Z48" s="107">
        <v>106.14487307692309</v>
      </c>
      <c r="AA48" s="107">
        <v>0</v>
      </c>
      <c r="AB48" s="107">
        <v>0</v>
      </c>
      <c r="AC48" s="107">
        <v>101.45676538461539</v>
      </c>
      <c r="AD48" s="107">
        <v>0</v>
      </c>
      <c r="AE48" s="107">
        <v>0</v>
      </c>
      <c r="AF48" s="107">
        <v>96.768657692307713</v>
      </c>
      <c r="AG48" s="107">
        <v>0</v>
      </c>
      <c r="AH48" s="108">
        <v>0</v>
      </c>
      <c r="AI48" s="108">
        <v>12.300620726495728</v>
      </c>
      <c r="AJ48" s="108">
        <v>0</v>
      </c>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3"/>
      <c r="BR48" s="143"/>
      <c r="BS48" s="143"/>
      <c r="BT48" s="143"/>
      <c r="BU48" s="143"/>
      <c r="BV48" s="143"/>
      <c r="BW48" s="143"/>
      <c r="BX48" s="143"/>
      <c r="BY48" s="143"/>
      <c r="BZ48" s="143"/>
      <c r="CA48" s="143"/>
      <c r="CB48" s="143"/>
      <c r="CC48" s="143"/>
      <c r="CD48" s="143"/>
      <c r="CE48" s="143"/>
      <c r="CF48" s="143"/>
      <c r="CG48" s="143"/>
      <c r="CH48" s="143"/>
      <c r="CI48" s="143"/>
      <c r="CJ48" s="143"/>
      <c r="CK48" s="143"/>
      <c r="CL48" s="143"/>
      <c r="CM48" s="143"/>
      <c r="CN48" s="143"/>
      <c r="CO48" s="143"/>
    </row>
    <row r="49" spans="2:96" ht="27.95" customHeight="1" x14ac:dyDescent="0.3">
      <c r="B49" s="9" t="s">
        <v>180</v>
      </c>
      <c r="C49" s="9" t="s">
        <v>181</v>
      </c>
      <c r="D49" s="9" t="s">
        <v>2</v>
      </c>
      <c r="E49" s="16">
        <v>2225</v>
      </c>
      <c r="F49" s="14">
        <f>+IF($D49="USD",$E49,$E49/$C$66)</f>
        <v>22.535068618017927</v>
      </c>
      <c r="G49" s="9"/>
      <c r="H49" s="46" t="s">
        <v>202</v>
      </c>
      <c r="I49" s="31">
        <v>44385</v>
      </c>
      <c r="J49" s="49" t="s">
        <v>217</v>
      </c>
      <c r="K49" s="32">
        <v>48</v>
      </c>
      <c r="L49" s="10" t="s">
        <v>212</v>
      </c>
      <c r="M49" s="31">
        <v>45805</v>
      </c>
      <c r="N49" s="10" t="s">
        <v>198</v>
      </c>
      <c r="O49" s="15"/>
      <c r="P49" s="107">
        <v>0</v>
      </c>
      <c r="Q49" s="107">
        <v>0</v>
      </c>
      <c r="R49" s="107">
        <v>0</v>
      </c>
      <c r="S49" s="107">
        <v>1759.0256324105821</v>
      </c>
      <c r="T49" s="107">
        <v>0</v>
      </c>
      <c r="U49" s="107">
        <v>0</v>
      </c>
      <c r="V49" s="107">
        <v>1216.0541986117864</v>
      </c>
      <c r="W49" s="107">
        <v>0</v>
      </c>
      <c r="X49" s="107">
        <v>0</v>
      </c>
      <c r="Y49" s="107">
        <v>939.64346364386745</v>
      </c>
      <c r="Z49" s="107">
        <v>0</v>
      </c>
      <c r="AA49" s="107">
        <v>0</v>
      </c>
      <c r="AB49" s="107">
        <v>379.43541408572094</v>
      </c>
      <c r="AC49" s="107">
        <v>0</v>
      </c>
      <c r="AD49" s="107">
        <v>0</v>
      </c>
      <c r="AE49" s="107">
        <v>0</v>
      </c>
      <c r="AF49" s="107">
        <v>0</v>
      </c>
      <c r="AG49" s="107">
        <v>0</v>
      </c>
      <c r="AH49" s="108">
        <v>0</v>
      </c>
      <c r="AI49" s="108">
        <v>0</v>
      </c>
      <c r="AJ49" s="108">
        <v>0</v>
      </c>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c r="CG49" s="143"/>
      <c r="CH49" s="143"/>
      <c r="CI49" s="143"/>
      <c r="CJ49" s="143"/>
      <c r="CK49" s="143"/>
      <c r="CL49" s="143"/>
      <c r="CM49" s="143"/>
      <c r="CN49" s="143"/>
      <c r="CO49" s="143"/>
    </row>
    <row r="50" spans="2:96" ht="27.95" customHeight="1" x14ac:dyDescent="0.3">
      <c r="B50" s="9" t="s">
        <v>62</v>
      </c>
      <c r="C50" s="9" t="s">
        <v>63</v>
      </c>
      <c r="D50" s="9" t="s">
        <v>2</v>
      </c>
      <c r="E50" s="16">
        <v>28.188212515199993</v>
      </c>
      <c r="F50" s="14">
        <f>+IF($D50="USD",$E50,$E50/$C$66)</f>
        <v>0.28549361943788926</v>
      </c>
      <c r="G50" s="9"/>
      <c r="H50" s="46" t="s">
        <v>216</v>
      </c>
      <c r="I50" s="31">
        <v>43494</v>
      </c>
      <c r="J50" s="49" t="s">
        <v>218</v>
      </c>
      <c r="K50" s="32">
        <v>84</v>
      </c>
      <c r="L50" s="10" t="s">
        <v>206</v>
      </c>
      <c r="M50" s="31">
        <v>45870</v>
      </c>
      <c r="N50" s="10" t="s">
        <v>198</v>
      </c>
      <c r="O50" s="15"/>
      <c r="P50" s="107">
        <v>17.691017716691924</v>
      </c>
      <c r="Q50" s="107">
        <v>0</v>
      </c>
      <c r="R50" s="107">
        <v>0</v>
      </c>
      <c r="S50" s="107">
        <v>16.259794034480471</v>
      </c>
      <c r="T50" s="107">
        <v>0</v>
      </c>
      <c r="U50" s="107">
        <v>0</v>
      </c>
      <c r="V50" s="107">
        <v>13.713416344907131</v>
      </c>
      <c r="W50" s="107">
        <v>0</v>
      </c>
      <c r="X50" s="107">
        <v>0</v>
      </c>
      <c r="Y50" s="107">
        <v>10.81866738550125</v>
      </c>
      <c r="Z50" s="107">
        <v>0</v>
      </c>
      <c r="AA50" s="107">
        <v>0</v>
      </c>
      <c r="AB50" s="107">
        <v>8.4808736646809439</v>
      </c>
      <c r="AC50" s="107">
        <v>0</v>
      </c>
      <c r="AD50" s="107">
        <v>0</v>
      </c>
      <c r="AE50" s="107">
        <v>0</v>
      </c>
      <c r="AF50" s="107">
        <v>0</v>
      </c>
      <c r="AG50" s="107">
        <v>0</v>
      </c>
      <c r="AH50" s="108">
        <v>0</v>
      </c>
      <c r="AI50" s="108">
        <v>0</v>
      </c>
      <c r="AJ50" s="108">
        <v>0</v>
      </c>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3"/>
      <c r="BR50" s="143"/>
      <c r="BS50" s="143"/>
      <c r="BT50" s="143"/>
      <c r="BU50" s="143"/>
      <c r="BV50" s="143"/>
      <c r="BW50" s="143"/>
      <c r="BX50" s="143"/>
      <c r="BY50" s="143"/>
      <c r="BZ50" s="143"/>
      <c r="CA50" s="143"/>
      <c r="CB50" s="143"/>
      <c r="CC50" s="143"/>
      <c r="CD50" s="143"/>
      <c r="CE50" s="143"/>
      <c r="CF50" s="143"/>
      <c r="CG50" s="143"/>
      <c r="CH50" s="143"/>
      <c r="CI50" s="143"/>
      <c r="CJ50" s="143"/>
      <c r="CK50" s="143"/>
      <c r="CL50" s="143"/>
      <c r="CM50" s="143"/>
      <c r="CN50" s="143"/>
      <c r="CO50" s="143"/>
    </row>
    <row r="51" spans="2:96" ht="27.95" customHeight="1" x14ac:dyDescent="0.3">
      <c r="B51" s="9" t="s">
        <v>225</v>
      </c>
      <c r="C51" s="9" t="s">
        <v>61</v>
      </c>
      <c r="D51" s="9" t="s">
        <v>2</v>
      </c>
      <c r="E51" s="13">
        <v>0</v>
      </c>
      <c r="F51" s="14">
        <f>+IF($D51="USD",$E51,$E51/$C$66)</f>
        <v>0</v>
      </c>
      <c r="G51" s="9"/>
      <c r="H51" s="46" t="s">
        <v>202</v>
      </c>
      <c r="I51" s="31">
        <v>42895</v>
      </c>
      <c r="J51" s="49" t="s">
        <v>219</v>
      </c>
      <c r="K51" s="32">
        <v>48</v>
      </c>
      <c r="L51" s="10" t="s">
        <v>212</v>
      </c>
      <c r="M51" s="31">
        <v>44356</v>
      </c>
      <c r="N51" s="10" t="s">
        <v>198</v>
      </c>
      <c r="O51" s="15"/>
      <c r="P51" s="107">
        <v>3046.8192046033428</v>
      </c>
      <c r="Q51" s="107">
        <v>0</v>
      </c>
      <c r="R51" s="107">
        <v>0</v>
      </c>
      <c r="S51" s="107">
        <v>0</v>
      </c>
      <c r="T51" s="107">
        <v>0</v>
      </c>
      <c r="U51" s="107">
        <v>0</v>
      </c>
      <c r="V51" s="107">
        <v>0</v>
      </c>
      <c r="W51" s="107">
        <v>0</v>
      </c>
      <c r="X51" s="107">
        <v>0</v>
      </c>
      <c r="Y51" s="107">
        <v>0</v>
      </c>
      <c r="Z51" s="107">
        <v>0</v>
      </c>
      <c r="AA51" s="107">
        <v>0</v>
      </c>
      <c r="AB51" s="107">
        <v>0</v>
      </c>
      <c r="AC51" s="107">
        <v>0</v>
      </c>
      <c r="AD51" s="107">
        <v>0</v>
      </c>
      <c r="AE51" s="107">
        <v>0</v>
      </c>
      <c r="AF51" s="107">
        <v>0</v>
      </c>
      <c r="AG51" s="107">
        <v>0</v>
      </c>
      <c r="AH51" s="108">
        <v>0</v>
      </c>
      <c r="AI51" s="108">
        <v>0</v>
      </c>
      <c r="AJ51" s="108">
        <v>0</v>
      </c>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c r="BT51" s="143"/>
      <c r="BU51" s="143"/>
      <c r="BV51" s="143"/>
      <c r="BW51" s="143"/>
      <c r="BX51" s="143"/>
      <c r="BY51" s="143"/>
      <c r="BZ51" s="143"/>
      <c r="CA51" s="143"/>
      <c r="CB51" s="143"/>
      <c r="CC51" s="143"/>
      <c r="CD51" s="143"/>
      <c r="CE51" s="143"/>
      <c r="CF51" s="143"/>
      <c r="CG51" s="143"/>
      <c r="CH51" s="143"/>
      <c r="CI51" s="143"/>
      <c r="CJ51" s="143"/>
      <c r="CK51" s="143"/>
      <c r="CL51" s="143"/>
      <c r="CM51" s="143"/>
      <c r="CN51" s="143"/>
      <c r="CO51" s="143"/>
    </row>
    <row r="52" spans="2:96" ht="6.75" customHeight="1" x14ac:dyDescent="0.3">
      <c r="B52" s="25"/>
      <c r="C52" s="15"/>
      <c r="D52" s="15"/>
      <c r="E52" s="15"/>
      <c r="F52" s="15"/>
      <c r="G52" s="15"/>
      <c r="H52" s="15"/>
      <c r="I52" s="15"/>
      <c r="J52" s="15"/>
      <c r="K52" s="15"/>
      <c r="L52" s="15"/>
      <c r="M52" s="15"/>
      <c r="N52" s="15"/>
      <c r="O52" s="15"/>
      <c r="P52" s="110"/>
      <c r="Q52" s="110"/>
      <c r="R52" s="110"/>
      <c r="S52" s="110"/>
      <c r="T52" s="110"/>
      <c r="U52" s="110"/>
      <c r="V52" s="110"/>
      <c r="W52" s="110"/>
      <c r="X52" s="110"/>
      <c r="Y52" s="110"/>
      <c r="Z52" s="110"/>
      <c r="AA52" s="110"/>
      <c r="AB52" s="110"/>
      <c r="AC52" s="110"/>
      <c r="AD52" s="110"/>
      <c r="AE52" s="110"/>
      <c r="AF52" s="110"/>
      <c r="AG52" s="110"/>
      <c r="AH52" s="111"/>
      <c r="AI52" s="111"/>
      <c r="AJ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c r="CA52" s="111"/>
      <c r="CB52" s="111"/>
      <c r="CC52" s="111"/>
      <c r="CD52" s="111"/>
      <c r="CE52" s="111"/>
      <c r="CF52" s="111"/>
      <c r="CG52" s="111"/>
      <c r="CH52" s="111"/>
      <c r="CI52" s="111"/>
      <c r="CJ52" s="111"/>
      <c r="CK52" s="111"/>
      <c r="CL52" s="111"/>
      <c r="CM52" s="111"/>
      <c r="CN52" s="111"/>
      <c r="CO52" s="111"/>
    </row>
    <row r="53" spans="2:96" ht="29.25" customHeight="1" x14ac:dyDescent="0.3">
      <c r="B53" s="161" t="s">
        <v>77</v>
      </c>
      <c r="C53" s="162"/>
      <c r="D53" s="162"/>
      <c r="E53" s="37"/>
      <c r="F53" s="38">
        <f>+SUM($F$9,$F$25,$F$28,$F$30,$F$47)</f>
        <v>1109.0479799509162</v>
      </c>
      <c r="G53" s="97"/>
      <c r="H53" s="37"/>
      <c r="I53" s="37"/>
      <c r="J53" s="37"/>
      <c r="K53" s="37"/>
      <c r="L53" s="37"/>
      <c r="M53" s="37"/>
      <c r="N53" s="37"/>
      <c r="O53" s="37"/>
      <c r="P53" s="105">
        <f t="shared" ref="P53:AJ53" si="9">+SUM(P9,P25,P28,P30,P47)</f>
        <v>7685.0752074652119</v>
      </c>
      <c r="Q53" s="105">
        <f t="shared" si="9"/>
        <v>39.238527378437048</v>
      </c>
      <c r="R53" s="105">
        <f t="shared" si="9"/>
        <v>19.252997324749934</v>
      </c>
      <c r="S53" s="105">
        <f t="shared" si="9"/>
        <v>15198.69224003112</v>
      </c>
      <c r="T53" s="105">
        <f t="shared" si="9"/>
        <v>41.288482970130609</v>
      </c>
      <c r="U53" s="105">
        <f t="shared" si="9"/>
        <v>44.248685055037562</v>
      </c>
      <c r="V53" s="105">
        <f t="shared" si="9"/>
        <v>11900.138513166039</v>
      </c>
      <c r="W53" s="105">
        <f t="shared" si="9"/>
        <v>125.86571911934959</v>
      </c>
      <c r="X53" s="105">
        <f t="shared" si="9"/>
        <v>45.576586590594097</v>
      </c>
      <c r="Y53" s="105">
        <f t="shared" si="9"/>
        <v>1264.3995366646109</v>
      </c>
      <c r="Z53" s="105">
        <f t="shared" si="9"/>
        <v>125.6987679313427</v>
      </c>
      <c r="AA53" s="105">
        <f t="shared" si="9"/>
        <v>43.618708047318449</v>
      </c>
      <c r="AB53" s="105">
        <f t="shared" si="9"/>
        <v>526.61178331152053</v>
      </c>
      <c r="AC53" s="105">
        <f t="shared" si="9"/>
        <v>121.37292991128001</v>
      </c>
      <c r="AD53" s="105">
        <f t="shared" si="9"/>
        <v>41.634730456580144</v>
      </c>
      <c r="AE53" s="105">
        <f t="shared" si="9"/>
        <v>38.112530709894187</v>
      </c>
      <c r="AF53" s="105">
        <f t="shared" si="9"/>
        <v>111.9114607765943</v>
      </c>
      <c r="AG53" s="105">
        <f t="shared" si="9"/>
        <v>23.376196838572081</v>
      </c>
      <c r="AH53" s="105">
        <f t="shared" si="9"/>
        <v>0</v>
      </c>
      <c r="AI53" s="105">
        <f t="shared" si="9"/>
        <v>19.574792920705384</v>
      </c>
      <c r="AJ53" s="105">
        <f t="shared" si="9"/>
        <v>0</v>
      </c>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7"/>
      <c r="BV53" s="147"/>
      <c r="BW53" s="147"/>
      <c r="BX53" s="147"/>
      <c r="BY53" s="147"/>
      <c r="BZ53" s="147"/>
      <c r="CA53" s="147"/>
      <c r="CB53" s="147"/>
      <c r="CC53" s="147"/>
      <c r="CD53" s="147"/>
      <c r="CE53" s="147"/>
      <c r="CF53" s="147"/>
      <c r="CG53" s="147"/>
      <c r="CH53" s="147"/>
      <c r="CI53" s="147"/>
      <c r="CJ53" s="147"/>
      <c r="CK53" s="147"/>
      <c r="CL53" s="147"/>
      <c r="CM53" s="147"/>
      <c r="CN53" s="147"/>
      <c r="CO53" s="147"/>
    </row>
    <row r="54" spans="2:96" x14ac:dyDescent="0.3">
      <c r="B54" s="41"/>
      <c r="C54" s="41"/>
      <c r="D54" s="41"/>
      <c r="E54" s="41"/>
      <c r="F54" s="41"/>
      <c r="G54" s="41"/>
      <c r="H54" s="41"/>
      <c r="I54" s="41"/>
      <c r="J54" s="41"/>
      <c r="K54" s="41"/>
      <c r="L54" s="41"/>
      <c r="M54" s="41"/>
      <c r="N54" s="41"/>
      <c r="O54" s="132"/>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1"/>
      <c r="BR54" s="131"/>
      <c r="BS54" s="131"/>
      <c r="BT54" s="131"/>
      <c r="BU54" s="131"/>
      <c r="BV54" s="131"/>
      <c r="BW54" s="131"/>
      <c r="BX54" s="131"/>
      <c r="BY54" s="131"/>
      <c r="BZ54" s="131"/>
      <c r="CA54" s="131"/>
      <c r="CB54" s="131"/>
      <c r="CC54" s="131"/>
      <c r="CD54" s="131"/>
      <c r="CE54" s="131"/>
      <c r="CF54" s="131"/>
      <c r="CG54" s="131"/>
      <c r="CH54" s="131"/>
      <c r="CI54" s="131"/>
      <c r="CJ54" s="131"/>
      <c r="CK54" s="131"/>
      <c r="CL54" s="131"/>
      <c r="CM54" s="131"/>
      <c r="CN54" s="131"/>
      <c r="CO54" s="131"/>
      <c r="CP54" s="131"/>
      <c r="CQ54" s="131"/>
      <c r="CR54" s="131"/>
    </row>
    <row r="55" spans="2:96" ht="30" customHeight="1" x14ac:dyDescent="0.3">
      <c r="B55" s="24" t="s">
        <v>184</v>
      </c>
      <c r="E55" s="117"/>
      <c r="F55" s="41"/>
      <c r="G55" s="41"/>
      <c r="H55" s="41"/>
      <c r="I55" s="41"/>
      <c r="J55" s="41"/>
      <c r="K55" s="41"/>
      <c r="L55" s="41"/>
      <c r="M55" s="41"/>
      <c r="N55" s="41"/>
      <c r="O55" s="41"/>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row>
    <row r="56" spans="2:96" ht="27.95" customHeight="1" x14ac:dyDescent="0.3">
      <c r="B56" s="9" t="s">
        <v>185</v>
      </c>
      <c r="C56" s="9" t="s">
        <v>186</v>
      </c>
      <c r="D56" s="9" t="s">
        <v>2</v>
      </c>
      <c r="E56" s="16">
        <v>0</v>
      </c>
      <c r="F56" s="14">
        <f>+IF($D56="USD",$E56,$E56/$C$66)</f>
        <v>0</v>
      </c>
      <c r="G56" s="9"/>
      <c r="H56" s="46" t="s">
        <v>202</v>
      </c>
      <c r="I56" s="31">
        <v>44096</v>
      </c>
      <c r="J56" s="118" t="s">
        <v>220</v>
      </c>
      <c r="K56" s="32">
        <v>6</v>
      </c>
      <c r="L56" s="10" t="s">
        <v>221</v>
      </c>
      <c r="M56" s="31">
        <v>44277</v>
      </c>
      <c r="N56" s="10" t="s">
        <v>198</v>
      </c>
      <c r="O56" s="15"/>
      <c r="P56" s="107">
        <v>1907.5498643945773</v>
      </c>
      <c r="Q56" s="107">
        <v>0</v>
      </c>
      <c r="R56" s="107">
        <v>0</v>
      </c>
      <c r="S56" s="107">
        <v>0</v>
      </c>
      <c r="T56" s="107">
        <v>0</v>
      </c>
      <c r="U56" s="107">
        <v>0</v>
      </c>
      <c r="V56" s="107">
        <v>0</v>
      </c>
      <c r="W56" s="107">
        <v>0</v>
      </c>
      <c r="X56" s="107">
        <v>0</v>
      </c>
      <c r="Y56" s="107">
        <v>0</v>
      </c>
      <c r="Z56" s="107">
        <v>0</v>
      </c>
      <c r="AA56" s="107">
        <v>0</v>
      </c>
      <c r="AB56" s="107">
        <v>0</v>
      </c>
      <c r="AC56" s="107">
        <v>0</v>
      </c>
      <c r="AD56" s="107">
        <v>0</v>
      </c>
      <c r="AE56" s="107">
        <v>0</v>
      </c>
      <c r="AF56" s="107">
        <v>0</v>
      </c>
      <c r="AG56" s="107">
        <v>0</v>
      </c>
      <c r="AH56" s="107">
        <v>0</v>
      </c>
      <c r="AI56" s="107">
        <v>0</v>
      </c>
      <c r="AJ56" s="107">
        <v>0</v>
      </c>
      <c r="AN56" s="143"/>
      <c r="AO56" s="143"/>
      <c r="AP56" s="143"/>
      <c r="AQ56" s="143"/>
      <c r="AR56" s="143"/>
      <c r="AS56" s="143"/>
      <c r="AT56" s="143"/>
      <c r="AU56" s="143"/>
      <c r="AV56" s="143"/>
      <c r="AW56" s="143"/>
      <c r="AX56" s="143"/>
      <c r="AY56" s="143"/>
      <c r="AZ56" s="143"/>
      <c r="BA56" s="143"/>
      <c r="BB56" s="143"/>
      <c r="BC56" s="143"/>
      <c r="BD56" s="143"/>
      <c r="BE56" s="143"/>
      <c r="BF56" s="143"/>
      <c r="BG56" s="143"/>
      <c r="BH56" s="143"/>
      <c r="BI56" s="143"/>
      <c r="BJ56" s="143"/>
      <c r="BK56" s="143"/>
      <c r="BL56" s="143"/>
      <c r="BM56" s="143"/>
      <c r="BN56" s="143"/>
      <c r="BO56" s="143"/>
      <c r="BP56" s="143"/>
      <c r="BQ56" s="143"/>
      <c r="BR56" s="143"/>
      <c r="BS56" s="143"/>
      <c r="BT56" s="143"/>
      <c r="BU56" s="143"/>
      <c r="BV56" s="143"/>
      <c r="BW56" s="143"/>
      <c r="BX56" s="143"/>
      <c r="BY56" s="143"/>
      <c r="BZ56" s="143"/>
      <c r="CA56" s="143"/>
      <c r="CB56" s="143"/>
      <c r="CC56" s="143"/>
      <c r="CD56" s="143"/>
      <c r="CE56" s="143"/>
      <c r="CF56" s="143"/>
      <c r="CG56" s="143"/>
      <c r="CH56" s="143"/>
      <c r="CI56" s="143"/>
      <c r="CJ56" s="143"/>
      <c r="CK56" s="143"/>
      <c r="CL56" s="143"/>
      <c r="CM56" s="143"/>
      <c r="CN56" s="143"/>
      <c r="CO56" s="143"/>
      <c r="CP56" s="113"/>
      <c r="CQ56" s="113"/>
      <c r="CR56" s="113"/>
    </row>
    <row r="57" spans="2:96" ht="27.95" customHeight="1" x14ac:dyDescent="0.3">
      <c r="B57" s="9" t="s">
        <v>226</v>
      </c>
      <c r="C57" s="9" t="s">
        <v>188</v>
      </c>
      <c r="D57" s="9" t="s">
        <v>2</v>
      </c>
      <c r="E57" s="16">
        <v>0</v>
      </c>
      <c r="F57" s="14">
        <f t="shared" ref="F57:F58" si="10">+IF($D57="USD",$E57,$E57/$C$66)</f>
        <v>0</v>
      </c>
      <c r="G57" s="9"/>
      <c r="H57" s="46" t="s">
        <v>202</v>
      </c>
      <c r="I57" s="31">
        <v>44168</v>
      </c>
      <c r="J57" s="118" t="s">
        <v>222</v>
      </c>
      <c r="K57" s="32">
        <v>6</v>
      </c>
      <c r="L57" s="10" t="s">
        <v>221</v>
      </c>
      <c r="M57" s="31">
        <v>44350</v>
      </c>
      <c r="N57" s="10" t="s">
        <v>198</v>
      </c>
      <c r="O57" s="15"/>
      <c r="P57" s="107">
        <v>1323.6296119257222</v>
      </c>
      <c r="Q57" s="107">
        <v>0</v>
      </c>
      <c r="R57" s="107">
        <v>0</v>
      </c>
      <c r="S57" s="107">
        <v>0</v>
      </c>
      <c r="T57" s="107">
        <v>0</v>
      </c>
      <c r="U57" s="107">
        <v>0</v>
      </c>
      <c r="V57" s="107">
        <v>0</v>
      </c>
      <c r="W57" s="107">
        <v>0</v>
      </c>
      <c r="X57" s="107">
        <v>0</v>
      </c>
      <c r="Y57" s="107">
        <v>0</v>
      </c>
      <c r="Z57" s="107">
        <v>0</v>
      </c>
      <c r="AA57" s="107">
        <v>0</v>
      </c>
      <c r="AB57" s="107">
        <v>0</v>
      </c>
      <c r="AC57" s="107">
        <v>0</v>
      </c>
      <c r="AD57" s="107">
        <v>0</v>
      </c>
      <c r="AE57" s="107">
        <v>0</v>
      </c>
      <c r="AF57" s="107">
        <v>0</v>
      </c>
      <c r="AG57" s="107">
        <v>0</v>
      </c>
      <c r="AH57" s="107">
        <v>0</v>
      </c>
      <c r="AI57" s="107">
        <v>0</v>
      </c>
      <c r="AJ57" s="107">
        <v>0</v>
      </c>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3"/>
      <c r="BR57" s="143"/>
      <c r="BS57" s="143"/>
      <c r="BT57" s="143"/>
      <c r="BU57" s="143"/>
      <c r="BV57" s="143"/>
      <c r="BW57" s="143"/>
      <c r="BX57" s="143"/>
      <c r="BY57" s="143"/>
      <c r="BZ57" s="143"/>
      <c r="CA57" s="143"/>
      <c r="CB57" s="143"/>
      <c r="CC57" s="143"/>
      <c r="CD57" s="143"/>
      <c r="CE57" s="143"/>
      <c r="CF57" s="143"/>
      <c r="CG57" s="143"/>
      <c r="CH57" s="143"/>
      <c r="CI57" s="143"/>
      <c r="CJ57" s="143"/>
      <c r="CK57" s="143"/>
      <c r="CL57" s="143"/>
      <c r="CM57" s="143"/>
      <c r="CN57" s="143"/>
      <c r="CO57" s="143"/>
      <c r="CP57" s="113"/>
      <c r="CQ57" s="113"/>
      <c r="CR57" s="113"/>
    </row>
    <row r="58" spans="2:96" ht="27.95" customHeight="1" x14ac:dyDescent="0.3">
      <c r="B58" s="9" t="s">
        <v>189</v>
      </c>
      <c r="C58" s="9" t="s">
        <v>190</v>
      </c>
      <c r="D58" s="9" t="s">
        <v>2</v>
      </c>
      <c r="E58" s="16">
        <v>6397.3646419999995</v>
      </c>
      <c r="F58" s="14">
        <f t="shared" si="10"/>
        <v>64.793281430090644</v>
      </c>
      <c r="G58" s="9"/>
      <c r="H58" s="46" t="s">
        <v>202</v>
      </c>
      <c r="I58" s="31">
        <v>44350</v>
      </c>
      <c r="J58" s="118" t="s">
        <v>223</v>
      </c>
      <c r="K58" s="32">
        <v>11</v>
      </c>
      <c r="L58" s="10" t="s">
        <v>221</v>
      </c>
      <c r="M58" s="31">
        <v>44698</v>
      </c>
      <c r="N58" s="10" t="s">
        <v>198</v>
      </c>
      <c r="O58" s="15"/>
      <c r="P58" s="107">
        <v>1348.4863558319762</v>
      </c>
      <c r="Q58" s="107">
        <v>0</v>
      </c>
      <c r="R58" s="107">
        <v>0</v>
      </c>
      <c r="S58" s="107">
        <v>7643.7743718559641</v>
      </c>
      <c r="T58" s="107">
        <v>0</v>
      </c>
      <c r="U58" s="107">
        <v>0</v>
      </c>
      <c r="V58" s="107">
        <v>0</v>
      </c>
      <c r="W58" s="107">
        <v>0</v>
      </c>
      <c r="X58" s="107">
        <v>0</v>
      </c>
      <c r="Y58" s="107">
        <v>0</v>
      </c>
      <c r="Z58" s="107">
        <v>0</v>
      </c>
      <c r="AA58" s="107">
        <v>0</v>
      </c>
      <c r="AB58" s="107">
        <v>0</v>
      </c>
      <c r="AC58" s="107">
        <v>0</v>
      </c>
      <c r="AD58" s="107">
        <v>0</v>
      </c>
      <c r="AE58" s="107">
        <v>0</v>
      </c>
      <c r="AF58" s="107">
        <v>0</v>
      </c>
      <c r="AG58" s="107">
        <v>0</v>
      </c>
      <c r="AH58" s="107">
        <v>0</v>
      </c>
      <c r="AI58" s="107">
        <v>0</v>
      </c>
      <c r="AJ58" s="107">
        <v>0</v>
      </c>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3"/>
      <c r="BR58" s="143"/>
      <c r="BS58" s="143"/>
      <c r="BT58" s="143"/>
      <c r="BU58" s="143"/>
      <c r="BV58" s="143"/>
      <c r="BW58" s="143"/>
      <c r="BX58" s="143"/>
      <c r="BY58" s="143"/>
      <c r="BZ58" s="143"/>
      <c r="CA58" s="143"/>
      <c r="CB58" s="143"/>
      <c r="CC58" s="143"/>
      <c r="CD58" s="143"/>
      <c r="CE58" s="143"/>
      <c r="CF58" s="143"/>
      <c r="CG58" s="143"/>
      <c r="CH58" s="143"/>
      <c r="CI58" s="143"/>
      <c r="CJ58" s="143"/>
      <c r="CK58" s="143"/>
      <c r="CL58" s="143"/>
      <c r="CM58" s="143"/>
      <c r="CN58" s="143"/>
      <c r="CO58" s="143"/>
      <c r="CP58" s="113"/>
      <c r="CQ58" s="113"/>
      <c r="CR58" s="113"/>
    </row>
    <row r="59" spans="2:96" x14ac:dyDescent="0.3">
      <c r="B59" s="25"/>
      <c r="C59" s="15"/>
      <c r="D59" s="15"/>
      <c r="E59" s="26"/>
      <c r="F59" s="41"/>
      <c r="G59" s="41"/>
      <c r="H59" s="41"/>
      <c r="I59" s="41"/>
      <c r="J59" s="41"/>
      <c r="K59" s="41"/>
      <c r="L59" s="41"/>
      <c r="M59" s="41"/>
      <c r="N59" s="41"/>
      <c r="O59" s="41"/>
      <c r="P59" s="54"/>
      <c r="Q59" s="54"/>
      <c r="R59" s="54"/>
      <c r="S59" s="54"/>
      <c r="T59" s="54"/>
      <c r="U59" s="54"/>
      <c r="V59" s="54"/>
      <c r="W59" s="54"/>
      <c r="X59" s="54"/>
      <c r="Y59" s="54"/>
      <c r="Z59" s="54"/>
      <c r="AA59" s="54"/>
      <c r="AB59" s="54"/>
      <c r="AC59" s="54"/>
      <c r="AD59" s="54"/>
      <c r="AE59" s="54"/>
      <c r="AF59" s="54"/>
      <c r="AG59" s="54"/>
      <c r="AH59" s="54"/>
      <c r="AI59" s="54"/>
      <c r="AJ59" s="54"/>
      <c r="AN59" s="148"/>
      <c r="AO59" s="148"/>
      <c r="AP59" s="148"/>
      <c r="AQ59" s="148"/>
      <c r="AR59" s="148"/>
      <c r="AS59" s="148"/>
      <c r="AT59" s="148"/>
      <c r="AU59" s="148"/>
      <c r="AV59" s="148"/>
      <c r="AW59" s="148"/>
      <c r="AX59" s="148"/>
      <c r="AY59" s="148"/>
      <c r="AZ59" s="148"/>
      <c r="BA59" s="148"/>
      <c r="BB59" s="148"/>
      <c r="BC59" s="148"/>
      <c r="BD59" s="148"/>
      <c r="BE59" s="148"/>
      <c r="BF59" s="148"/>
      <c r="BG59" s="148"/>
      <c r="BH59" s="148"/>
      <c r="BI59" s="148"/>
      <c r="BJ59" s="148"/>
      <c r="BK59" s="148"/>
      <c r="BL59" s="148"/>
      <c r="BM59" s="148"/>
      <c r="BN59" s="148"/>
      <c r="BO59" s="148"/>
      <c r="BP59" s="148"/>
      <c r="BQ59" s="148"/>
      <c r="BR59" s="148"/>
      <c r="BS59" s="148"/>
      <c r="BT59" s="148"/>
      <c r="BU59" s="148"/>
      <c r="BV59" s="148"/>
      <c r="BW59" s="148"/>
      <c r="BX59" s="148"/>
      <c r="BY59" s="148"/>
      <c r="BZ59" s="148"/>
      <c r="CA59" s="148"/>
      <c r="CB59" s="148"/>
      <c r="CC59" s="148"/>
      <c r="CD59" s="148"/>
      <c r="CE59" s="148"/>
      <c r="CF59" s="148"/>
      <c r="CG59" s="148"/>
      <c r="CH59" s="148"/>
      <c r="CI59" s="148"/>
      <c r="CJ59" s="148"/>
      <c r="CK59" s="148"/>
      <c r="CL59" s="148"/>
      <c r="CM59" s="148"/>
      <c r="CN59" s="148"/>
      <c r="CO59" s="148"/>
      <c r="CP59" s="148"/>
      <c r="CQ59" s="148"/>
      <c r="CR59" s="148"/>
    </row>
    <row r="60" spans="2:96" ht="29.25" customHeight="1" x14ac:dyDescent="0.3">
      <c r="B60" s="167" t="s">
        <v>195</v>
      </c>
      <c r="C60" s="167"/>
      <c r="D60" s="167"/>
      <c r="E60" s="41"/>
      <c r="F60" s="41"/>
      <c r="G60" s="41"/>
      <c r="H60" s="41"/>
      <c r="I60" s="41"/>
      <c r="J60" s="41"/>
      <c r="K60" s="41"/>
      <c r="L60" s="41"/>
      <c r="M60" s="41"/>
      <c r="N60" s="41"/>
      <c r="O60" s="41"/>
      <c r="P60" s="105">
        <f>+SUM(P53,P56:P58)</f>
        <v>12264.741039617487</v>
      </c>
      <c r="Q60" s="105">
        <f t="shared" ref="Q60:AJ60" si="11">+SUM(Q53,Q56:Q58)</f>
        <v>39.238527378437048</v>
      </c>
      <c r="R60" s="105">
        <f t="shared" si="11"/>
        <v>19.252997324749934</v>
      </c>
      <c r="S60" s="105">
        <f t="shared" si="11"/>
        <v>22842.466611887085</v>
      </c>
      <c r="T60" s="105">
        <f t="shared" si="11"/>
        <v>41.288482970130609</v>
      </c>
      <c r="U60" s="105">
        <f t="shared" si="11"/>
        <v>44.248685055037562</v>
      </c>
      <c r="V60" s="105">
        <f t="shared" si="11"/>
        <v>11900.138513166039</v>
      </c>
      <c r="W60" s="105">
        <f t="shared" si="11"/>
        <v>125.86571911934959</v>
      </c>
      <c r="X60" s="105">
        <f t="shared" si="11"/>
        <v>45.576586590594097</v>
      </c>
      <c r="Y60" s="105">
        <f t="shared" si="11"/>
        <v>1264.3995366646109</v>
      </c>
      <c r="Z60" s="105">
        <f t="shared" si="11"/>
        <v>125.6987679313427</v>
      </c>
      <c r="AA60" s="105">
        <f t="shared" si="11"/>
        <v>43.618708047318449</v>
      </c>
      <c r="AB60" s="105">
        <f t="shared" si="11"/>
        <v>526.61178331152053</v>
      </c>
      <c r="AC60" s="105">
        <f t="shared" si="11"/>
        <v>121.37292991128001</v>
      </c>
      <c r="AD60" s="105">
        <f t="shared" si="11"/>
        <v>41.634730456580144</v>
      </c>
      <c r="AE60" s="105">
        <f t="shared" si="11"/>
        <v>38.112530709894187</v>
      </c>
      <c r="AF60" s="105">
        <f t="shared" si="11"/>
        <v>111.9114607765943</v>
      </c>
      <c r="AG60" s="105">
        <f t="shared" si="11"/>
        <v>23.376196838572081</v>
      </c>
      <c r="AH60" s="105">
        <f t="shared" si="11"/>
        <v>0</v>
      </c>
      <c r="AI60" s="105">
        <f t="shared" si="11"/>
        <v>19.574792920705384</v>
      </c>
      <c r="AJ60" s="105">
        <f t="shared" si="11"/>
        <v>0</v>
      </c>
      <c r="AN60" s="147"/>
      <c r="AO60" s="147"/>
      <c r="AP60" s="147"/>
      <c r="AQ60" s="147"/>
      <c r="AR60" s="147"/>
      <c r="AS60" s="147"/>
      <c r="AT60" s="147"/>
      <c r="AU60" s="147"/>
      <c r="AV60" s="147"/>
      <c r="AW60" s="147"/>
      <c r="AX60" s="147"/>
      <c r="AY60" s="147"/>
      <c r="AZ60" s="147"/>
      <c r="BA60" s="147"/>
      <c r="BB60" s="147"/>
      <c r="BC60" s="147"/>
      <c r="BD60" s="147"/>
      <c r="BE60" s="147"/>
      <c r="BF60" s="147"/>
      <c r="BG60" s="147"/>
      <c r="BH60" s="147"/>
      <c r="BI60" s="147"/>
      <c r="BJ60" s="147"/>
      <c r="BK60" s="147"/>
      <c r="BL60" s="147"/>
      <c r="BM60" s="147"/>
      <c r="BN60" s="147"/>
      <c r="BO60" s="147"/>
      <c r="BP60" s="147"/>
      <c r="BQ60" s="147"/>
      <c r="BR60" s="147"/>
      <c r="BS60" s="147"/>
      <c r="BT60" s="147"/>
      <c r="BU60" s="147"/>
      <c r="BV60" s="147"/>
      <c r="BW60" s="147"/>
      <c r="BX60" s="147"/>
      <c r="BY60" s="147"/>
      <c r="BZ60" s="147"/>
      <c r="CA60" s="147"/>
      <c r="CB60" s="147"/>
      <c r="CC60" s="147"/>
      <c r="CD60" s="147"/>
      <c r="CE60" s="147"/>
      <c r="CF60" s="147"/>
      <c r="CG60" s="147"/>
      <c r="CH60" s="147"/>
      <c r="CI60" s="147"/>
      <c r="CJ60" s="147"/>
      <c r="CK60" s="147"/>
      <c r="CL60" s="147"/>
      <c r="CM60" s="147"/>
      <c r="CN60" s="147"/>
      <c r="CO60" s="147"/>
      <c r="CP60" s="147"/>
      <c r="CQ60" s="147"/>
      <c r="CR60" s="147"/>
    </row>
    <row r="61" spans="2:96" x14ac:dyDescent="0.3">
      <c r="B61" s="168" t="s">
        <v>196</v>
      </c>
      <c r="C61" s="168"/>
      <c r="D61" s="168"/>
      <c r="E61" s="168"/>
      <c r="F61" s="168"/>
      <c r="G61" s="168"/>
      <c r="H61" s="168"/>
      <c r="I61" s="168"/>
      <c r="J61" s="168"/>
      <c r="K61" s="168"/>
      <c r="L61" s="168"/>
      <c r="M61" s="168"/>
      <c r="N61" s="168"/>
      <c r="O61" s="41"/>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c r="CC61" s="54"/>
      <c r="CD61" s="54"/>
      <c r="CE61" s="54"/>
      <c r="CF61" s="54"/>
      <c r="CG61" s="54"/>
      <c r="CH61" s="54"/>
      <c r="CI61" s="54"/>
      <c r="CJ61" s="54"/>
      <c r="CK61" s="54"/>
      <c r="CL61" s="54"/>
      <c r="CM61" s="54"/>
      <c r="CN61" s="54"/>
      <c r="CO61" s="54"/>
      <c r="CP61" s="54"/>
      <c r="CQ61" s="54"/>
      <c r="CR61" s="54"/>
    </row>
    <row r="62" spans="2:96" x14ac:dyDescent="0.3">
      <c r="B62" s="168" t="s">
        <v>229</v>
      </c>
      <c r="C62" s="168"/>
      <c r="D62" s="168"/>
      <c r="E62" s="168"/>
      <c r="F62" s="168"/>
      <c r="G62" s="168"/>
      <c r="H62" s="168"/>
      <c r="I62" s="168"/>
      <c r="J62" s="168"/>
      <c r="K62" s="168"/>
      <c r="L62" s="168"/>
      <c r="M62" s="168"/>
      <c r="N62" s="168"/>
      <c r="O62" s="41"/>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c r="CC62" s="54"/>
      <c r="CD62" s="54"/>
      <c r="CE62" s="54"/>
      <c r="CF62" s="54"/>
      <c r="CG62" s="54"/>
      <c r="CH62" s="54"/>
      <c r="CI62" s="54"/>
      <c r="CJ62" s="54"/>
      <c r="CK62" s="54"/>
      <c r="CL62" s="54"/>
      <c r="CM62" s="54"/>
      <c r="CN62" s="54"/>
      <c r="CO62" s="54"/>
      <c r="CP62" s="54"/>
      <c r="CQ62" s="54"/>
      <c r="CR62" s="54"/>
    </row>
    <row r="63" spans="2:96" x14ac:dyDescent="0.3">
      <c r="B63" s="168" t="s">
        <v>228</v>
      </c>
      <c r="C63" s="168"/>
      <c r="D63" s="168"/>
      <c r="E63" s="168"/>
      <c r="F63" s="168"/>
      <c r="G63" s="168"/>
      <c r="H63" s="168"/>
      <c r="I63" s="168"/>
      <c r="J63" s="168"/>
      <c r="K63" s="168"/>
      <c r="L63" s="168"/>
      <c r="M63" s="168"/>
      <c r="N63" s="168"/>
      <c r="O63" s="41"/>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c r="CC63" s="54"/>
      <c r="CD63" s="54"/>
      <c r="CE63" s="54"/>
      <c r="CF63" s="54"/>
      <c r="CG63" s="54"/>
      <c r="CH63" s="54"/>
      <c r="CI63" s="54"/>
      <c r="CJ63" s="54"/>
      <c r="CK63" s="54"/>
      <c r="CL63" s="54"/>
      <c r="CM63" s="54"/>
      <c r="CN63" s="54"/>
      <c r="CO63" s="54"/>
      <c r="CP63" s="54"/>
      <c r="CQ63" s="54"/>
      <c r="CR63" s="54"/>
    </row>
    <row r="64" spans="2:96" x14ac:dyDescent="0.3">
      <c r="B64" s="168" t="s">
        <v>227</v>
      </c>
      <c r="C64" s="168"/>
      <c r="D64" s="168"/>
      <c r="E64" s="168"/>
      <c r="F64" s="168"/>
      <c r="G64" s="168"/>
      <c r="H64" s="168"/>
      <c r="I64" s="168"/>
      <c r="J64" s="168"/>
      <c r="K64" s="168"/>
      <c r="L64" s="168"/>
      <c r="M64" s="168"/>
      <c r="N64" s="168"/>
      <c r="O64" s="41"/>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c r="BT64" s="54"/>
      <c r="BU64" s="54"/>
      <c r="BV64" s="54"/>
      <c r="BW64" s="54"/>
      <c r="BX64" s="54"/>
      <c r="BY64" s="54"/>
      <c r="BZ64" s="54"/>
      <c r="CA64" s="54"/>
      <c r="CB64" s="54"/>
      <c r="CC64" s="54"/>
      <c r="CD64" s="54"/>
      <c r="CE64" s="54"/>
      <c r="CF64" s="54"/>
      <c r="CG64" s="54"/>
      <c r="CH64" s="54"/>
      <c r="CI64" s="54"/>
      <c r="CJ64" s="54"/>
      <c r="CK64" s="54"/>
      <c r="CL64" s="54"/>
      <c r="CM64" s="54"/>
      <c r="CN64" s="54"/>
      <c r="CO64" s="54"/>
      <c r="CP64" s="54"/>
      <c r="CQ64" s="54"/>
      <c r="CR64" s="54"/>
    </row>
    <row r="65" spans="1:96" x14ac:dyDescent="0.3">
      <c r="B65" s="41"/>
      <c r="C65" s="41"/>
      <c r="D65" s="41"/>
      <c r="E65" s="41"/>
      <c r="F65" s="41"/>
      <c r="G65" s="41"/>
      <c r="H65" s="41"/>
      <c r="I65" s="41"/>
      <c r="J65" s="41"/>
      <c r="K65" s="41"/>
      <c r="L65" s="41"/>
      <c r="M65" s="41"/>
      <c r="N65" s="41"/>
      <c r="O65" s="41"/>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c r="CC65" s="54"/>
      <c r="CD65" s="54"/>
      <c r="CE65" s="54"/>
      <c r="CF65" s="54"/>
      <c r="CG65" s="54"/>
      <c r="CH65" s="54"/>
      <c r="CI65" s="54"/>
      <c r="CJ65" s="54"/>
      <c r="CK65" s="54"/>
      <c r="CL65" s="54"/>
      <c r="CM65" s="54"/>
      <c r="CN65" s="54"/>
      <c r="CO65" s="54"/>
      <c r="CP65" s="54"/>
      <c r="CQ65" s="54"/>
      <c r="CR65" s="54"/>
    </row>
    <row r="66" spans="1:96" x14ac:dyDescent="0.3">
      <c r="B66" s="44" t="s">
        <v>80</v>
      </c>
      <c r="C66" s="99">
        <v>98.734999999999999</v>
      </c>
      <c r="D66" s="41"/>
      <c r="E66" s="41"/>
      <c r="F66" s="41"/>
      <c r="G66" s="41"/>
      <c r="H66" s="41"/>
      <c r="I66" s="41"/>
      <c r="J66" s="41"/>
      <c r="K66" s="41"/>
      <c r="L66" s="41"/>
      <c r="M66" s="41"/>
      <c r="N66" s="41"/>
      <c r="O66" s="41"/>
      <c r="P66" s="41"/>
      <c r="Q66" s="41"/>
      <c r="R66" s="41"/>
      <c r="S66" s="41"/>
      <c r="T66" s="41"/>
      <c r="U66" s="41"/>
      <c r="V66" s="41"/>
      <c r="W66" s="41"/>
      <c r="X66" s="41"/>
      <c r="Y66" s="41"/>
      <c r="Z66" s="41"/>
    </row>
    <row r="67" spans="1:96" x14ac:dyDescent="0.3">
      <c r="B67" s="44" t="s">
        <v>79</v>
      </c>
      <c r="C67" s="100">
        <v>0.34187499999999998</v>
      </c>
      <c r="D67" s="41"/>
      <c r="E67" s="89"/>
      <c r="F67" s="41"/>
      <c r="G67" s="41"/>
      <c r="H67" s="41"/>
      <c r="I67" s="41"/>
      <c r="J67" s="41"/>
      <c r="K67" s="41"/>
      <c r="L67" s="41"/>
      <c r="M67" s="41"/>
      <c r="N67" s="41"/>
      <c r="O67" s="41"/>
      <c r="P67" s="41"/>
      <c r="Q67" s="41"/>
      <c r="R67" s="41"/>
      <c r="S67" s="41"/>
      <c r="T67" s="41"/>
      <c r="U67" s="41"/>
      <c r="V67" s="41"/>
      <c r="W67" s="41"/>
      <c r="X67" s="41"/>
      <c r="Y67" s="41"/>
      <c r="Z67" s="41"/>
    </row>
    <row r="68" spans="1:96" x14ac:dyDescent="0.3">
      <c r="B68" s="44" t="s">
        <v>78</v>
      </c>
      <c r="C68" s="99">
        <v>88.76</v>
      </c>
      <c r="D68" s="41"/>
      <c r="E68" s="41"/>
      <c r="F68" s="41"/>
      <c r="G68" s="41"/>
      <c r="H68" s="41"/>
      <c r="I68" s="41"/>
      <c r="J68" s="41"/>
      <c r="K68" s="41"/>
      <c r="L68" s="41"/>
      <c r="M68" s="41"/>
      <c r="N68" s="41"/>
      <c r="O68" s="41"/>
      <c r="P68" s="41"/>
      <c r="Q68" s="41"/>
      <c r="R68" s="41"/>
      <c r="S68" s="41"/>
      <c r="T68" s="41"/>
      <c r="U68" s="41"/>
      <c r="V68" s="41"/>
      <c r="W68" s="41"/>
      <c r="X68" s="41"/>
      <c r="Y68" s="41"/>
      <c r="Z68" s="41"/>
    </row>
    <row r="69" spans="1:96" x14ac:dyDescent="0.3">
      <c r="Q69" s="29"/>
      <c r="R69" s="29"/>
      <c r="S69" s="29"/>
      <c r="T69" s="29"/>
      <c r="U69" s="29"/>
      <c r="V69" s="29"/>
      <c r="W69" s="29"/>
      <c r="X69" s="29"/>
      <c r="Y69" s="29"/>
      <c r="Z69" s="29"/>
      <c r="AA69" s="29"/>
      <c r="AB69" s="29"/>
      <c r="AC69" s="29"/>
      <c r="AD69" s="29"/>
      <c r="AE69" s="29"/>
      <c r="AF69" s="29"/>
      <c r="AG69" s="29"/>
      <c r="AH69" s="29"/>
      <c r="AI69" s="29"/>
      <c r="AJ69" s="29"/>
      <c r="AK69" s="29"/>
    </row>
    <row r="71" spans="1:96" ht="20.25" x14ac:dyDescent="0.3">
      <c r="B71" s="153" t="s">
        <v>71</v>
      </c>
      <c r="C71" s="153"/>
      <c r="D71" s="153"/>
      <c r="E71" s="153"/>
      <c r="F71" s="153"/>
      <c r="G71" s="153"/>
      <c r="H71" s="153"/>
      <c r="I71" s="153"/>
      <c r="J71" s="153"/>
      <c r="K71" s="153"/>
      <c r="L71" s="153"/>
      <c r="M71" s="153"/>
      <c r="N71" s="153"/>
      <c r="O71" s="153"/>
      <c r="P71" s="153"/>
      <c r="Q71" s="153"/>
      <c r="R71" s="153"/>
      <c r="S71" s="153"/>
      <c r="T71" s="153"/>
      <c r="U71" s="153"/>
    </row>
    <row r="72" spans="1:96" ht="17.25" x14ac:dyDescent="0.3">
      <c r="B72" s="5" t="s">
        <v>75</v>
      </c>
      <c r="C72" s="2"/>
      <c r="D72" s="2"/>
      <c r="E72" s="2"/>
      <c r="F72" s="2"/>
      <c r="G72" s="2"/>
      <c r="H72" s="2"/>
      <c r="I72" s="2"/>
      <c r="J72" s="2"/>
      <c r="K72" s="2"/>
      <c r="L72" s="2"/>
      <c r="M72" s="2"/>
      <c r="N72" s="2"/>
      <c r="O72" s="2"/>
      <c r="P72" s="2"/>
      <c r="Q72" s="2"/>
      <c r="R72" s="1"/>
    </row>
    <row r="74" spans="1:96" ht="32.25" customHeight="1" x14ac:dyDescent="0.3">
      <c r="F74" s="75">
        <v>2021</v>
      </c>
      <c r="G74" s="75">
        <v>2021</v>
      </c>
      <c r="H74" s="75">
        <v>2021</v>
      </c>
      <c r="I74" s="75">
        <v>2022</v>
      </c>
      <c r="J74" s="75">
        <v>2022</v>
      </c>
      <c r="K74" s="75">
        <v>2022</v>
      </c>
      <c r="L74" s="75">
        <v>2023</v>
      </c>
      <c r="M74" s="75">
        <v>2023</v>
      </c>
      <c r="N74" s="75">
        <v>2023</v>
      </c>
      <c r="O74" s="75">
        <v>2024</v>
      </c>
      <c r="P74" s="75">
        <v>2024</v>
      </c>
      <c r="Q74" s="75">
        <v>2024</v>
      </c>
      <c r="R74" s="75">
        <v>2025</v>
      </c>
      <c r="S74" s="75">
        <v>2025</v>
      </c>
      <c r="T74" s="75">
        <v>2025</v>
      </c>
      <c r="U74" s="75">
        <v>2026</v>
      </c>
      <c r="V74" s="75">
        <v>2026</v>
      </c>
      <c r="W74" s="75">
        <v>2026</v>
      </c>
      <c r="X74" s="76" t="s">
        <v>172</v>
      </c>
      <c r="Y74" s="76" t="s">
        <v>172</v>
      </c>
      <c r="Z74" s="76" t="s">
        <v>172</v>
      </c>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row>
    <row r="75" spans="1:96" ht="33.75" customHeight="1" x14ac:dyDescent="0.3">
      <c r="B75" s="24" t="s">
        <v>0</v>
      </c>
      <c r="C75" s="24" t="s">
        <v>1</v>
      </c>
      <c r="D75" s="45" t="s">
        <v>197</v>
      </c>
      <c r="E75" s="45" t="s">
        <v>127</v>
      </c>
      <c r="F75" s="24" t="s">
        <v>2</v>
      </c>
      <c r="G75" s="33" t="s">
        <v>131</v>
      </c>
      <c r="H75" s="24" t="s">
        <v>70</v>
      </c>
      <c r="I75" s="24" t="s">
        <v>2</v>
      </c>
      <c r="J75" s="33" t="s">
        <v>131</v>
      </c>
      <c r="K75" s="24" t="s">
        <v>70</v>
      </c>
      <c r="L75" s="24" t="s">
        <v>2</v>
      </c>
      <c r="M75" s="33" t="s">
        <v>131</v>
      </c>
      <c r="N75" s="24" t="s">
        <v>70</v>
      </c>
      <c r="O75" s="24" t="s">
        <v>2</v>
      </c>
      <c r="P75" s="33" t="s">
        <v>131</v>
      </c>
      <c r="Q75" s="24" t="s">
        <v>70</v>
      </c>
      <c r="R75" s="24" t="s">
        <v>2</v>
      </c>
      <c r="S75" s="33" t="s">
        <v>131</v>
      </c>
      <c r="T75" s="24" t="s">
        <v>70</v>
      </c>
      <c r="U75" s="24" t="s">
        <v>2</v>
      </c>
      <c r="V75" s="33" t="s">
        <v>131</v>
      </c>
      <c r="W75" s="24" t="s">
        <v>70</v>
      </c>
      <c r="X75" s="24" t="s">
        <v>2</v>
      </c>
      <c r="Y75" s="33" t="s">
        <v>131</v>
      </c>
      <c r="Z75" s="24" t="s">
        <v>70</v>
      </c>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row>
    <row r="76" spans="1:96" ht="27.95" customHeight="1" x14ac:dyDescent="0.3">
      <c r="B76" s="22" t="s">
        <v>120</v>
      </c>
      <c r="C76" s="22"/>
      <c r="D76" s="22"/>
      <c r="E76" s="22"/>
      <c r="F76" s="106">
        <f t="shared" ref="F76:Z76" si="12">+SUM(F77:F91)</f>
        <v>2590.5835558457647</v>
      </c>
      <c r="G76" s="106">
        <f t="shared" si="12"/>
        <v>0</v>
      </c>
      <c r="H76" s="106">
        <f t="shared" si="12"/>
        <v>0</v>
      </c>
      <c r="I76" s="106">
        <f t="shared" si="12"/>
        <v>10071.359789222975</v>
      </c>
      <c r="J76" s="106">
        <f t="shared" si="12"/>
        <v>0</v>
      </c>
      <c r="K76" s="106">
        <f t="shared" si="12"/>
        <v>0</v>
      </c>
      <c r="L76" s="106">
        <f t="shared" si="12"/>
        <v>9904.1518013259702</v>
      </c>
      <c r="M76" s="106">
        <f t="shared" si="12"/>
        <v>0</v>
      </c>
      <c r="N76" s="106">
        <f t="shared" si="12"/>
        <v>0</v>
      </c>
      <c r="O76" s="106">
        <f t="shared" si="12"/>
        <v>282.24457390576293</v>
      </c>
      <c r="P76" s="106">
        <f t="shared" si="12"/>
        <v>0</v>
      </c>
      <c r="Q76" s="106">
        <f t="shared" si="12"/>
        <v>0</v>
      </c>
      <c r="R76" s="106">
        <f t="shared" si="12"/>
        <v>125.08448310993784</v>
      </c>
      <c r="S76" s="106">
        <f t="shared" si="12"/>
        <v>0</v>
      </c>
      <c r="T76" s="106">
        <f t="shared" si="12"/>
        <v>0</v>
      </c>
      <c r="U76" s="106">
        <f t="shared" si="12"/>
        <v>35.390772284427641</v>
      </c>
      <c r="V76" s="106">
        <f t="shared" si="12"/>
        <v>0</v>
      </c>
      <c r="W76" s="106">
        <f t="shared" si="12"/>
        <v>0</v>
      </c>
      <c r="X76" s="106">
        <f t="shared" si="12"/>
        <v>0</v>
      </c>
      <c r="Y76" s="106">
        <f t="shared" si="12"/>
        <v>0</v>
      </c>
      <c r="Z76" s="106">
        <f t="shared" si="12"/>
        <v>0</v>
      </c>
      <c r="AD76" s="142"/>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42"/>
      <c r="BA76" s="142"/>
      <c r="BB76" s="142"/>
      <c r="BC76" s="142"/>
      <c r="BD76" s="142"/>
      <c r="BE76" s="142"/>
      <c r="BF76" s="142"/>
      <c r="BG76" s="142"/>
      <c r="BH76" s="142"/>
      <c r="BI76" s="142"/>
      <c r="BJ76" s="142"/>
      <c r="BK76" s="142"/>
      <c r="BL76" s="142"/>
      <c r="BM76" s="142"/>
      <c r="BN76" s="142"/>
      <c r="BO76" s="142"/>
      <c r="BP76" s="142"/>
      <c r="BQ76" s="142"/>
      <c r="BR76" s="142"/>
      <c r="BS76" s="142"/>
      <c r="BT76" s="142"/>
      <c r="BU76" s="142"/>
      <c r="BV76" s="142"/>
      <c r="BW76" s="142"/>
      <c r="BX76" s="142"/>
      <c r="BY76" s="142"/>
      <c r="BZ76" s="142"/>
      <c r="CA76" s="142"/>
      <c r="CB76" s="142"/>
      <c r="CC76" s="142"/>
      <c r="CD76" s="142"/>
      <c r="CE76" s="142"/>
    </row>
    <row r="77" spans="1:96" ht="27.95" customHeight="1" x14ac:dyDescent="0.3">
      <c r="A77" s="101"/>
      <c r="B77" s="9" t="s">
        <v>3</v>
      </c>
      <c r="C77" s="9" t="s">
        <v>4</v>
      </c>
      <c r="D77" s="9" t="str">
        <f t="shared" ref="D77:D91" si="13">+VLOOKUP($C77,$C$10:$D$51,2,FALSE)</f>
        <v>Pesos</v>
      </c>
      <c r="E77" s="9" t="s">
        <v>120</v>
      </c>
      <c r="F77" s="108">
        <v>0</v>
      </c>
      <c r="G77" s="108">
        <v>0</v>
      </c>
      <c r="H77" s="108">
        <v>0</v>
      </c>
      <c r="I77" s="108">
        <v>4185.7101743711437</v>
      </c>
      <c r="J77" s="108">
        <v>0</v>
      </c>
      <c r="K77" s="108">
        <v>0</v>
      </c>
      <c r="L77" s="108">
        <v>5232.1377179639303</v>
      </c>
      <c r="M77" s="108">
        <v>0</v>
      </c>
      <c r="N77" s="108">
        <v>0</v>
      </c>
      <c r="O77" s="108">
        <v>0</v>
      </c>
      <c r="P77" s="108">
        <v>0</v>
      </c>
      <c r="Q77" s="108">
        <v>0</v>
      </c>
      <c r="R77" s="108">
        <v>0</v>
      </c>
      <c r="S77" s="108">
        <v>0</v>
      </c>
      <c r="T77" s="108">
        <v>0</v>
      </c>
      <c r="U77" s="108">
        <v>0</v>
      </c>
      <c r="V77" s="108">
        <v>0</v>
      </c>
      <c r="W77" s="108">
        <v>0</v>
      </c>
      <c r="X77" s="108">
        <v>0</v>
      </c>
      <c r="Y77" s="108">
        <v>0</v>
      </c>
      <c r="Z77" s="108">
        <v>0</v>
      </c>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c r="BB77" s="113"/>
      <c r="BC77" s="113"/>
      <c r="BD77" s="113"/>
      <c r="BE77" s="113"/>
      <c r="BF77" s="113"/>
      <c r="BG77" s="113"/>
      <c r="BH77" s="113"/>
      <c r="BI77" s="113"/>
      <c r="BJ77" s="113"/>
      <c r="BK77" s="113"/>
      <c r="BL77" s="113"/>
      <c r="BM77" s="113"/>
      <c r="BN77" s="113"/>
      <c r="BO77" s="113"/>
      <c r="BP77" s="113"/>
      <c r="BQ77" s="113"/>
      <c r="BR77" s="113"/>
      <c r="BS77" s="113"/>
      <c r="BT77" s="113"/>
      <c r="BU77" s="113"/>
      <c r="BV77" s="113"/>
      <c r="BW77" s="113"/>
      <c r="BX77" s="113"/>
      <c r="BY77" s="113"/>
      <c r="BZ77" s="113"/>
      <c r="CA77" s="113"/>
      <c r="CB77" s="113"/>
      <c r="CC77" s="113"/>
      <c r="CD77" s="113"/>
      <c r="CE77" s="113"/>
    </row>
    <row r="78" spans="1:96" ht="27.95" customHeight="1" x14ac:dyDescent="0.3">
      <c r="A78" s="101"/>
      <c r="B78" s="9" t="s">
        <v>163</v>
      </c>
      <c r="C78" s="9" t="s">
        <v>164</v>
      </c>
      <c r="D78" s="9" t="str">
        <f t="shared" si="13"/>
        <v>Pesos</v>
      </c>
      <c r="E78" s="9" t="s">
        <v>120</v>
      </c>
      <c r="F78" s="108">
        <v>1304.2703295668612</v>
      </c>
      <c r="G78" s="108">
        <v>0</v>
      </c>
      <c r="H78" s="108">
        <v>0</v>
      </c>
      <c r="I78" s="108">
        <v>1436.623140296819</v>
      </c>
      <c r="J78" s="108">
        <v>0</v>
      </c>
      <c r="K78" s="108">
        <v>0</v>
      </c>
      <c r="L78" s="108">
        <v>1436.623140296819</v>
      </c>
      <c r="M78" s="108">
        <v>0</v>
      </c>
      <c r="N78" s="108">
        <v>0</v>
      </c>
      <c r="O78" s="108">
        <v>0</v>
      </c>
      <c r="P78" s="108">
        <v>0</v>
      </c>
      <c r="Q78" s="108">
        <v>0</v>
      </c>
      <c r="R78" s="108">
        <v>0</v>
      </c>
      <c r="S78" s="108">
        <v>0</v>
      </c>
      <c r="T78" s="108">
        <v>0</v>
      </c>
      <c r="U78" s="108">
        <v>0</v>
      </c>
      <c r="V78" s="108">
        <v>0</v>
      </c>
      <c r="W78" s="108">
        <v>0</v>
      </c>
      <c r="X78" s="108">
        <v>0</v>
      </c>
      <c r="Y78" s="108">
        <v>0</v>
      </c>
      <c r="Z78" s="108">
        <v>0</v>
      </c>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c r="BB78" s="113"/>
      <c r="BC78" s="113"/>
      <c r="BD78" s="113"/>
      <c r="BE78" s="113"/>
      <c r="BF78" s="113"/>
      <c r="BG78" s="113"/>
      <c r="BH78" s="113"/>
      <c r="BI78" s="113"/>
      <c r="BJ78" s="113"/>
      <c r="BK78" s="113"/>
      <c r="BL78" s="113"/>
      <c r="BM78" s="113"/>
      <c r="BN78" s="113"/>
      <c r="BO78" s="113"/>
      <c r="BP78" s="113"/>
      <c r="BQ78" s="113"/>
      <c r="BR78" s="113"/>
      <c r="BS78" s="113"/>
      <c r="BT78" s="113"/>
      <c r="BU78" s="113"/>
      <c r="BV78" s="113"/>
      <c r="BW78" s="113"/>
      <c r="BX78" s="113"/>
      <c r="BY78" s="113"/>
      <c r="BZ78" s="113"/>
      <c r="CA78" s="113"/>
      <c r="CB78" s="113"/>
      <c r="CC78" s="113"/>
      <c r="CD78" s="113"/>
      <c r="CE78" s="113"/>
    </row>
    <row r="79" spans="1:96" ht="27.95" customHeight="1" x14ac:dyDescent="0.3">
      <c r="A79" s="101"/>
      <c r="B79" s="9" t="s">
        <v>156</v>
      </c>
      <c r="C79" s="9" t="s">
        <v>157</v>
      </c>
      <c r="D79" s="9" t="str">
        <f t="shared" si="13"/>
        <v>Pesos</v>
      </c>
      <c r="E79" s="9" t="s">
        <v>120</v>
      </c>
      <c r="F79" s="108">
        <v>915.18929994053417</v>
      </c>
      <c r="G79" s="108">
        <v>0</v>
      </c>
      <c r="H79" s="108">
        <v>0</v>
      </c>
      <c r="I79" s="108">
        <v>1008.0595228162919</v>
      </c>
      <c r="J79" s="108">
        <v>0</v>
      </c>
      <c r="K79" s="108">
        <v>0</v>
      </c>
      <c r="L79" s="108">
        <v>1008.0595228162919</v>
      </c>
      <c r="M79" s="108">
        <v>0</v>
      </c>
      <c r="N79" s="108">
        <v>0</v>
      </c>
      <c r="O79" s="108">
        <v>0</v>
      </c>
      <c r="P79" s="108">
        <v>0</v>
      </c>
      <c r="Q79" s="108">
        <v>0</v>
      </c>
      <c r="R79" s="108">
        <v>0</v>
      </c>
      <c r="S79" s="108">
        <v>0</v>
      </c>
      <c r="T79" s="108">
        <v>0</v>
      </c>
      <c r="U79" s="108">
        <v>0</v>
      </c>
      <c r="V79" s="108">
        <v>0</v>
      </c>
      <c r="W79" s="108">
        <v>0</v>
      </c>
      <c r="X79" s="108">
        <v>0</v>
      </c>
      <c r="Y79" s="108">
        <v>0</v>
      </c>
      <c r="Z79" s="108">
        <v>0</v>
      </c>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c r="BB79" s="113"/>
      <c r="BC79" s="113"/>
      <c r="BD79" s="113"/>
      <c r="BE79" s="113"/>
      <c r="BF79" s="113"/>
      <c r="BG79" s="113"/>
      <c r="BH79" s="113"/>
      <c r="BI79" s="113"/>
      <c r="BJ79" s="113"/>
      <c r="BK79" s="113"/>
      <c r="BL79" s="113"/>
      <c r="BM79" s="113"/>
      <c r="BN79" s="113"/>
      <c r="BO79" s="113"/>
      <c r="BP79" s="113"/>
      <c r="BQ79" s="113"/>
      <c r="BR79" s="113"/>
      <c r="BS79" s="113"/>
      <c r="BT79" s="113"/>
      <c r="BU79" s="113"/>
      <c r="BV79" s="113"/>
      <c r="BW79" s="113"/>
      <c r="BX79" s="113"/>
      <c r="BY79" s="113"/>
      <c r="BZ79" s="113"/>
      <c r="CA79" s="113"/>
      <c r="CB79" s="113"/>
      <c r="CC79" s="113"/>
      <c r="CD79" s="113"/>
      <c r="CE79" s="113"/>
    </row>
    <row r="80" spans="1:96" ht="27.95" customHeight="1" x14ac:dyDescent="0.3">
      <c r="A80" s="101"/>
      <c r="B80" s="9" t="s">
        <v>5</v>
      </c>
      <c r="C80" s="9" t="s">
        <v>6</v>
      </c>
      <c r="D80" s="9" t="str">
        <f t="shared" si="13"/>
        <v>Pesos</v>
      </c>
      <c r="E80" s="9" t="s">
        <v>120</v>
      </c>
      <c r="F80" s="108">
        <v>0</v>
      </c>
      <c r="G80" s="108">
        <v>0</v>
      </c>
      <c r="H80" s="108">
        <v>0</v>
      </c>
      <c r="I80" s="108">
        <v>0</v>
      </c>
      <c r="J80" s="108">
        <v>0</v>
      </c>
      <c r="K80" s="108">
        <v>0</v>
      </c>
      <c r="L80" s="108">
        <v>1915.1399280000001</v>
      </c>
      <c r="M80" s="108">
        <v>0</v>
      </c>
      <c r="N80" s="108">
        <v>0</v>
      </c>
      <c r="O80" s="108">
        <v>0</v>
      </c>
      <c r="P80" s="108">
        <v>0</v>
      </c>
      <c r="Q80" s="108">
        <v>0</v>
      </c>
      <c r="R80" s="108">
        <v>0</v>
      </c>
      <c r="S80" s="108">
        <v>0</v>
      </c>
      <c r="T80" s="108">
        <v>0</v>
      </c>
      <c r="U80" s="108">
        <v>0</v>
      </c>
      <c r="V80" s="108">
        <v>0</v>
      </c>
      <c r="W80" s="108">
        <v>0</v>
      </c>
      <c r="X80" s="108">
        <v>0</v>
      </c>
      <c r="Y80" s="108">
        <v>0</v>
      </c>
      <c r="Z80" s="108">
        <v>0</v>
      </c>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c r="BB80" s="113"/>
      <c r="BC80" s="113"/>
      <c r="BD80" s="113"/>
      <c r="BE80" s="113"/>
      <c r="BF80" s="113"/>
      <c r="BG80" s="113"/>
      <c r="BH80" s="113"/>
      <c r="BI80" s="113"/>
      <c r="BJ80" s="113"/>
      <c r="BK80" s="113"/>
      <c r="BL80" s="113"/>
      <c r="BM80" s="113"/>
      <c r="BN80" s="113"/>
      <c r="BO80" s="113"/>
      <c r="BP80" s="113"/>
      <c r="BQ80" s="113"/>
      <c r="BR80" s="113"/>
      <c r="BS80" s="113"/>
      <c r="BT80" s="113"/>
      <c r="BU80" s="113"/>
      <c r="BV80" s="113"/>
      <c r="BW80" s="113"/>
      <c r="BX80" s="113"/>
      <c r="BY80" s="113"/>
      <c r="BZ80" s="113"/>
      <c r="CA80" s="113"/>
      <c r="CB80" s="113"/>
      <c r="CC80" s="113"/>
      <c r="CD80" s="113"/>
      <c r="CE80" s="113"/>
    </row>
    <row r="81" spans="1:88" ht="27.95" customHeight="1" x14ac:dyDescent="0.3">
      <c r="A81" s="101"/>
      <c r="B81" s="9" t="s">
        <v>7</v>
      </c>
      <c r="C81" s="9" t="s">
        <v>8</v>
      </c>
      <c r="D81" s="9" t="str">
        <f t="shared" si="13"/>
        <v>Pesos</v>
      </c>
      <c r="E81" s="9" t="s">
        <v>120</v>
      </c>
      <c r="F81" s="108">
        <v>0</v>
      </c>
      <c r="G81" s="108">
        <v>0</v>
      </c>
      <c r="H81" s="108">
        <v>0</v>
      </c>
      <c r="I81" s="108">
        <v>1284.1484439999999</v>
      </c>
      <c r="J81" s="108">
        <v>0</v>
      </c>
      <c r="K81" s="108">
        <v>0</v>
      </c>
      <c r="L81" s="108">
        <v>0</v>
      </c>
      <c r="M81" s="108">
        <v>0</v>
      </c>
      <c r="N81" s="108">
        <v>0</v>
      </c>
      <c r="O81" s="108">
        <v>0</v>
      </c>
      <c r="P81" s="108">
        <v>0</v>
      </c>
      <c r="Q81" s="108">
        <v>0</v>
      </c>
      <c r="R81" s="108">
        <v>0</v>
      </c>
      <c r="S81" s="108">
        <v>0</v>
      </c>
      <c r="T81" s="108">
        <v>0</v>
      </c>
      <c r="U81" s="108">
        <v>0</v>
      </c>
      <c r="V81" s="108">
        <v>0</v>
      </c>
      <c r="W81" s="108">
        <v>0</v>
      </c>
      <c r="X81" s="108">
        <v>0</v>
      </c>
      <c r="Y81" s="108">
        <v>0</v>
      </c>
      <c r="Z81" s="108">
        <v>0</v>
      </c>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c r="BB81" s="113"/>
      <c r="BC81" s="113"/>
      <c r="BD81" s="113"/>
      <c r="BE81" s="113"/>
      <c r="BF81" s="113"/>
      <c r="BG81" s="113"/>
      <c r="BH81" s="113"/>
      <c r="BI81" s="113"/>
      <c r="BJ81" s="113"/>
      <c r="BK81" s="113"/>
      <c r="BL81" s="113"/>
      <c r="BM81" s="113"/>
      <c r="BN81" s="113"/>
      <c r="BO81" s="113"/>
      <c r="BP81" s="113"/>
      <c r="BQ81" s="113"/>
      <c r="BR81" s="113"/>
      <c r="BS81" s="113"/>
      <c r="BT81" s="113"/>
      <c r="BU81" s="113"/>
      <c r="BV81" s="113"/>
      <c r="BW81" s="113"/>
      <c r="BX81" s="113"/>
      <c r="BY81" s="113"/>
      <c r="BZ81" s="113"/>
      <c r="CA81" s="113"/>
      <c r="CB81" s="113"/>
      <c r="CC81" s="113"/>
      <c r="CD81" s="113"/>
      <c r="CE81" s="113"/>
    </row>
    <row r="82" spans="1:88" ht="27.95" customHeight="1" x14ac:dyDescent="0.3">
      <c r="A82" s="101"/>
      <c r="B82" s="9" t="s">
        <v>9</v>
      </c>
      <c r="C82" s="9" t="s">
        <v>10</v>
      </c>
      <c r="D82" s="9" t="str">
        <f t="shared" si="13"/>
        <v>Pesos</v>
      </c>
      <c r="E82" s="9" t="s">
        <v>120</v>
      </c>
      <c r="F82" s="108">
        <v>0</v>
      </c>
      <c r="G82" s="108">
        <v>0</v>
      </c>
      <c r="H82" s="108">
        <v>0</v>
      </c>
      <c r="I82" s="108">
        <v>947.62602900000002</v>
      </c>
      <c r="J82" s="108">
        <v>0</v>
      </c>
      <c r="K82" s="108">
        <v>0</v>
      </c>
      <c r="L82" s="108">
        <v>0</v>
      </c>
      <c r="M82" s="108">
        <v>0</v>
      </c>
      <c r="N82" s="108">
        <v>0</v>
      </c>
      <c r="O82" s="108">
        <v>0</v>
      </c>
      <c r="P82" s="108">
        <v>0</v>
      </c>
      <c r="Q82" s="108">
        <v>0</v>
      </c>
      <c r="R82" s="108">
        <v>0</v>
      </c>
      <c r="S82" s="108">
        <v>0</v>
      </c>
      <c r="T82" s="108">
        <v>0</v>
      </c>
      <c r="U82" s="108">
        <v>0</v>
      </c>
      <c r="V82" s="108">
        <v>0</v>
      </c>
      <c r="W82" s="108">
        <v>0</v>
      </c>
      <c r="X82" s="108">
        <v>0</v>
      </c>
      <c r="Y82" s="108">
        <v>0</v>
      </c>
      <c r="Z82" s="108">
        <v>0</v>
      </c>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c r="BJ82" s="113"/>
      <c r="BK82" s="113"/>
      <c r="BL82" s="113"/>
      <c r="BM82" s="113"/>
      <c r="BN82" s="113"/>
      <c r="BO82" s="113"/>
      <c r="BP82" s="113"/>
      <c r="BQ82" s="113"/>
      <c r="BR82" s="113"/>
      <c r="BS82" s="113"/>
      <c r="BT82" s="113"/>
      <c r="BU82" s="113"/>
      <c r="BV82" s="113"/>
      <c r="BW82" s="113"/>
      <c r="BX82" s="113"/>
      <c r="BY82" s="113"/>
      <c r="BZ82" s="113"/>
      <c r="CA82" s="113"/>
      <c r="CB82" s="113"/>
      <c r="CC82" s="113"/>
      <c r="CD82" s="113"/>
      <c r="CE82" s="113"/>
    </row>
    <row r="83" spans="1:88" ht="27.95" customHeight="1" x14ac:dyDescent="0.3">
      <c r="A83" s="101"/>
      <c r="B83" s="9" t="s">
        <v>11</v>
      </c>
      <c r="C83" s="9" t="s">
        <v>12</v>
      </c>
      <c r="D83" s="9" t="str">
        <f t="shared" si="13"/>
        <v>Pesos</v>
      </c>
      <c r="E83" s="9" t="s">
        <v>120</v>
      </c>
      <c r="F83" s="108">
        <v>0</v>
      </c>
      <c r="G83" s="108">
        <v>0</v>
      </c>
      <c r="H83" s="108">
        <v>0</v>
      </c>
      <c r="I83" s="108">
        <v>844.60981839999999</v>
      </c>
      <c r="J83" s="108">
        <v>0</v>
      </c>
      <c r="K83" s="108">
        <v>0</v>
      </c>
      <c r="L83" s="108">
        <v>0</v>
      </c>
      <c r="M83" s="108">
        <v>0</v>
      </c>
      <c r="N83" s="108">
        <v>0</v>
      </c>
      <c r="O83" s="108">
        <v>0</v>
      </c>
      <c r="P83" s="108">
        <v>0</v>
      </c>
      <c r="Q83" s="108">
        <v>0</v>
      </c>
      <c r="R83" s="108">
        <v>0</v>
      </c>
      <c r="S83" s="108">
        <v>0</v>
      </c>
      <c r="T83" s="108">
        <v>0</v>
      </c>
      <c r="U83" s="108">
        <v>0</v>
      </c>
      <c r="V83" s="108">
        <v>0</v>
      </c>
      <c r="W83" s="108">
        <v>0</v>
      </c>
      <c r="X83" s="108">
        <v>0</v>
      </c>
      <c r="Y83" s="108">
        <v>0</v>
      </c>
      <c r="Z83" s="108">
        <v>0</v>
      </c>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c r="BB83" s="113"/>
      <c r="BC83" s="113"/>
      <c r="BD83" s="113"/>
      <c r="BE83" s="113"/>
      <c r="BF83" s="113"/>
      <c r="BG83" s="113"/>
      <c r="BH83" s="113"/>
      <c r="BI83" s="113"/>
      <c r="BJ83" s="113"/>
      <c r="BK83" s="113"/>
      <c r="BL83" s="113"/>
      <c r="BM83" s="113"/>
      <c r="BN83" s="113"/>
      <c r="BO83" s="113"/>
      <c r="BP83" s="113"/>
      <c r="BQ83" s="113"/>
      <c r="BR83" s="113"/>
      <c r="BS83" s="113"/>
      <c r="BT83" s="113"/>
      <c r="BU83" s="113"/>
      <c r="BV83" s="113"/>
      <c r="BW83" s="113"/>
      <c r="BX83" s="113"/>
      <c r="BY83" s="113"/>
      <c r="BZ83" s="113"/>
      <c r="CA83" s="113"/>
      <c r="CB83" s="113"/>
      <c r="CC83" s="113"/>
      <c r="CD83" s="113"/>
      <c r="CE83" s="113"/>
    </row>
    <row r="84" spans="1:88" ht="27.95" customHeight="1" x14ac:dyDescent="0.3">
      <c r="A84" s="101"/>
      <c r="B84" s="9" t="s">
        <v>13</v>
      </c>
      <c r="C84" s="9" t="s">
        <v>14</v>
      </c>
      <c r="D84" s="9" t="str">
        <f t="shared" si="13"/>
        <v>Pesos</v>
      </c>
      <c r="E84" s="9" t="s">
        <v>120</v>
      </c>
      <c r="F84" s="108">
        <v>172.05006199045226</v>
      </c>
      <c r="G84" s="108">
        <v>0</v>
      </c>
      <c r="H84" s="108">
        <v>0</v>
      </c>
      <c r="I84" s="108">
        <v>191.13821839899003</v>
      </c>
      <c r="J84" s="108">
        <v>0</v>
      </c>
      <c r="K84" s="108">
        <v>0</v>
      </c>
      <c r="L84" s="108">
        <v>191.13821839899003</v>
      </c>
      <c r="M84" s="108">
        <v>0</v>
      </c>
      <c r="N84" s="108">
        <v>0</v>
      </c>
      <c r="O84" s="108">
        <v>159.28184866582501</v>
      </c>
      <c r="P84" s="108">
        <v>0</v>
      </c>
      <c r="Q84" s="108">
        <v>0</v>
      </c>
      <c r="R84" s="108">
        <v>0</v>
      </c>
      <c r="S84" s="108">
        <v>0</v>
      </c>
      <c r="T84" s="108">
        <v>0</v>
      </c>
      <c r="U84" s="108">
        <v>0</v>
      </c>
      <c r="V84" s="108">
        <v>0</v>
      </c>
      <c r="W84" s="108">
        <v>0</v>
      </c>
      <c r="X84" s="108">
        <v>0</v>
      </c>
      <c r="Y84" s="108">
        <v>0</v>
      </c>
      <c r="Z84" s="108">
        <v>0</v>
      </c>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c r="BB84" s="113"/>
      <c r="BC84" s="113"/>
      <c r="BD84" s="113"/>
      <c r="BE84" s="113"/>
      <c r="BF84" s="113"/>
      <c r="BG84" s="113"/>
      <c r="BH84" s="113"/>
      <c r="BI84" s="113"/>
      <c r="BJ84" s="113"/>
      <c r="BK84" s="113"/>
      <c r="BL84" s="113"/>
      <c r="BM84" s="113"/>
      <c r="BN84" s="113"/>
      <c r="BO84" s="113"/>
      <c r="BP84" s="113"/>
      <c r="BQ84" s="113"/>
      <c r="BR84" s="113"/>
      <c r="BS84" s="113"/>
      <c r="BT84" s="113"/>
      <c r="BU84" s="113"/>
      <c r="BV84" s="113"/>
      <c r="BW84" s="113"/>
      <c r="BX84" s="113"/>
      <c r="BY84" s="113"/>
      <c r="BZ84" s="113"/>
      <c r="CA84" s="113"/>
      <c r="CB84" s="113"/>
      <c r="CC84" s="113"/>
      <c r="CD84" s="113"/>
      <c r="CE84" s="113"/>
    </row>
    <row r="85" spans="1:88" ht="27.95" customHeight="1" x14ac:dyDescent="0.3">
      <c r="A85" s="101"/>
      <c r="B85" s="9" t="s">
        <v>15</v>
      </c>
      <c r="C85" s="9" t="s">
        <v>16</v>
      </c>
      <c r="D85" s="9" t="str">
        <f t="shared" si="13"/>
        <v>Pesos</v>
      </c>
      <c r="E85" s="9" t="s">
        <v>120</v>
      </c>
      <c r="F85" s="108">
        <v>87.605109347669639</v>
      </c>
      <c r="G85" s="108">
        <v>0</v>
      </c>
      <c r="H85" s="108">
        <v>0</v>
      </c>
      <c r="I85" s="108">
        <v>91.049951213193793</v>
      </c>
      <c r="J85" s="108">
        <v>0</v>
      </c>
      <c r="K85" s="108">
        <v>0</v>
      </c>
      <c r="L85" s="108">
        <v>91.049951213193765</v>
      </c>
      <c r="M85" s="108">
        <v>0</v>
      </c>
      <c r="N85" s="108">
        <v>0</v>
      </c>
      <c r="O85" s="108">
        <v>91.049951213193694</v>
      </c>
      <c r="P85" s="108">
        <v>0</v>
      </c>
      <c r="Q85" s="108">
        <v>0</v>
      </c>
      <c r="R85" s="108">
        <v>91.049951213193651</v>
      </c>
      <c r="S85" s="108">
        <v>0</v>
      </c>
      <c r="T85" s="108">
        <v>0</v>
      </c>
      <c r="U85" s="108">
        <v>15.174991868865632</v>
      </c>
      <c r="V85" s="108">
        <v>0</v>
      </c>
      <c r="W85" s="108">
        <v>0</v>
      </c>
      <c r="X85" s="108">
        <v>0</v>
      </c>
      <c r="Y85" s="108">
        <v>0</v>
      </c>
      <c r="Z85" s="108">
        <v>0</v>
      </c>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13"/>
      <c r="BI85" s="113"/>
      <c r="BJ85" s="113"/>
      <c r="BK85" s="113"/>
      <c r="BL85" s="113"/>
      <c r="BM85" s="113"/>
      <c r="BN85" s="113"/>
      <c r="BO85" s="113"/>
      <c r="BP85" s="113"/>
      <c r="BQ85" s="113"/>
      <c r="BR85" s="113"/>
      <c r="BS85" s="113"/>
      <c r="BT85" s="113"/>
      <c r="BU85" s="113"/>
      <c r="BV85" s="113"/>
      <c r="BW85" s="113"/>
      <c r="BX85" s="113"/>
      <c r="BY85" s="113"/>
      <c r="BZ85" s="113"/>
      <c r="CA85" s="113"/>
      <c r="CB85" s="113"/>
      <c r="CC85" s="113"/>
      <c r="CD85" s="113"/>
      <c r="CE85" s="113"/>
      <c r="CJ85" s="146"/>
    </row>
    <row r="86" spans="1:88" ht="27.95" customHeight="1" x14ac:dyDescent="0.3">
      <c r="A86" s="101"/>
      <c r="B86" s="9" t="s">
        <v>19</v>
      </c>
      <c r="C86" s="9" t="s">
        <v>20</v>
      </c>
      <c r="D86" s="9" t="str">
        <f t="shared" si="13"/>
        <v>Pesos</v>
      </c>
      <c r="E86" s="9" t="s">
        <v>120</v>
      </c>
      <c r="F86" s="108">
        <v>15.22743489</v>
      </c>
      <c r="G86" s="108">
        <v>0</v>
      </c>
      <c r="H86" s="108">
        <v>0</v>
      </c>
      <c r="I86" s="108">
        <v>17.71822001</v>
      </c>
      <c r="J86" s="108">
        <v>0</v>
      </c>
      <c r="K86" s="108">
        <v>0</v>
      </c>
      <c r="L86" s="108">
        <v>20.167997410000002</v>
      </c>
      <c r="M86" s="108">
        <v>0</v>
      </c>
      <c r="N86" s="108">
        <v>0</v>
      </c>
      <c r="O86" s="108">
        <v>22.077448800000003</v>
      </c>
      <c r="P86" s="108">
        <v>0</v>
      </c>
      <c r="Q86" s="108">
        <v>0</v>
      </c>
      <c r="R86" s="108">
        <v>24.199206670000002</v>
      </c>
      <c r="S86" s="108">
        <v>0</v>
      </c>
      <c r="T86" s="108">
        <v>0</v>
      </c>
      <c r="U86" s="108">
        <v>19.39616998</v>
      </c>
      <c r="V86" s="108">
        <v>0</v>
      </c>
      <c r="W86" s="108">
        <v>0</v>
      </c>
      <c r="X86" s="108">
        <v>0</v>
      </c>
      <c r="Y86" s="108">
        <v>0</v>
      </c>
      <c r="Z86" s="108">
        <v>0</v>
      </c>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c r="BB86" s="113"/>
      <c r="BC86" s="113"/>
      <c r="BD86" s="113"/>
      <c r="BE86" s="113"/>
      <c r="BF86" s="113"/>
      <c r="BG86" s="113"/>
      <c r="BH86" s="113"/>
      <c r="BI86" s="113"/>
      <c r="BJ86" s="113"/>
      <c r="BK86" s="113"/>
      <c r="BL86" s="113"/>
      <c r="BM86" s="113"/>
      <c r="BN86" s="113"/>
      <c r="BO86" s="113"/>
      <c r="BP86" s="113"/>
      <c r="BQ86" s="113"/>
      <c r="BR86" s="113"/>
      <c r="BS86" s="113"/>
      <c r="BT86" s="113"/>
      <c r="BU86" s="113"/>
      <c r="BV86" s="113"/>
      <c r="BW86" s="113"/>
      <c r="BX86" s="113"/>
      <c r="BY86" s="113"/>
      <c r="BZ86" s="113"/>
      <c r="CA86" s="113"/>
      <c r="CB86" s="113"/>
      <c r="CC86" s="113"/>
      <c r="CD86" s="113"/>
      <c r="CE86" s="113"/>
    </row>
    <row r="87" spans="1:88" ht="27.95" customHeight="1" x14ac:dyDescent="0.3">
      <c r="A87" s="101"/>
      <c r="B87" s="9" t="s">
        <v>17</v>
      </c>
      <c r="C87" s="9" t="s">
        <v>18</v>
      </c>
      <c r="D87" s="9" t="str">
        <f t="shared" si="13"/>
        <v>Pesos</v>
      </c>
      <c r="E87" s="9" t="s">
        <v>120</v>
      </c>
      <c r="F87" s="108">
        <v>74.561111052009721</v>
      </c>
      <c r="G87" s="108">
        <v>0</v>
      </c>
      <c r="H87" s="108">
        <v>0</v>
      </c>
      <c r="I87" s="108">
        <v>54.624889239793227</v>
      </c>
      <c r="J87" s="108">
        <v>0</v>
      </c>
      <c r="K87" s="108">
        <v>0</v>
      </c>
      <c r="L87" s="108">
        <v>0</v>
      </c>
      <c r="M87" s="108">
        <v>0</v>
      </c>
      <c r="N87" s="108">
        <v>0</v>
      </c>
      <c r="O87" s="108">
        <v>0</v>
      </c>
      <c r="P87" s="108">
        <v>0</v>
      </c>
      <c r="Q87" s="108">
        <v>0</v>
      </c>
      <c r="R87" s="108">
        <v>0</v>
      </c>
      <c r="S87" s="108">
        <v>0</v>
      </c>
      <c r="T87" s="108">
        <v>0</v>
      </c>
      <c r="U87" s="108">
        <v>0</v>
      </c>
      <c r="V87" s="108">
        <v>0</v>
      </c>
      <c r="W87" s="108">
        <v>0</v>
      </c>
      <c r="X87" s="108">
        <v>0</v>
      </c>
      <c r="Y87" s="108">
        <v>0</v>
      </c>
      <c r="Z87" s="108">
        <v>0</v>
      </c>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c r="BB87" s="113"/>
      <c r="BC87" s="113"/>
      <c r="BD87" s="113"/>
      <c r="BE87" s="113"/>
      <c r="BF87" s="113"/>
      <c r="BG87" s="113"/>
      <c r="BH87" s="113"/>
      <c r="BI87" s="113"/>
      <c r="BJ87" s="113"/>
      <c r="BK87" s="113"/>
      <c r="BL87" s="113"/>
      <c r="BM87" s="113"/>
      <c r="BN87" s="113"/>
      <c r="BO87" s="113"/>
      <c r="BP87" s="113"/>
      <c r="BQ87" s="113"/>
      <c r="BR87" s="113"/>
      <c r="BS87" s="113"/>
      <c r="BT87" s="113"/>
      <c r="BU87" s="113"/>
      <c r="BV87" s="113"/>
      <c r="BW87" s="113"/>
      <c r="BX87" s="113"/>
      <c r="BY87" s="113"/>
      <c r="BZ87" s="113"/>
      <c r="CA87" s="113"/>
      <c r="CB87" s="113"/>
      <c r="CC87" s="113"/>
      <c r="CD87" s="113"/>
      <c r="CE87" s="113"/>
    </row>
    <row r="88" spans="1:88" ht="27.95" customHeight="1" x14ac:dyDescent="0.3">
      <c r="A88" s="101"/>
      <c r="B88" s="9" t="s">
        <v>23</v>
      </c>
      <c r="C88" s="9" t="s">
        <v>24</v>
      </c>
      <c r="D88" s="9" t="str">
        <f t="shared" si="13"/>
        <v>Pesos</v>
      </c>
      <c r="E88" s="9" t="s">
        <v>120</v>
      </c>
      <c r="F88" s="108">
        <v>9.4632092833194914</v>
      </c>
      <c r="G88" s="108">
        <v>0</v>
      </c>
      <c r="H88" s="108">
        <v>0</v>
      </c>
      <c r="I88" s="108">
        <v>9.8353252267441871</v>
      </c>
      <c r="J88" s="108">
        <v>0</v>
      </c>
      <c r="K88" s="108">
        <v>0</v>
      </c>
      <c r="L88" s="108">
        <v>9.8353252267441871</v>
      </c>
      <c r="M88" s="108">
        <v>0</v>
      </c>
      <c r="N88" s="108">
        <v>0</v>
      </c>
      <c r="O88" s="108">
        <v>9.8353252267441871</v>
      </c>
      <c r="P88" s="108">
        <v>0</v>
      </c>
      <c r="Q88" s="108">
        <v>0</v>
      </c>
      <c r="R88" s="108">
        <v>9.8353252267441871</v>
      </c>
      <c r="S88" s="108">
        <v>0</v>
      </c>
      <c r="T88" s="108">
        <v>0</v>
      </c>
      <c r="U88" s="108">
        <v>0.8196104355620154</v>
      </c>
      <c r="V88" s="108">
        <v>0</v>
      </c>
      <c r="W88" s="108">
        <v>0</v>
      </c>
      <c r="X88" s="108">
        <v>0</v>
      </c>
      <c r="Y88" s="108">
        <v>0</v>
      </c>
      <c r="Z88" s="108">
        <v>0</v>
      </c>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row>
    <row r="89" spans="1:88" ht="27.95" customHeight="1" x14ac:dyDescent="0.3">
      <c r="A89" s="101"/>
      <c r="B89" s="9" t="s">
        <v>25</v>
      </c>
      <c r="C89" s="9" t="s">
        <v>26</v>
      </c>
      <c r="D89" s="9" t="str">
        <f t="shared" si="13"/>
        <v>Pesos</v>
      </c>
      <c r="E89" s="9" t="s">
        <v>120</v>
      </c>
      <c r="F89" s="108">
        <v>6.8353551049186514</v>
      </c>
      <c r="G89" s="108">
        <v>0</v>
      </c>
      <c r="H89" s="108">
        <v>0</v>
      </c>
      <c r="I89" s="108">
        <v>0.21605625000000001</v>
      </c>
      <c r="J89" s="108">
        <v>0</v>
      </c>
      <c r="K89" s="108">
        <v>0</v>
      </c>
      <c r="L89" s="108">
        <v>0</v>
      </c>
      <c r="M89" s="108">
        <v>0</v>
      </c>
      <c r="N89" s="108">
        <v>0</v>
      </c>
      <c r="O89" s="108">
        <v>0</v>
      </c>
      <c r="P89" s="108">
        <v>0</v>
      </c>
      <c r="Q89" s="108">
        <v>0</v>
      </c>
      <c r="R89" s="108">
        <v>0</v>
      </c>
      <c r="S89" s="108">
        <v>0</v>
      </c>
      <c r="T89" s="108">
        <v>0</v>
      </c>
      <c r="U89" s="108">
        <v>0</v>
      </c>
      <c r="V89" s="108">
        <v>0</v>
      </c>
      <c r="W89" s="108">
        <v>0</v>
      </c>
      <c r="X89" s="108">
        <v>0</v>
      </c>
      <c r="Y89" s="108">
        <v>0</v>
      </c>
      <c r="Z89" s="108">
        <v>0</v>
      </c>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c r="BB89" s="113"/>
      <c r="BC89" s="113"/>
      <c r="BD89" s="113"/>
      <c r="BE89" s="113"/>
      <c r="BF89" s="113"/>
      <c r="BG89" s="113"/>
      <c r="BH89" s="113"/>
      <c r="BI89" s="113"/>
      <c r="BJ89" s="113"/>
      <c r="BK89" s="113"/>
      <c r="BL89" s="113"/>
      <c r="BM89" s="113"/>
      <c r="BN89" s="113"/>
      <c r="BO89" s="113"/>
      <c r="BP89" s="113"/>
      <c r="BQ89" s="113"/>
      <c r="BR89" s="113"/>
      <c r="BS89" s="113"/>
      <c r="BT89" s="113"/>
      <c r="BU89" s="113"/>
      <c r="BV89" s="113"/>
      <c r="BW89" s="113"/>
      <c r="BX89" s="113"/>
      <c r="BY89" s="113"/>
      <c r="BZ89" s="113"/>
      <c r="CA89" s="113"/>
      <c r="CB89" s="113"/>
      <c r="CC89" s="113"/>
      <c r="CD89" s="113"/>
      <c r="CE89" s="113"/>
    </row>
    <row r="90" spans="1:88" ht="27.95" customHeight="1" x14ac:dyDescent="0.3">
      <c r="A90" s="101"/>
      <c r="B90" s="9" t="s">
        <v>21</v>
      </c>
      <c r="C90" s="9" t="s">
        <v>22</v>
      </c>
      <c r="D90" s="9" t="str">
        <f t="shared" si="13"/>
        <v>Pesos</v>
      </c>
      <c r="E90" s="9" t="s">
        <v>120</v>
      </c>
      <c r="F90" s="108">
        <v>4.6311246500000003</v>
      </c>
      <c r="G90" s="108">
        <v>0</v>
      </c>
      <c r="H90" s="108">
        <v>0</v>
      </c>
      <c r="I90" s="108">
        <v>0</v>
      </c>
      <c r="J90" s="108">
        <v>0</v>
      </c>
      <c r="K90" s="108">
        <v>0</v>
      </c>
      <c r="L90" s="108">
        <v>0</v>
      </c>
      <c r="M90" s="108">
        <v>0</v>
      </c>
      <c r="N90" s="108">
        <v>0</v>
      </c>
      <c r="O90" s="108">
        <v>0</v>
      </c>
      <c r="P90" s="108">
        <v>0</v>
      </c>
      <c r="Q90" s="108">
        <v>0</v>
      </c>
      <c r="R90" s="108">
        <v>0</v>
      </c>
      <c r="S90" s="108">
        <v>0</v>
      </c>
      <c r="T90" s="108">
        <v>0</v>
      </c>
      <c r="U90" s="108">
        <v>0</v>
      </c>
      <c r="V90" s="108">
        <v>0</v>
      </c>
      <c r="W90" s="108">
        <v>0</v>
      </c>
      <c r="X90" s="108">
        <v>0</v>
      </c>
      <c r="Y90" s="108">
        <v>0</v>
      </c>
      <c r="Z90" s="108">
        <v>0</v>
      </c>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row>
    <row r="91" spans="1:88" ht="27.95" customHeight="1" x14ac:dyDescent="0.3">
      <c r="A91" s="101"/>
      <c r="B91" s="9" t="s">
        <v>27</v>
      </c>
      <c r="C91" s="9" t="s">
        <v>28</v>
      </c>
      <c r="D91" s="9" t="str">
        <f t="shared" si="13"/>
        <v>Pesos</v>
      </c>
      <c r="E91" s="9" t="s">
        <v>120</v>
      </c>
      <c r="F91" s="108">
        <v>0.75052001999999995</v>
      </c>
      <c r="G91" s="108">
        <v>0</v>
      </c>
      <c r="H91" s="108">
        <v>0</v>
      </c>
      <c r="I91" s="108">
        <v>0</v>
      </c>
      <c r="J91" s="108">
        <v>0</v>
      </c>
      <c r="K91" s="108">
        <v>0</v>
      </c>
      <c r="L91" s="108">
        <v>0</v>
      </c>
      <c r="M91" s="108">
        <v>0</v>
      </c>
      <c r="N91" s="108">
        <v>0</v>
      </c>
      <c r="O91" s="108">
        <v>0</v>
      </c>
      <c r="P91" s="108">
        <v>0</v>
      </c>
      <c r="Q91" s="108">
        <v>0</v>
      </c>
      <c r="R91" s="108">
        <v>0</v>
      </c>
      <c r="S91" s="108">
        <v>0</v>
      </c>
      <c r="T91" s="108">
        <v>0</v>
      </c>
      <c r="U91" s="108">
        <v>0</v>
      </c>
      <c r="V91" s="108">
        <v>0</v>
      </c>
      <c r="W91" s="108">
        <v>0</v>
      </c>
      <c r="X91" s="108">
        <v>0</v>
      </c>
      <c r="Y91" s="108">
        <v>0</v>
      </c>
      <c r="Z91" s="108">
        <v>0</v>
      </c>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c r="BB91" s="113"/>
      <c r="BC91" s="113"/>
      <c r="BD91" s="113"/>
      <c r="BE91" s="113"/>
      <c r="BF91" s="113"/>
      <c r="BG91" s="113"/>
      <c r="BH91" s="113"/>
      <c r="BI91" s="113"/>
      <c r="BJ91" s="113"/>
      <c r="BK91" s="113"/>
      <c r="BL91" s="113"/>
      <c r="BM91" s="113"/>
      <c r="BN91" s="113"/>
      <c r="BO91" s="113"/>
      <c r="BP91" s="113"/>
      <c r="BQ91" s="113"/>
      <c r="BR91" s="113"/>
      <c r="BS91" s="113"/>
      <c r="BT91" s="113"/>
      <c r="BU91" s="113"/>
      <c r="BV91" s="113"/>
      <c r="BW91" s="113"/>
      <c r="BX91" s="113"/>
      <c r="BY91" s="113"/>
      <c r="BZ91" s="113"/>
      <c r="CA91" s="113"/>
      <c r="CB91" s="113"/>
      <c r="CC91" s="113"/>
      <c r="CD91" s="113"/>
      <c r="CE91" s="113"/>
    </row>
    <row r="92" spans="1:88" ht="27.95" customHeight="1" x14ac:dyDescent="0.3">
      <c r="A92" s="101"/>
      <c r="B92" s="22" t="s">
        <v>121</v>
      </c>
      <c r="C92" s="22"/>
      <c r="D92" s="22"/>
      <c r="E92" s="22"/>
      <c r="F92" s="106">
        <f t="shared" ref="F92:Z92" si="14">+SUM(F93:F94)</f>
        <v>0</v>
      </c>
      <c r="G92" s="106">
        <f t="shared" si="14"/>
        <v>0</v>
      </c>
      <c r="H92" s="106">
        <f t="shared" si="14"/>
        <v>10.434325061801667</v>
      </c>
      <c r="I92" s="106">
        <f t="shared" si="14"/>
        <v>0</v>
      </c>
      <c r="J92" s="106">
        <f t="shared" si="14"/>
        <v>0</v>
      </c>
      <c r="K92" s="106">
        <f t="shared" si="14"/>
        <v>36.133681228461327</v>
      </c>
      <c r="L92" s="106">
        <f t="shared" si="14"/>
        <v>0</v>
      </c>
      <c r="M92" s="106">
        <f t="shared" si="14"/>
        <v>0</v>
      </c>
      <c r="N92" s="106">
        <f t="shared" si="14"/>
        <v>39.418561340139632</v>
      </c>
      <c r="O92" s="106">
        <f t="shared" si="14"/>
        <v>0</v>
      </c>
      <c r="P92" s="106">
        <f t="shared" si="14"/>
        <v>0</v>
      </c>
      <c r="Q92" s="106">
        <f t="shared" si="14"/>
        <v>39.418561340139632</v>
      </c>
      <c r="R92" s="106">
        <f t="shared" si="14"/>
        <v>0</v>
      </c>
      <c r="S92" s="106">
        <f t="shared" si="14"/>
        <v>0</v>
      </c>
      <c r="T92" s="106">
        <f t="shared" si="14"/>
        <v>39.418561340139632</v>
      </c>
      <c r="U92" s="106">
        <f t="shared" si="14"/>
        <v>0</v>
      </c>
      <c r="V92" s="106">
        <f t="shared" si="14"/>
        <v>0</v>
      </c>
      <c r="W92" s="106">
        <f t="shared" si="14"/>
        <v>22.994160781748118</v>
      </c>
      <c r="X92" s="106">
        <f t="shared" si="14"/>
        <v>0</v>
      </c>
      <c r="Y92" s="106">
        <f t="shared" si="14"/>
        <v>0</v>
      </c>
      <c r="Z92" s="106">
        <f t="shared" si="14"/>
        <v>0</v>
      </c>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c r="BF92" s="142"/>
      <c r="BG92" s="142"/>
      <c r="BH92" s="142"/>
      <c r="BI92" s="142"/>
      <c r="BJ92" s="142"/>
      <c r="BK92" s="142"/>
      <c r="BL92" s="142"/>
      <c r="BM92" s="142"/>
      <c r="BN92" s="142"/>
      <c r="BO92" s="142"/>
      <c r="BP92" s="142"/>
      <c r="BQ92" s="142"/>
      <c r="BR92" s="142"/>
      <c r="BS92" s="142"/>
      <c r="BT92" s="142"/>
      <c r="BU92" s="142"/>
      <c r="BV92" s="142"/>
      <c r="BW92" s="142"/>
      <c r="BX92" s="142"/>
      <c r="BY92" s="142"/>
      <c r="BZ92" s="142"/>
      <c r="CA92" s="142"/>
      <c r="CB92" s="142"/>
      <c r="CC92" s="142"/>
      <c r="CD92" s="142"/>
      <c r="CE92" s="142"/>
    </row>
    <row r="93" spans="1:88" ht="27.95" customHeight="1" x14ac:dyDescent="0.3">
      <c r="A93" s="101"/>
      <c r="B93" s="9" t="s">
        <v>178</v>
      </c>
      <c r="C93" s="9" t="s">
        <v>179</v>
      </c>
      <c r="D93" s="9" t="str">
        <f>+VLOOKUP($C93,$C$10:$D$51,2,FALSE)</f>
        <v>UVA</v>
      </c>
      <c r="E93" s="9" t="s">
        <v>121</v>
      </c>
      <c r="F93" s="108">
        <v>0</v>
      </c>
      <c r="G93" s="108">
        <v>0</v>
      </c>
      <c r="H93" s="108">
        <v>0</v>
      </c>
      <c r="I93" s="108">
        <v>0</v>
      </c>
      <c r="J93" s="108">
        <v>0</v>
      </c>
      <c r="K93" s="108">
        <v>36.133681228461327</v>
      </c>
      <c r="L93" s="108">
        <v>0</v>
      </c>
      <c r="M93" s="108">
        <v>0</v>
      </c>
      <c r="N93" s="108">
        <v>39.418561340139632</v>
      </c>
      <c r="O93" s="108">
        <v>0</v>
      </c>
      <c r="P93" s="108">
        <v>0</v>
      </c>
      <c r="Q93" s="108">
        <v>39.418561340139632</v>
      </c>
      <c r="R93" s="108">
        <v>0</v>
      </c>
      <c r="S93" s="108">
        <v>0</v>
      </c>
      <c r="T93" s="108">
        <v>39.418561340139632</v>
      </c>
      <c r="U93" s="108">
        <v>0</v>
      </c>
      <c r="V93" s="108">
        <v>0</v>
      </c>
      <c r="W93" s="108">
        <v>22.994160781748118</v>
      </c>
      <c r="X93" s="108">
        <v>0</v>
      </c>
      <c r="Y93" s="108">
        <v>0</v>
      </c>
      <c r="Z93" s="108">
        <v>0</v>
      </c>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c r="BB93" s="113"/>
      <c r="BC93" s="113"/>
      <c r="BD93" s="113"/>
      <c r="BE93" s="113"/>
      <c r="BF93" s="113"/>
      <c r="BG93" s="113"/>
      <c r="BH93" s="113"/>
      <c r="BI93" s="113"/>
      <c r="BJ93" s="113"/>
      <c r="BK93" s="113"/>
      <c r="BL93" s="113"/>
      <c r="BM93" s="113"/>
      <c r="BN93" s="113"/>
      <c r="BO93" s="113"/>
      <c r="BP93" s="113"/>
      <c r="BQ93" s="113"/>
      <c r="BR93" s="113"/>
      <c r="BS93" s="113"/>
      <c r="BT93" s="113"/>
      <c r="BU93" s="113"/>
      <c r="BV93" s="113"/>
      <c r="BW93" s="113"/>
      <c r="BX93" s="113"/>
      <c r="BY93" s="113"/>
      <c r="BZ93" s="113"/>
      <c r="CA93" s="113"/>
      <c r="CB93" s="113"/>
      <c r="CC93" s="113"/>
      <c r="CD93" s="113"/>
      <c r="CE93" s="113"/>
    </row>
    <row r="94" spans="1:88" ht="27.95" customHeight="1" x14ac:dyDescent="0.3">
      <c r="A94" s="101"/>
      <c r="B94" s="9" t="s">
        <v>166</v>
      </c>
      <c r="C94" s="9" t="s">
        <v>167</v>
      </c>
      <c r="D94" s="9" t="str">
        <f>+VLOOKUP($C94,$C$10:$D$51,2,FALSE)</f>
        <v>UVA</v>
      </c>
      <c r="E94" s="9" t="s">
        <v>121</v>
      </c>
      <c r="F94" s="108">
        <v>0</v>
      </c>
      <c r="G94" s="108">
        <v>0</v>
      </c>
      <c r="H94" s="108">
        <v>10.434325061801667</v>
      </c>
      <c r="I94" s="108">
        <v>0</v>
      </c>
      <c r="J94" s="108">
        <v>0</v>
      </c>
      <c r="K94" s="108">
        <v>0</v>
      </c>
      <c r="L94" s="108">
        <v>0</v>
      </c>
      <c r="M94" s="108">
        <v>0</v>
      </c>
      <c r="N94" s="108">
        <v>0</v>
      </c>
      <c r="O94" s="108">
        <v>0</v>
      </c>
      <c r="P94" s="108">
        <v>0</v>
      </c>
      <c r="Q94" s="108">
        <v>0</v>
      </c>
      <c r="R94" s="108">
        <v>0</v>
      </c>
      <c r="S94" s="108">
        <v>0</v>
      </c>
      <c r="T94" s="108">
        <v>0</v>
      </c>
      <c r="U94" s="108">
        <v>0</v>
      </c>
      <c r="V94" s="108">
        <v>0</v>
      </c>
      <c r="W94" s="108">
        <v>0</v>
      </c>
      <c r="X94" s="108">
        <v>0</v>
      </c>
      <c r="Y94" s="108">
        <v>0</v>
      </c>
      <c r="Z94" s="108">
        <v>0</v>
      </c>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row>
    <row r="95" spans="1:88" ht="27.95" customHeight="1" x14ac:dyDescent="0.3">
      <c r="A95" s="101"/>
      <c r="B95" s="22" t="s">
        <v>126</v>
      </c>
      <c r="C95" s="22"/>
      <c r="D95" s="22"/>
      <c r="E95" s="22"/>
      <c r="F95" s="106">
        <f t="shared" ref="F95:Z95" si="15">+SUM(F96:F96)</f>
        <v>0</v>
      </c>
      <c r="G95" s="106">
        <f t="shared" si="15"/>
        <v>0.78400001999999991</v>
      </c>
      <c r="H95" s="106">
        <f t="shared" si="15"/>
        <v>0</v>
      </c>
      <c r="I95" s="106">
        <f t="shared" si="15"/>
        <v>0</v>
      </c>
      <c r="J95" s="106">
        <f t="shared" si="15"/>
        <v>0</v>
      </c>
      <c r="K95" s="106">
        <f t="shared" si="15"/>
        <v>0</v>
      </c>
      <c r="L95" s="106">
        <f t="shared" si="15"/>
        <v>0</v>
      </c>
      <c r="M95" s="106">
        <f t="shared" si="15"/>
        <v>0</v>
      </c>
      <c r="N95" s="106">
        <f t="shared" si="15"/>
        <v>0</v>
      </c>
      <c r="O95" s="106">
        <f t="shared" si="15"/>
        <v>0</v>
      </c>
      <c r="P95" s="106">
        <f t="shared" si="15"/>
        <v>0</v>
      </c>
      <c r="Q95" s="106">
        <f t="shared" si="15"/>
        <v>0</v>
      </c>
      <c r="R95" s="106">
        <f t="shared" si="15"/>
        <v>0</v>
      </c>
      <c r="S95" s="106">
        <f t="shared" si="15"/>
        <v>0</v>
      </c>
      <c r="T95" s="106">
        <f t="shared" si="15"/>
        <v>0</v>
      </c>
      <c r="U95" s="106">
        <f t="shared" si="15"/>
        <v>0</v>
      </c>
      <c r="V95" s="106">
        <f t="shared" si="15"/>
        <v>0</v>
      </c>
      <c r="W95" s="106">
        <f t="shared" si="15"/>
        <v>0</v>
      </c>
      <c r="X95" s="106">
        <f t="shared" si="15"/>
        <v>0</v>
      </c>
      <c r="Y95" s="106">
        <f t="shared" si="15"/>
        <v>0</v>
      </c>
      <c r="Z95" s="106">
        <f t="shared" si="15"/>
        <v>0</v>
      </c>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c r="BF95" s="142"/>
      <c r="BG95" s="142"/>
      <c r="BH95" s="142"/>
      <c r="BI95" s="142"/>
      <c r="BJ95" s="142"/>
      <c r="BK95" s="142"/>
      <c r="BL95" s="142"/>
      <c r="BM95" s="142"/>
      <c r="BN95" s="142"/>
      <c r="BO95" s="142"/>
      <c r="BP95" s="142"/>
      <c r="BQ95" s="142"/>
      <c r="BR95" s="142"/>
      <c r="BS95" s="142"/>
      <c r="BT95" s="142"/>
      <c r="BU95" s="142"/>
      <c r="BV95" s="142"/>
      <c r="BW95" s="142"/>
      <c r="BX95" s="142"/>
      <c r="BY95" s="142"/>
      <c r="BZ95" s="142"/>
      <c r="CA95" s="142"/>
      <c r="CB95" s="142"/>
      <c r="CC95" s="142"/>
      <c r="CD95" s="142"/>
      <c r="CE95" s="142"/>
    </row>
    <row r="96" spans="1:88" ht="27.95" customHeight="1" x14ac:dyDescent="0.3">
      <c r="A96" s="101"/>
      <c r="B96" s="9" t="s">
        <v>29</v>
      </c>
      <c r="C96" s="9" t="s">
        <v>30</v>
      </c>
      <c r="D96" s="9" t="str">
        <f>+VLOOKUP($C96,$C$10:$D$51,2,FALSE)</f>
        <v>USD</v>
      </c>
      <c r="E96" s="9" t="s">
        <v>122</v>
      </c>
      <c r="F96" s="108">
        <v>0</v>
      </c>
      <c r="G96" s="108">
        <v>0.78400001999999991</v>
      </c>
      <c r="H96" s="108">
        <v>0</v>
      </c>
      <c r="I96" s="108">
        <v>0</v>
      </c>
      <c r="J96" s="108">
        <v>0</v>
      </c>
      <c r="K96" s="108">
        <v>0</v>
      </c>
      <c r="L96" s="108">
        <v>0</v>
      </c>
      <c r="M96" s="108">
        <v>0</v>
      </c>
      <c r="N96" s="108">
        <v>0</v>
      </c>
      <c r="O96" s="108">
        <v>0</v>
      </c>
      <c r="P96" s="108">
        <v>0</v>
      </c>
      <c r="Q96" s="108">
        <v>0</v>
      </c>
      <c r="R96" s="108">
        <v>0</v>
      </c>
      <c r="S96" s="108">
        <v>0</v>
      </c>
      <c r="T96" s="108">
        <v>0</v>
      </c>
      <c r="U96" s="108">
        <v>0</v>
      </c>
      <c r="V96" s="108">
        <v>0</v>
      </c>
      <c r="W96" s="108">
        <v>0</v>
      </c>
      <c r="X96" s="108">
        <v>0</v>
      </c>
      <c r="Y96" s="108">
        <v>0</v>
      </c>
      <c r="Z96" s="108">
        <v>0</v>
      </c>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c r="BB96" s="113"/>
      <c r="BC96" s="113"/>
      <c r="BD96" s="113"/>
      <c r="BE96" s="113"/>
      <c r="BF96" s="113"/>
      <c r="BG96" s="113"/>
      <c r="BH96" s="113"/>
      <c r="BI96" s="113"/>
      <c r="BJ96" s="113"/>
      <c r="BK96" s="113"/>
      <c r="BL96" s="113"/>
      <c r="BM96" s="113"/>
      <c r="BN96" s="113"/>
      <c r="BO96" s="113"/>
      <c r="BP96" s="113"/>
      <c r="BQ96" s="113"/>
      <c r="BR96" s="113"/>
      <c r="BS96" s="113"/>
      <c r="BT96" s="113"/>
      <c r="BU96" s="113"/>
      <c r="BV96" s="113"/>
      <c r="BW96" s="113"/>
      <c r="BX96" s="113"/>
      <c r="BY96" s="113"/>
      <c r="BZ96" s="113"/>
      <c r="CA96" s="113"/>
      <c r="CB96" s="113"/>
      <c r="CC96" s="113"/>
      <c r="CD96" s="113"/>
      <c r="CE96" s="113"/>
    </row>
    <row r="97" spans="1:83" ht="27.95" customHeight="1" x14ac:dyDescent="0.3">
      <c r="A97" s="101"/>
      <c r="B97" s="22" t="s">
        <v>31</v>
      </c>
      <c r="C97" s="22"/>
      <c r="D97" s="22"/>
      <c r="E97" s="22"/>
      <c r="F97" s="106">
        <f t="shared" ref="F97:Z97" si="16">+SUM(F98,F110)</f>
        <v>0</v>
      </c>
      <c r="G97" s="106">
        <f t="shared" si="16"/>
        <v>15.561659561601843</v>
      </c>
      <c r="H97" s="106">
        <f t="shared" si="16"/>
        <v>0</v>
      </c>
      <c r="I97" s="106">
        <f t="shared" si="16"/>
        <v>0</v>
      </c>
      <c r="J97" s="106">
        <f t="shared" si="16"/>
        <v>15.803446180435063</v>
      </c>
      <c r="K97" s="106">
        <f t="shared" si="16"/>
        <v>0</v>
      </c>
      <c r="L97" s="106">
        <f t="shared" si="16"/>
        <v>0</v>
      </c>
      <c r="M97" s="106">
        <f t="shared" si="16"/>
        <v>15.693632163749323</v>
      </c>
      <c r="N97" s="106">
        <f t="shared" si="16"/>
        <v>0</v>
      </c>
      <c r="O97" s="106">
        <f t="shared" si="16"/>
        <v>0</v>
      </c>
      <c r="P97" s="106">
        <f t="shared" si="16"/>
        <v>15.565514242499324</v>
      </c>
      <c r="Q97" s="106">
        <f t="shared" si="16"/>
        <v>0</v>
      </c>
      <c r="R97" s="106">
        <f t="shared" si="16"/>
        <v>0</v>
      </c>
      <c r="S97" s="106">
        <f t="shared" si="16"/>
        <v>15.387344532499323</v>
      </c>
      <c r="T97" s="106">
        <f t="shared" si="16"/>
        <v>0</v>
      </c>
      <c r="U97" s="106">
        <f t="shared" si="16"/>
        <v>0</v>
      </c>
      <c r="V97" s="106">
        <f t="shared" si="16"/>
        <v>10.516534681070754</v>
      </c>
      <c r="W97" s="106">
        <f t="shared" si="16"/>
        <v>0</v>
      </c>
      <c r="X97" s="106">
        <f t="shared" si="16"/>
        <v>0</v>
      </c>
      <c r="Y97" s="106">
        <f t="shared" si="16"/>
        <v>5.9094484129149736</v>
      </c>
      <c r="Z97" s="106">
        <f t="shared" si="16"/>
        <v>0</v>
      </c>
      <c r="AD97" s="142"/>
      <c r="AE97" s="142"/>
      <c r="AF97" s="142"/>
      <c r="AG97" s="142"/>
      <c r="AH97" s="142"/>
      <c r="AI97" s="142"/>
      <c r="AJ97" s="142"/>
      <c r="AK97" s="142"/>
      <c r="AL97" s="142"/>
      <c r="AM97" s="142"/>
      <c r="AN97" s="142"/>
      <c r="AO97" s="142"/>
      <c r="AP97" s="142"/>
      <c r="AQ97" s="142"/>
      <c r="AR97" s="142"/>
      <c r="AS97" s="142"/>
      <c r="AT97" s="142"/>
      <c r="AU97" s="142"/>
      <c r="AV97" s="142"/>
      <c r="AW97" s="142"/>
      <c r="AX97" s="142"/>
      <c r="AY97" s="142"/>
      <c r="AZ97" s="142"/>
      <c r="BA97" s="142"/>
      <c r="BB97" s="142"/>
      <c r="BC97" s="142"/>
      <c r="BD97" s="142"/>
      <c r="BE97" s="142"/>
      <c r="BF97" s="142"/>
      <c r="BG97" s="142"/>
      <c r="BH97" s="142"/>
      <c r="BI97" s="142"/>
      <c r="BJ97" s="142"/>
      <c r="BK97" s="142"/>
      <c r="BL97" s="142"/>
      <c r="BM97" s="142"/>
      <c r="BN97" s="142"/>
      <c r="BO97" s="142"/>
      <c r="BP97" s="142"/>
      <c r="BQ97" s="142"/>
      <c r="BR97" s="142"/>
      <c r="BS97" s="142"/>
      <c r="BT97" s="142"/>
      <c r="BU97" s="142"/>
      <c r="BV97" s="142"/>
      <c r="BW97" s="142"/>
      <c r="BX97" s="142"/>
      <c r="BY97" s="142"/>
      <c r="BZ97" s="142"/>
      <c r="CA97" s="142"/>
      <c r="CB97" s="142"/>
      <c r="CC97" s="142"/>
      <c r="CD97" s="142"/>
      <c r="CE97" s="142"/>
    </row>
    <row r="98" spans="1:83" ht="27.95" customHeight="1" x14ac:dyDescent="0.3">
      <c r="A98" s="101"/>
      <c r="B98" s="23" t="s">
        <v>32</v>
      </c>
      <c r="C98" s="23"/>
      <c r="D98" s="23"/>
      <c r="E98" s="23"/>
      <c r="F98" s="112">
        <f t="shared" ref="F98:Z98" si="17">+SUM(F99:F109)</f>
        <v>0</v>
      </c>
      <c r="G98" s="112">
        <f t="shared" si="17"/>
        <v>13.346603411601844</v>
      </c>
      <c r="H98" s="112">
        <f t="shared" si="17"/>
        <v>0</v>
      </c>
      <c r="I98" s="112">
        <f t="shared" si="17"/>
        <v>0</v>
      </c>
      <c r="J98" s="112">
        <f t="shared" si="17"/>
        <v>13.803639253292207</v>
      </c>
      <c r="K98" s="112">
        <f t="shared" si="17"/>
        <v>0</v>
      </c>
      <c r="L98" s="112">
        <f t="shared" si="17"/>
        <v>0</v>
      </c>
      <c r="M98" s="112">
        <f t="shared" si="17"/>
        <v>13.909074460892182</v>
      </c>
      <c r="N98" s="112">
        <f t="shared" si="17"/>
        <v>0</v>
      </c>
      <c r="O98" s="112">
        <f t="shared" si="17"/>
        <v>0</v>
      </c>
      <c r="P98" s="112">
        <f t="shared" si="17"/>
        <v>13.780956539642183</v>
      </c>
      <c r="Q98" s="112">
        <f t="shared" si="17"/>
        <v>0</v>
      </c>
      <c r="R98" s="112">
        <f t="shared" si="17"/>
        <v>0</v>
      </c>
      <c r="S98" s="112">
        <f t="shared" si="17"/>
        <v>13.602786829642183</v>
      </c>
      <c r="T98" s="112">
        <f t="shared" si="17"/>
        <v>0</v>
      </c>
      <c r="U98" s="112">
        <f t="shared" si="17"/>
        <v>0</v>
      </c>
      <c r="V98" s="112">
        <f t="shared" si="17"/>
        <v>8.7319769782136127</v>
      </c>
      <c r="W98" s="112">
        <f t="shared" si="17"/>
        <v>0</v>
      </c>
      <c r="X98" s="112">
        <f t="shared" si="17"/>
        <v>0</v>
      </c>
      <c r="Y98" s="112">
        <f t="shared" si="17"/>
        <v>4.7197432776768791</v>
      </c>
      <c r="Z98" s="112">
        <f t="shared" si="17"/>
        <v>0</v>
      </c>
      <c r="AD98" s="149"/>
      <c r="AE98" s="149"/>
      <c r="AF98" s="149"/>
      <c r="AG98" s="149"/>
      <c r="AH98" s="149"/>
      <c r="AI98" s="149"/>
      <c r="AJ98" s="149"/>
      <c r="AK98" s="149"/>
      <c r="AL98" s="149"/>
      <c r="AM98" s="149"/>
      <c r="AN98" s="149"/>
      <c r="AO98" s="149"/>
      <c r="AP98" s="149"/>
      <c r="AQ98" s="149"/>
      <c r="AR98" s="149"/>
      <c r="AS98" s="149"/>
      <c r="AT98" s="149"/>
      <c r="AU98" s="149"/>
      <c r="AV98" s="149"/>
      <c r="AW98" s="149"/>
      <c r="AX98" s="149"/>
      <c r="AY98" s="149"/>
      <c r="AZ98" s="149"/>
      <c r="BA98" s="149"/>
      <c r="BB98" s="149"/>
      <c r="BC98" s="149"/>
      <c r="BD98" s="149"/>
      <c r="BE98" s="149"/>
      <c r="BF98" s="149"/>
      <c r="BG98" s="149"/>
      <c r="BH98" s="149"/>
      <c r="BI98" s="149"/>
      <c r="BJ98" s="149"/>
      <c r="BK98" s="149"/>
      <c r="BL98" s="149"/>
      <c r="BM98" s="149"/>
      <c r="BN98" s="149"/>
      <c r="BO98" s="149"/>
      <c r="BP98" s="149"/>
      <c r="BQ98" s="149"/>
      <c r="BR98" s="149"/>
      <c r="BS98" s="149"/>
      <c r="BT98" s="149"/>
      <c r="BU98" s="149"/>
      <c r="BV98" s="149"/>
      <c r="BW98" s="149"/>
      <c r="BX98" s="149"/>
      <c r="BY98" s="149"/>
      <c r="BZ98" s="149"/>
      <c r="CA98" s="149"/>
      <c r="CB98" s="149"/>
      <c r="CC98" s="149"/>
      <c r="CD98" s="149"/>
      <c r="CE98" s="149"/>
    </row>
    <row r="99" spans="1:83" ht="27.95" customHeight="1" x14ac:dyDescent="0.3">
      <c r="A99" s="101"/>
      <c r="B99" s="9" t="s">
        <v>33</v>
      </c>
      <c r="C99" s="9" t="s">
        <v>34</v>
      </c>
      <c r="D99" s="9" t="str">
        <f t="shared" ref="D99:D109" si="18">+VLOOKUP($C99,$C$10:$D$51,2,FALSE)</f>
        <v>USD</v>
      </c>
      <c r="E99" s="9" t="s">
        <v>123</v>
      </c>
      <c r="F99" s="108">
        <v>0</v>
      </c>
      <c r="G99" s="108">
        <v>2.8515320943328861</v>
      </c>
      <c r="H99" s="108">
        <v>0</v>
      </c>
      <c r="I99" s="108">
        <v>0</v>
      </c>
      <c r="J99" s="108">
        <v>2.8515320943328861</v>
      </c>
      <c r="K99" s="108">
        <v>0</v>
      </c>
      <c r="L99" s="108">
        <v>0</v>
      </c>
      <c r="M99" s="108">
        <v>2.8515320943328861</v>
      </c>
      <c r="N99" s="108">
        <v>0</v>
      </c>
      <c r="O99" s="108">
        <v>0</v>
      </c>
      <c r="P99" s="108">
        <v>2.8515320943328861</v>
      </c>
      <c r="Q99" s="108">
        <v>0</v>
      </c>
      <c r="R99" s="108">
        <v>0</v>
      </c>
      <c r="S99" s="108">
        <v>2.8515320943328861</v>
      </c>
      <c r="T99" s="108">
        <v>0</v>
      </c>
      <c r="U99" s="108">
        <v>0</v>
      </c>
      <c r="V99" s="108">
        <v>2.8515320943328861</v>
      </c>
      <c r="W99" s="108">
        <v>0</v>
      </c>
      <c r="X99" s="108">
        <v>0</v>
      </c>
      <c r="Y99" s="108">
        <v>1.584184496851603</v>
      </c>
      <c r="Z99" s="108">
        <v>0</v>
      </c>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c r="BL99" s="113"/>
      <c r="BM99" s="113"/>
      <c r="BN99" s="113"/>
      <c r="BO99" s="113"/>
      <c r="BP99" s="113"/>
      <c r="BQ99" s="113"/>
      <c r="BR99" s="113"/>
      <c r="BS99" s="113"/>
      <c r="BT99" s="113"/>
      <c r="BU99" s="113"/>
      <c r="BV99" s="113"/>
      <c r="BW99" s="113"/>
      <c r="BX99" s="113"/>
      <c r="BY99" s="113"/>
      <c r="BZ99" s="113"/>
      <c r="CA99" s="113"/>
      <c r="CB99" s="113"/>
      <c r="CC99" s="113"/>
      <c r="CD99" s="113"/>
      <c r="CE99" s="113"/>
    </row>
    <row r="100" spans="1:83" ht="27.95" customHeight="1" x14ac:dyDescent="0.3">
      <c r="A100" s="101"/>
      <c r="B100" s="9" t="s">
        <v>39</v>
      </c>
      <c r="C100" s="9" t="s">
        <v>40</v>
      </c>
      <c r="D100" s="9" t="str">
        <f t="shared" si="18"/>
        <v>USD</v>
      </c>
      <c r="E100" s="9" t="s">
        <v>123</v>
      </c>
      <c r="F100" s="108">
        <v>0</v>
      </c>
      <c r="G100" s="108">
        <v>1.8629180758947368</v>
      </c>
      <c r="H100" s="108">
        <v>0</v>
      </c>
      <c r="I100" s="108">
        <v>0</v>
      </c>
      <c r="J100" s="108">
        <v>1.9681812337894737</v>
      </c>
      <c r="K100" s="108">
        <v>0</v>
      </c>
      <c r="L100" s="108">
        <v>0</v>
      </c>
      <c r="M100" s="108">
        <v>1.9681812337894737</v>
      </c>
      <c r="N100" s="108">
        <v>0</v>
      </c>
      <c r="O100" s="108">
        <v>0</v>
      </c>
      <c r="P100" s="108">
        <v>1.9681812337894742</v>
      </c>
      <c r="Q100" s="108">
        <v>0</v>
      </c>
      <c r="R100" s="108">
        <v>0</v>
      </c>
      <c r="S100" s="108">
        <v>1.9681812337894744</v>
      </c>
      <c r="T100" s="108">
        <v>0</v>
      </c>
      <c r="U100" s="108">
        <v>0</v>
      </c>
      <c r="V100" s="108">
        <v>1.9681812337894744</v>
      </c>
      <c r="W100" s="108">
        <v>0</v>
      </c>
      <c r="X100" s="108">
        <v>0</v>
      </c>
      <c r="Y100" s="108">
        <v>1.4761359253421069</v>
      </c>
      <c r="Z100" s="108">
        <v>0</v>
      </c>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c r="BL100" s="113"/>
      <c r="BM100" s="113"/>
      <c r="BN100" s="113"/>
      <c r="BO100" s="113"/>
      <c r="BP100" s="113"/>
      <c r="BQ100" s="113"/>
      <c r="BR100" s="113"/>
      <c r="BS100" s="113"/>
      <c r="BT100" s="113"/>
      <c r="BU100" s="113"/>
      <c r="BV100" s="113"/>
      <c r="BW100" s="113"/>
      <c r="BX100" s="113"/>
      <c r="BY100" s="113"/>
      <c r="BZ100" s="113"/>
      <c r="CA100" s="113"/>
      <c r="CB100" s="113"/>
      <c r="CC100" s="113"/>
      <c r="CD100" s="113"/>
      <c r="CE100" s="113"/>
    </row>
    <row r="101" spans="1:83" ht="27.95" customHeight="1" x14ac:dyDescent="0.3">
      <c r="A101" s="101"/>
      <c r="B101" s="9" t="s">
        <v>35</v>
      </c>
      <c r="C101" s="9" t="s">
        <v>36</v>
      </c>
      <c r="D101" s="9" t="str">
        <f t="shared" si="18"/>
        <v>USD</v>
      </c>
      <c r="E101" s="9" t="s">
        <v>123</v>
      </c>
      <c r="F101" s="108">
        <v>0</v>
      </c>
      <c r="G101" s="108">
        <v>2.8918855199999989</v>
      </c>
      <c r="H101" s="108">
        <v>0</v>
      </c>
      <c r="I101" s="108">
        <v>0</v>
      </c>
      <c r="J101" s="108">
        <v>2.891885519999998</v>
      </c>
      <c r="K101" s="108">
        <v>0</v>
      </c>
      <c r="L101" s="108">
        <v>0</v>
      </c>
      <c r="M101" s="108">
        <v>2.891885519999998</v>
      </c>
      <c r="N101" s="108">
        <v>0</v>
      </c>
      <c r="O101" s="108">
        <v>0</v>
      </c>
      <c r="P101" s="108">
        <v>2.891885519999998</v>
      </c>
      <c r="Q101" s="108">
        <v>0</v>
      </c>
      <c r="R101" s="108">
        <v>0</v>
      </c>
      <c r="S101" s="108">
        <v>2.891885519999998</v>
      </c>
      <c r="T101" s="108">
        <v>0</v>
      </c>
      <c r="U101" s="108">
        <v>0</v>
      </c>
      <c r="V101" s="108">
        <v>2.891885519999998</v>
      </c>
      <c r="W101" s="108">
        <v>0</v>
      </c>
      <c r="X101" s="108">
        <v>0</v>
      </c>
      <c r="Y101" s="108">
        <v>1.0442919933333326</v>
      </c>
      <c r="Z101" s="108">
        <v>0</v>
      </c>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c r="BB101" s="113"/>
      <c r="BC101" s="113"/>
      <c r="BD101" s="113"/>
      <c r="BE101" s="113"/>
      <c r="BF101" s="113"/>
      <c r="BG101" s="113"/>
      <c r="BH101" s="113"/>
      <c r="BI101" s="113"/>
      <c r="BJ101" s="113"/>
      <c r="BK101" s="113"/>
      <c r="BL101" s="113"/>
      <c r="BM101" s="113"/>
      <c r="BN101" s="113"/>
      <c r="BO101" s="113"/>
      <c r="BP101" s="113"/>
      <c r="BQ101" s="113"/>
      <c r="BR101" s="113"/>
      <c r="BS101" s="113"/>
      <c r="BT101" s="113"/>
      <c r="BU101" s="113"/>
      <c r="BV101" s="113"/>
      <c r="BW101" s="113"/>
      <c r="BX101" s="113"/>
      <c r="BY101" s="113"/>
      <c r="BZ101" s="113"/>
      <c r="CA101" s="113"/>
      <c r="CB101" s="113"/>
      <c r="CC101" s="113"/>
      <c r="CD101" s="113"/>
      <c r="CE101" s="113"/>
    </row>
    <row r="102" spans="1:83" ht="27.95" customHeight="1" x14ac:dyDescent="0.3">
      <c r="A102" s="101"/>
      <c r="B102" s="9" t="s">
        <v>37</v>
      </c>
      <c r="C102" s="9" t="s">
        <v>38</v>
      </c>
      <c r="D102" s="9" t="str">
        <f t="shared" si="18"/>
        <v>USD</v>
      </c>
      <c r="E102" s="9" t="s">
        <v>123</v>
      </c>
      <c r="F102" s="108">
        <v>0</v>
      </c>
      <c r="G102" s="108">
        <v>4.8708098514285698</v>
      </c>
      <c r="H102" s="108">
        <v>0</v>
      </c>
      <c r="I102" s="108">
        <v>0</v>
      </c>
      <c r="J102" s="108">
        <v>4.8708098514285698</v>
      </c>
      <c r="K102" s="108">
        <v>0</v>
      </c>
      <c r="L102" s="108">
        <v>0</v>
      </c>
      <c r="M102" s="108">
        <v>4.8708098514285698</v>
      </c>
      <c r="N102" s="108">
        <v>0</v>
      </c>
      <c r="O102" s="108">
        <v>0</v>
      </c>
      <c r="P102" s="108">
        <v>4.8708098514285698</v>
      </c>
      <c r="Q102" s="108">
        <v>0</v>
      </c>
      <c r="R102" s="108">
        <v>0</v>
      </c>
      <c r="S102" s="108">
        <v>4.8708098514285698</v>
      </c>
      <c r="T102" s="108">
        <v>0</v>
      </c>
      <c r="U102" s="108">
        <v>0</v>
      </c>
      <c r="V102" s="108">
        <v>0</v>
      </c>
      <c r="W102" s="108">
        <v>0</v>
      </c>
      <c r="X102" s="108">
        <v>0</v>
      </c>
      <c r="Y102" s="108">
        <v>0</v>
      </c>
      <c r="Z102" s="108">
        <v>0</v>
      </c>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c r="BB102" s="113"/>
      <c r="BC102" s="113"/>
      <c r="BD102" s="113"/>
      <c r="BE102" s="113"/>
      <c r="BF102" s="113"/>
      <c r="BG102" s="113"/>
      <c r="BH102" s="113"/>
      <c r="BI102" s="113"/>
      <c r="BJ102" s="113"/>
      <c r="BK102" s="113"/>
      <c r="BL102" s="113"/>
      <c r="BM102" s="113"/>
      <c r="BN102" s="113"/>
      <c r="BO102" s="113"/>
      <c r="BP102" s="113"/>
      <c r="BQ102" s="113"/>
      <c r="BR102" s="113"/>
      <c r="BS102" s="113"/>
      <c r="BT102" s="113"/>
      <c r="BU102" s="113"/>
      <c r="BV102" s="113"/>
      <c r="BW102" s="113"/>
      <c r="BX102" s="113"/>
      <c r="BY102" s="113"/>
      <c r="BZ102" s="113"/>
      <c r="CA102" s="113"/>
      <c r="CB102" s="113"/>
      <c r="CC102" s="113"/>
      <c r="CD102" s="113"/>
      <c r="CE102" s="113"/>
    </row>
    <row r="103" spans="1:83" ht="27.95" customHeight="1" x14ac:dyDescent="0.3">
      <c r="A103" s="101"/>
      <c r="B103" s="9" t="s">
        <v>43</v>
      </c>
      <c r="C103" s="9" t="s">
        <v>44</v>
      </c>
      <c r="D103" s="9" t="str">
        <f t="shared" si="18"/>
        <v>USD</v>
      </c>
      <c r="E103" s="9" t="s">
        <v>123</v>
      </c>
      <c r="F103" s="108">
        <v>0</v>
      </c>
      <c r="G103" s="108">
        <v>0</v>
      </c>
      <c r="H103" s="108">
        <v>0</v>
      </c>
      <c r="I103" s="108">
        <v>0</v>
      </c>
      <c r="J103" s="108">
        <v>0.21723183134997553</v>
      </c>
      <c r="K103" s="108">
        <v>0</v>
      </c>
      <c r="L103" s="108">
        <v>0</v>
      </c>
      <c r="M103" s="108">
        <v>0.43446366269995107</v>
      </c>
      <c r="N103" s="108">
        <v>0</v>
      </c>
      <c r="O103" s="108">
        <v>0</v>
      </c>
      <c r="P103" s="108">
        <v>0.43446366269995107</v>
      </c>
      <c r="Q103" s="108">
        <v>0</v>
      </c>
      <c r="R103" s="108">
        <v>0</v>
      </c>
      <c r="S103" s="108">
        <v>0.43446366269995107</v>
      </c>
      <c r="T103" s="108">
        <v>0</v>
      </c>
      <c r="U103" s="108">
        <v>0</v>
      </c>
      <c r="V103" s="108">
        <v>0.43446366269995107</v>
      </c>
      <c r="W103" s="108">
        <v>0</v>
      </c>
      <c r="X103" s="108">
        <v>0</v>
      </c>
      <c r="Y103" s="108">
        <v>0.37412148732495781</v>
      </c>
      <c r="Z103" s="108">
        <v>0</v>
      </c>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c r="BB103" s="113"/>
      <c r="BC103" s="113"/>
      <c r="BD103" s="113"/>
      <c r="BE103" s="113"/>
      <c r="BF103" s="113"/>
      <c r="BG103" s="113"/>
      <c r="BH103" s="113"/>
      <c r="BI103" s="113"/>
      <c r="BJ103" s="113"/>
      <c r="BK103" s="113"/>
      <c r="BL103" s="113"/>
      <c r="BM103" s="113"/>
      <c r="BN103" s="113"/>
      <c r="BO103" s="113"/>
      <c r="BP103" s="113"/>
      <c r="BQ103" s="113"/>
      <c r="BR103" s="113"/>
      <c r="BS103" s="113"/>
      <c r="BT103" s="113"/>
      <c r="BU103" s="113"/>
      <c r="BV103" s="113"/>
      <c r="BW103" s="113"/>
      <c r="BX103" s="113"/>
      <c r="BY103" s="113"/>
      <c r="BZ103" s="113"/>
      <c r="CA103" s="113"/>
      <c r="CB103" s="113"/>
      <c r="CC103" s="113"/>
      <c r="CD103" s="113"/>
      <c r="CE103" s="113"/>
    </row>
    <row r="104" spans="1:83" ht="27.95" customHeight="1" x14ac:dyDescent="0.3">
      <c r="A104" s="101"/>
      <c r="B104" s="9" t="s">
        <v>41</v>
      </c>
      <c r="C104" s="9" t="s">
        <v>42</v>
      </c>
      <c r="D104" s="9" t="str">
        <f t="shared" si="18"/>
        <v>USD</v>
      </c>
      <c r="E104" s="9" t="s">
        <v>123</v>
      </c>
      <c r="F104" s="108">
        <v>0</v>
      </c>
      <c r="G104" s="108">
        <v>0.437410208695652</v>
      </c>
      <c r="H104" s="108">
        <v>0</v>
      </c>
      <c r="I104" s="108">
        <v>0</v>
      </c>
      <c r="J104" s="108">
        <v>0.48100335739130395</v>
      </c>
      <c r="K104" s="108">
        <v>0</v>
      </c>
      <c r="L104" s="108">
        <v>0</v>
      </c>
      <c r="M104" s="108">
        <v>0.48100335739130395</v>
      </c>
      <c r="N104" s="108">
        <v>0</v>
      </c>
      <c r="O104" s="108">
        <v>0</v>
      </c>
      <c r="P104" s="108">
        <v>0.48100335739130395</v>
      </c>
      <c r="Q104" s="108">
        <v>0</v>
      </c>
      <c r="R104" s="108">
        <v>0</v>
      </c>
      <c r="S104" s="108">
        <v>0.48100335739130395</v>
      </c>
      <c r="T104" s="108">
        <v>0</v>
      </c>
      <c r="U104" s="108">
        <v>0</v>
      </c>
      <c r="V104" s="108">
        <v>0.48100335739130395</v>
      </c>
      <c r="W104" s="108">
        <v>0</v>
      </c>
      <c r="X104" s="108">
        <v>0</v>
      </c>
      <c r="Y104" s="108">
        <v>0.16033445246376798</v>
      </c>
      <c r="Z104" s="108">
        <v>0</v>
      </c>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13"/>
      <c r="BP104" s="113"/>
      <c r="BQ104" s="113"/>
      <c r="BR104" s="113"/>
      <c r="BS104" s="113"/>
      <c r="BT104" s="113"/>
      <c r="BU104" s="113"/>
      <c r="BV104" s="113"/>
      <c r="BW104" s="113"/>
      <c r="BX104" s="113"/>
      <c r="BY104" s="113"/>
      <c r="BZ104" s="113"/>
      <c r="CA104" s="113"/>
      <c r="CB104" s="113"/>
      <c r="CC104" s="113"/>
      <c r="CD104" s="113"/>
      <c r="CE104" s="113"/>
    </row>
    <row r="105" spans="1:83" ht="27.95" customHeight="1" x14ac:dyDescent="0.3">
      <c r="A105" s="101"/>
      <c r="B105" s="9" t="s">
        <v>170</v>
      </c>
      <c r="C105" s="9" t="s">
        <v>171</v>
      </c>
      <c r="D105" s="9" t="str">
        <f t="shared" si="18"/>
        <v>USD</v>
      </c>
      <c r="E105" s="9" t="s">
        <v>123</v>
      </c>
      <c r="F105" s="108">
        <v>0</v>
      </c>
      <c r="G105" s="108">
        <v>0</v>
      </c>
      <c r="H105" s="108">
        <v>0</v>
      </c>
      <c r="I105" s="108">
        <v>0</v>
      </c>
      <c r="J105" s="108">
        <v>0</v>
      </c>
      <c r="K105" s="108">
        <v>0</v>
      </c>
      <c r="L105" s="108">
        <v>0</v>
      </c>
      <c r="M105" s="108">
        <v>0</v>
      </c>
      <c r="N105" s="108">
        <v>0</v>
      </c>
      <c r="O105" s="108">
        <v>0</v>
      </c>
      <c r="P105" s="108">
        <v>0</v>
      </c>
      <c r="Q105" s="108">
        <v>0</v>
      </c>
      <c r="R105" s="108">
        <v>0</v>
      </c>
      <c r="S105" s="108">
        <v>6.2350000000000003E-2</v>
      </c>
      <c r="T105" s="108">
        <v>0</v>
      </c>
      <c r="U105" s="108">
        <v>0</v>
      </c>
      <c r="V105" s="108">
        <v>6.2350000000000003E-2</v>
      </c>
      <c r="W105" s="108">
        <v>0</v>
      </c>
      <c r="X105" s="108">
        <v>0</v>
      </c>
      <c r="Y105" s="108">
        <v>6.2350000000000003E-2</v>
      </c>
      <c r="Z105" s="108">
        <v>0</v>
      </c>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c r="BB105" s="113"/>
      <c r="BC105" s="113"/>
      <c r="BD105" s="113"/>
      <c r="BE105" s="113"/>
      <c r="BF105" s="113"/>
      <c r="BG105" s="113"/>
      <c r="BH105" s="113"/>
      <c r="BI105" s="113"/>
      <c r="BJ105" s="113"/>
      <c r="BK105" s="113"/>
      <c r="BL105" s="113"/>
      <c r="BM105" s="113"/>
      <c r="BN105" s="113"/>
      <c r="BO105" s="113"/>
      <c r="BP105" s="113"/>
      <c r="BQ105" s="113"/>
      <c r="BR105" s="113"/>
      <c r="BS105" s="113"/>
      <c r="BT105" s="113"/>
      <c r="BU105" s="113"/>
      <c r="BV105" s="113"/>
      <c r="BW105" s="113"/>
      <c r="BX105" s="113"/>
      <c r="BY105" s="113"/>
      <c r="BZ105" s="113"/>
      <c r="CA105" s="113"/>
      <c r="CB105" s="113"/>
      <c r="CC105" s="113"/>
      <c r="CD105" s="113"/>
      <c r="CE105" s="113"/>
    </row>
    <row r="106" spans="1:83" ht="27.95" customHeight="1" x14ac:dyDescent="0.3">
      <c r="A106" s="101"/>
      <c r="B106" s="9" t="s">
        <v>45</v>
      </c>
      <c r="C106" s="9" t="s">
        <v>46</v>
      </c>
      <c r="D106" s="9" t="str">
        <f t="shared" si="18"/>
        <v>USD</v>
      </c>
      <c r="E106" s="9" t="s">
        <v>123</v>
      </c>
      <c r="F106" s="108">
        <v>0</v>
      </c>
      <c r="G106" s="108">
        <v>0.24052004000000002</v>
      </c>
      <c r="H106" s="108">
        <v>0</v>
      </c>
      <c r="I106" s="108">
        <v>0</v>
      </c>
      <c r="J106" s="108">
        <v>0.24052004000000002</v>
      </c>
      <c r="K106" s="108">
        <v>0</v>
      </c>
      <c r="L106" s="108">
        <v>0</v>
      </c>
      <c r="M106" s="108">
        <v>0.24052004000000002</v>
      </c>
      <c r="N106" s="108">
        <v>0</v>
      </c>
      <c r="O106" s="108">
        <v>0</v>
      </c>
      <c r="P106" s="108">
        <v>0.24051971000000044</v>
      </c>
      <c r="Q106" s="108">
        <v>0</v>
      </c>
      <c r="R106" s="108">
        <v>0</v>
      </c>
      <c r="S106" s="108">
        <v>0</v>
      </c>
      <c r="T106" s="108">
        <v>0</v>
      </c>
      <c r="U106" s="108">
        <v>0</v>
      </c>
      <c r="V106" s="108">
        <v>0</v>
      </c>
      <c r="W106" s="108">
        <v>0</v>
      </c>
      <c r="X106" s="108">
        <v>0</v>
      </c>
      <c r="Y106" s="108">
        <v>0</v>
      </c>
      <c r="Z106" s="108">
        <v>0</v>
      </c>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c r="BB106" s="113"/>
      <c r="BC106" s="113"/>
      <c r="BD106" s="113"/>
      <c r="BE106" s="113"/>
      <c r="BF106" s="113"/>
      <c r="BG106" s="113"/>
      <c r="BH106" s="113"/>
      <c r="BI106" s="113"/>
      <c r="BJ106" s="113"/>
      <c r="BK106" s="113"/>
      <c r="BL106" s="113"/>
      <c r="BM106" s="113"/>
      <c r="BN106" s="113"/>
      <c r="BO106" s="113"/>
      <c r="BP106" s="113"/>
      <c r="BQ106" s="113"/>
      <c r="BR106" s="113"/>
      <c r="BS106" s="113"/>
      <c r="BT106" s="113"/>
      <c r="BU106" s="113"/>
      <c r="BV106" s="113"/>
      <c r="BW106" s="113"/>
      <c r="BX106" s="113"/>
      <c r="BY106" s="113"/>
      <c r="BZ106" s="113"/>
      <c r="CA106" s="113"/>
      <c r="CB106" s="113"/>
      <c r="CC106" s="113"/>
      <c r="CD106" s="113"/>
      <c r="CE106" s="113"/>
    </row>
    <row r="107" spans="1:83" ht="27.95" customHeight="1" x14ac:dyDescent="0.3">
      <c r="A107" s="101"/>
      <c r="B107" s="9" t="s">
        <v>47</v>
      </c>
      <c r="C107" s="9" t="s">
        <v>48</v>
      </c>
      <c r="D107" s="9" t="str">
        <f t="shared" si="18"/>
        <v>USD</v>
      </c>
      <c r="E107" s="9" t="s">
        <v>123</v>
      </c>
      <c r="F107" s="108">
        <v>0</v>
      </c>
      <c r="G107" s="108">
        <v>1.0640277500000002E-2</v>
      </c>
      <c r="H107" s="108">
        <v>0</v>
      </c>
      <c r="I107" s="108">
        <v>0</v>
      </c>
      <c r="J107" s="108">
        <v>4.2561110000000006E-2</v>
      </c>
      <c r="K107" s="108">
        <v>0</v>
      </c>
      <c r="L107" s="108">
        <v>0</v>
      </c>
      <c r="M107" s="108">
        <v>4.2561110000000006E-2</v>
      </c>
      <c r="N107" s="108">
        <v>0</v>
      </c>
      <c r="O107" s="108">
        <v>0</v>
      </c>
      <c r="P107" s="108">
        <v>4.2561110000000006E-2</v>
      </c>
      <c r="Q107" s="108">
        <v>0</v>
      </c>
      <c r="R107" s="108">
        <v>0</v>
      </c>
      <c r="S107" s="108">
        <v>4.2561110000000006E-2</v>
      </c>
      <c r="T107" s="108">
        <v>0</v>
      </c>
      <c r="U107" s="108">
        <v>0</v>
      </c>
      <c r="V107" s="108">
        <v>4.2561110000000006E-2</v>
      </c>
      <c r="W107" s="108">
        <v>0</v>
      </c>
      <c r="X107" s="108">
        <v>0</v>
      </c>
      <c r="Y107" s="108">
        <v>1.8324922361111114E-2</v>
      </c>
      <c r="Z107" s="108">
        <v>0</v>
      </c>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3"/>
      <c r="AY107" s="113"/>
      <c r="AZ107" s="113"/>
      <c r="BA107" s="113"/>
      <c r="BB107" s="113"/>
      <c r="BC107" s="113"/>
      <c r="BD107" s="113"/>
      <c r="BE107" s="113"/>
      <c r="BF107" s="113"/>
      <c r="BG107" s="113"/>
      <c r="BH107" s="113"/>
      <c r="BI107" s="113"/>
      <c r="BJ107" s="113"/>
      <c r="BK107" s="113"/>
      <c r="BL107" s="113"/>
      <c r="BM107" s="113"/>
      <c r="BN107" s="113"/>
      <c r="BO107" s="113"/>
      <c r="BP107" s="113"/>
      <c r="BQ107" s="113"/>
      <c r="BR107" s="113"/>
      <c r="BS107" s="113"/>
      <c r="BT107" s="113"/>
      <c r="BU107" s="113"/>
      <c r="BV107" s="113"/>
      <c r="BW107" s="113"/>
      <c r="BX107" s="113"/>
      <c r="BY107" s="113"/>
      <c r="BZ107" s="113"/>
      <c r="CA107" s="113"/>
      <c r="CB107" s="113"/>
      <c r="CC107" s="113"/>
      <c r="CD107" s="113"/>
      <c r="CE107" s="113"/>
    </row>
    <row r="108" spans="1:83" ht="27.95" customHeight="1" x14ac:dyDescent="0.3">
      <c r="A108" s="101"/>
      <c r="B108" s="9" t="s">
        <v>51</v>
      </c>
      <c r="C108" s="9" t="s">
        <v>52</v>
      </c>
      <c r="D108" s="9" t="str">
        <f t="shared" si="18"/>
        <v>USD</v>
      </c>
      <c r="E108" s="9" t="s">
        <v>123</v>
      </c>
      <c r="F108" s="108">
        <v>0</v>
      </c>
      <c r="G108" s="108">
        <v>4.2705863749999996E-2</v>
      </c>
      <c r="H108" s="108">
        <v>0</v>
      </c>
      <c r="I108" s="108">
        <v>0</v>
      </c>
      <c r="J108" s="108">
        <v>0.17082345499999999</v>
      </c>
      <c r="K108" s="108">
        <v>0</v>
      </c>
      <c r="L108" s="108">
        <v>0</v>
      </c>
      <c r="M108" s="108">
        <v>0.12811759125</v>
      </c>
      <c r="N108" s="108">
        <v>0</v>
      </c>
      <c r="O108" s="108">
        <v>0</v>
      </c>
      <c r="P108" s="108">
        <v>0</v>
      </c>
      <c r="Q108" s="108">
        <v>0</v>
      </c>
      <c r="R108" s="108">
        <v>0</v>
      </c>
      <c r="S108" s="108">
        <v>0</v>
      </c>
      <c r="T108" s="108">
        <v>0</v>
      </c>
      <c r="U108" s="108">
        <v>0</v>
      </c>
      <c r="V108" s="108">
        <v>0</v>
      </c>
      <c r="W108" s="108">
        <v>0</v>
      </c>
      <c r="X108" s="108">
        <v>0</v>
      </c>
      <c r="Y108" s="108">
        <v>0</v>
      </c>
      <c r="Z108" s="108">
        <v>0</v>
      </c>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c r="BB108" s="113"/>
      <c r="BC108" s="113"/>
      <c r="BD108" s="113"/>
      <c r="BE108" s="113"/>
      <c r="BF108" s="113"/>
      <c r="BG108" s="113"/>
      <c r="BH108" s="113"/>
      <c r="BI108" s="113"/>
      <c r="BJ108" s="113"/>
      <c r="BK108" s="113"/>
      <c r="BL108" s="113"/>
      <c r="BM108" s="113"/>
      <c r="BN108" s="113"/>
      <c r="BO108" s="113"/>
      <c r="BP108" s="113"/>
      <c r="BQ108" s="113"/>
      <c r="BR108" s="113"/>
      <c r="BS108" s="113"/>
      <c r="BT108" s="113"/>
      <c r="BU108" s="113"/>
      <c r="BV108" s="113"/>
      <c r="BW108" s="113"/>
      <c r="BX108" s="113"/>
      <c r="BY108" s="113"/>
      <c r="BZ108" s="113"/>
      <c r="CA108" s="113"/>
      <c r="CB108" s="113"/>
      <c r="CC108" s="113"/>
      <c r="CD108" s="113"/>
      <c r="CE108" s="113"/>
    </row>
    <row r="109" spans="1:83" ht="27.95" customHeight="1" x14ac:dyDescent="0.3">
      <c r="A109" s="101"/>
      <c r="B109" s="9" t="s">
        <v>49</v>
      </c>
      <c r="C109" s="9" t="s">
        <v>50</v>
      </c>
      <c r="D109" s="9" t="str">
        <f t="shared" si="18"/>
        <v>USD</v>
      </c>
      <c r="E109" s="9" t="s">
        <v>123</v>
      </c>
      <c r="F109" s="108">
        <v>0</v>
      </c>
      <c r="G109" s="108">
        <v>0.13818148000000002</v>
      </c>
      <c r="H109" s="108">
        <v>0</v>
      </c>
      <c r="I109" s="108">
        <v>0</v>
      </c>
      <c r="J109" s="108">
        <v>6.9090760000000001E-2</v>
      </c>
      <c r="K109" s="108">
        <v>0</v>
      </c>
      <c r="L109" s="108">
        <v>0</v>
      </c>
      <c r="M109" s="108">
        <v>0</v>
      </c>
      <c r="N109" s="108">
        <v>0</v>
      </c>
      <c r="O109" s="108">
        <v>0</v>
      </c>
      <c r="P109" s="108">
        <v>0</v>
      </c>
      <c r="Q109" s="108">
        <v>0</v>
      </c>
      <c r="R109" s="108">
        <v>0</v>
      </c>
      <c r="S109" s="108">
        <v>0</v>
      </c>
      <c r="T109" s="108">
        <v>0</v>
      </c>
      <c r="U109" s="108">
        <v>0</v>
      </c>
      <c r="V109" s="108">
        <v>0</v>
      </c>
      <c r="W109" s="108">
        <v>0</v>
      </c>
      <c r="X109" s="108">
        <v>0</v>
      </c>
      <c r="Y109" s="108">
        <v>0</v>
      </c>
      <c r="Z109" s="108">
        <v>0</v>
      </c>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c r="BB109" s="113"/>
      <c r="BC109" s="113"/>
      <c r="BD109" s="113"/>
      <c r="BE109" s="113"/>
      <c r="BF109" s="113"/>
      <c r="BG109" s="113"/>
      <c r="BH109" s="113"/>
      <c r="BI109" s="113"/>
      <c r="BJ109" s="113"/>
      <c r="BK109" s="113"/>
      <c r="BL109" s="113"/>
      <c r="BM109" s="113"/>
      <c r="BN109" s="113"/>
      <c r="BO109" s="113"/>
      <c r="BP109" s="113"/>
      <c r="BQ109" s="113"/>
      <c r="BR109" s="113"/>
      <c r="BS109" s="113"/>
      <c r="BT109" s="113"/>
      <c r="BU109" s="113"/>
      <c r="BV109" s="113"/>
      <c r="BW109" s="113"/>
      <c r="BX109" s="113"/>
      <c r="BY109" s="113"/>
      <c r="BZ109" s="113"/>
      <c r="CA109" s="113"/>
      <c r="CB109" s="113"/>
      <c r="CC109" s="113"/>
      <c r="CD109" s="113"/>
      <c r="CE109" s="113"/>
    </row>
    <row r="110" spans="1:83" ht="27.95" customHeight="1" x14ac:dyDescent="0.3">
      <c r="A110" s="101"/>
      <c r="B110" s="23" t="s">
        <v>53</v>
      </c>
      <c r="C110" s="23"/>
      <c r="D110" s="23"/>
      <c r="E110" s="23"/>
      <c r="F110" s="112">
        <f t="shared" ref="F110:Z110" si="19">+SUM(F111:F113)</f>
        <v>0</v>
      </c>
      <c r="G110" s="112">
        <f t="shared" si="19"/>
        <v>2.2150561499999992</v>
      </c>
      <c r="H110" s="112">
        <f t="shared" si="19"/>
        <v>0</v>
      </c>
      <c r="I110" s="112">
        <f t="shared" si="19"/>
        <v>0</v>
      </c>
      <c r="J110" s="112">
        <f t="shared" si="19"/>
        <v>1.9998069271428554</v>
      </c>
      <c r="K110" s="112">
        <f t="shared" si="19"/>
        <v>0</v>
      </c>
      <c r="L110" s="112">
        <f t="shared" si="19"/>
        <v>0</v>
      </c>
      <c r="M110" s="112">
        <f t="shared" si="19"/>
        <v>1.7845577028571411</v>
      </c>
      <c r="N110" s="112">
        <f t="shared" si="19"/>
        <v>0</v>
      </c>
      <c r="O110" s="112">
        <f t="shared" si="19"/>
        <v>0</v>
      </c>
      <c r="P110" s="112">
        <f t="shared" si="19"/>
        <v>1.7845577028571411</v>
      </c>
      <c r="Q110" s="112">
        <f t="shared" si="19"/>
        <v>0</v>
      </c>
      <c r="R110" s="112">
        <f t="shared" si="19"/>
        <v>0</v>
      </c>
      <c r="S110" s="112">
        <f t="shared" si="19"/>
        <v>1.7845577028571411</v>
      </c>
      <c r="T110" s="112">
        <f t="shared" si="19"/>
        <v>0</v>
      </c>
      <c r="U110" s="112">
        <f t="shared" si="19"/>
        <v>0</v>
      </c>
      <c r="V110" s="112">
        <f t="shared" si="19"/>
        <v>1.7845577028571411</v>
      </c>
      <c r="W110" s="112">
        <f t="shared" si="19"/>
        <v>0</v>
      </c>
      <c r="X110" s="112">
        <f t="shared" si="19"/>
        <v>0</v>
      </c>
      <c r="Y110" s="112">
        <f t="shared" si="19"/>
        <v>1.1897051352380943</v>
      </c>
      <c r="Z110" s="112">
        <f t="shared" si="19"/>
        <v>0</v>
      </c>
      <c r="AD110" s="149"/>
      <c r="AE110" s="149"/>
      <c r="AF110" s="149"/>
      <c r="AG110" s="149"/>
      <c r="AH110" s="149"/>
      <c r="AI110" s="149"/>
      <c r="AJ110" s="149"/>
      <c r="AK110" s="149"/>
      <c r="AL110" s="149"/>
      <c r="AM110" s="149"/>
      <c r="AN110" s="149"/>
      <c r="AO110" s="149"/>
      <c r="AP110" s="149"/>
      <c r="AQ110" s="149"/>
      <c r="AR110" s="149"/>
      <c r="AS110" s="149"/>
      <c r="AT110" s="149"/>
      <c r="AU110" s="149"/>
      <c r="AV110" s="149"/>
      <c r="AW110" s="149"/>
      <c r="AX110" s="149"/>
      <c r="AY110" s="149"/>
      <c r="AZ110" s="149"/>
      <c r="BA110" s="149"/>
      <c r="BB110" s="149"/>
      <c r="BC110" s="149"/>
      <c r="BD110" s="149"/>
      <c r="BE110" s="149"/>
      <c r="BF110" s="149"/>
      <c r="BG110" s="149"/>
      <c r="BH110" s="149"/>
      <c r="BI110" s="149"/>
      <c r="BJ110" s="149"/>
      <c r="BK110" s="149"/>
      <c r="BL110" s="149"/>
      <c r="BM110" s="149"/>
      <c r="BN110" s="149"/>
      <c r="BO110" s="149"/>
      <c r="BP110" s="149"/>
      <c r="BQ110" s="149"/>
      <c r="BR110" s="149"/>
      <c r="BS110" s="149"/>
      <c r="BT110" s="149"/>
      <c r="BU110" s="149"/>
      <c r="BV110" s="149"/>
      <c r="BW110" s="149"/>
      <c r="BX110" s="149"/>
      <c r="BY110" s="149"/>
      <c r="BZ110" s="149"/>
      <c r="CA110" s="149"/>
      <c r="CB110" s="149"/>
      <c r="CC110" s="149"/>
      <c r="CD110" s="149"/>
      <c r="CE110" s="149"/>
    </row>
    <row r="111" spans="1:83" ht="27.95" customHeight="1" x14ac:dyDescent="0.3">
      <c r="A111" s="101"/>
      <c r="B111" s="9" t="s">
        <v>54</v>
      </c>
      <c r="C111" s="9" t="s">
        <v>55</v>
      </c>
      <c r="D111" s="9" t="str">
        <f>+VLOOKUP($C111,$C$10:$D$51,2,FALSE)</f>
        <v>USD</v>
      </c>
      <c r="E111" s="9" t="s">
        <v>123</v>
      </c>
      <c r="F111" s="108">
        <v>0</v>
      </c>
      <c r="G111" s="108">
        <v>1.7845577014285705</v>
      </c>
      <c r="H111" s="108">
        <v>0</v>
      </c>
      <c r="I111" s="108">
        <v>0</v>
      </c>
      <c r="J111" s="108">
        <v>1.7845577028571411</v>
      </c>
      <c r="K111" s="108">
        <v>0</v>
      </c>
      <c r="L111" s="108">
        <v>0</v>
      </c>
      <c r="M111" s="108">
        <v>1.7845577028571411</v>
      </c>
      <c r="N111" s="108">
        <v>0</v>
      </c>
      <c r="O111" s="108">
        <v>0</v>
      </c>
      <c r="P111" s="108">
        <v>1.7845577028571411</v>
      </c>
      <c r="Q111" s="108">
        <v>0</v>
      </c>
      <c r="R111" s="108">
        <v>0</v>
      </c>
      <c r="S111" s="108">
        <v>1.7845577028571411</v>
      </c>
      <c r="T111" s="108">
        <v>0</v>
      </c>
      <c r="U111" s="108">
        <v>0</v>
      </c>
      <c r="V111" s="108">
        <v>1.7845577028571411</v>
      </c>
      <c r="W111" s="108">
        <v>0</v>
      </c>
      <c r="X111" s="108">
        <v>0</v>
      </c>
      <c r="Y111" s="108">
        <v>1.1897051352380943</v>
      </c>
      <c r="Z111" s="108">
        <v>0</v>
      </c>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c r="BB111" s="113"/>
      <c r="BC111" s="113"/>
      <c r="BD111" s="113"/>
      <c r="BE111" s="113"/>
      <c r="BF111" s="113"/>
      <c r="BG111" s="113"/>
      <c r="BH111" s="113"/>
      <c r="BI111" s="113"/>
      <c r="BJ111" s="113"/>
      <c r="BK111" s="113"/>
      <c r="BL111" s="113"/>
      <c r="BM111" s="113"/>
      <c r="BN111" s="113"/>
      <c r="BO111" s="113"/>
      <c r="BP111" s="113"/>
      <c r="BQ111" s="113"/>
      <c r="BR111" s="113"/>
      <c r="BS111" s="113"/>
      <c r="BT111" s="113"/>
      <c r="BU111" s="113"/>
      <c r="BV111" s="113"/>
      <c r="BW111" s="113"/>
      <c r="BX111" s="113"/>
      <c r="BY111" s="113"/>
      <c r="BZ111" s="113"/>
      <c r="CA111" s="113"/>
      <c r="CB111" s="113"/>
      <c r="CC111" s="113"/>
      <c r="CD111" s="113"/>
      <c r="CE111" s="113"/>
    </row>
    <row r="112" spans="1:83" ht="27.95" customHeight="1" x14ac:dyDescent="0.3">
      <c r="A112" s="101"/>
      <c r="B112" s="9" t="s">
        <v>56</v>
      </c>
      <c r="C112" s="9" t="s">
        <v>57</v>
      </c>
      <c r="D112" s="9" t="str">
        <f>+VLOOKUP($C112,$C$10:$D$51,2,FALSE)</f>
        <v>USD</v>
      </c>
      <c r="E112" s="9" t="s">
        <v>123</v>
      </c>
      <c r="F112" s="108">
        <v>0</v>
      </c>
      <c r="G112" s="108">
        <v>0.43049844857142866</v>
      </c>
      <c r="H112" s="108">
        <v>0</v>
      </c>
      <c r="I112" s="108">
        <v>0</v>
      </c>
      <c r="J112" s="108">
        <v>0.21524922428571433</v>
      </c>
      <c r="K112" s="108">
        <v>0</v>
      </c>
      <c r="L112" s="108">
        <v>0</v>
      </c>
      <c r="M112" s="108">
        <v>0</v>
      </c>
      <c r="N112" s="108">
        <v>0</v>
      </c>
      <c r="O112" s="108">
        <v>0</v>
      </c>
      <c r="P112" s="108">
        <v>0</v>
      </c>
      <c r="Q112" s="108">
        <v>0</v>
      </c>
      <c r="R112" s="108">
        <v>0</v>
      </c>
      <c r="S112" s="108">
        <v>0</v>
      </c>
      <c r="T112" s="108">
        <v>0</v>
      </c>
      <c r="U112" s="108">
        <v>0</v>
      </c>
      <c r="V112" s="108">
        <v>0</v>
      </c>
      <c r="W112" s="108">
        <v>0</v>
      </c>
      <c r="X112" s="108">
        <v>0</v>
      </c>
      <c r="Y112" s="108">
        <v>0</v>
      </c>
      <c r="Z112" s="108">
        <v>0</v>
      </c>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c r="BB112" s="113"/>
      <c r="BC112" s="113"/>
      <c r="BD112" s="113"/>
      <c r="BE112" s="113"/>
      <c r="BF112" s="113"/>
      <c r="BG112" s="113"/>
      <c r="BH112" s="113"/>
      <c r="BI112" s="113"/>
      <c r="BJ112" s="113"/>
      <c r="BK112" s="113"/>
      <c r="BL112" s="113"/>
      <c r="BM112" s="113"/>
      <c r="BN112" s="113"/>
      <c r="BO112" s="113"/>
      <c r="BP112" s="113"/>
      <c r="BQ112" s="113"/>
      <c r="BR112" s="113"/>
      <c r="BS112" s="113"/>
      <c r="BT112" s="113"/>
      <c r="BU112" s="113"/>
      <c r="BV112" s="113"/>
      <c r="BW112" s="113"/>
      <c r="BX112" s="113"/>
      <c r="BY112" s="113"/>
      <c r="BZ112" s="113"/>
      <c r="CA112" s="113"/>
      <c r="CB112" s="113"/>
      <c r="CC112" s="113"/>
      <c r="CD112" s="113"/>
      <c r="CE112" s="113"/>
    </row>
    <row r="113" spans="1:96" ht="27.95" customHeight="1" x14ac:dyDescent="0.3">
      <c r="A113" s="101"/>
      <c r="B113" s="9" t="s">
        <v>58</v>
      </c>
      <c r="C113" s="9" t="s">
        <v>59</v>
      </c>
      <c r="D113" s="9" t="str">
        <f>+VLOOKUP($C113,$C$10:$D$51,2,FALSE)</f>
        <v>USD</v>
      </c>
      <c r="E113" s="9" t="s">
        <v>123</v>
      </c>
      <c r="F113" s="108">
        <v>0</v>
      </c>
      <c r="G113" s="108">
        <v>0</v>
      </c>
      <c r="H113" s="108">
        <v>0</v>
      </c>
      <c r="I113" s="108">
        <v>0</v>
      </c>
      <c r="J113" s="108">
        <v>0</v>
      </c>
      <c r="K113" s="108">
        <v>0</v>
      </c>
      <c r="L113" s="108">
        <v>0</v>
      </c>
      <c r="M113" s="108">
        <v>0</v>
      </c>
      <c r="N113" s="108">
        <v>0</v>
      </c>
      <c r="O113" s="108">
        <v>0</v>
      </c>
      <c r="P113" s="108">
        <v>0</v>
      </c>
      <c r="Q113" s="108">
        <v>0</v>
      </c>
      <c r="R113" s="108">
        <v>0</v>
      </c>
      <c r="S113" s="108">
        <v>0</v>
      </c>
      <c r="T113" s="108">
        <v>0</v>
      </c>
      <c r="U113" s="108">
        <v>0</v>
      </c>
      <c r="V113" s="108">
        <v>0</v>
      </c>
      <c r="W113" s="108">
        <v>0</v>
      </c>
      <c r="X113" s="108">
        <v>0</v>
      </c>
      <c r="Y113" s="108">
        <v>0</v>
      </c>
      <c r="Z113" s="108">
        <v>0</v>
      </c>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c r="BB113" s="113"/>
      <c r="BC113" s="113"/>
      <c r="BD113" s="113"/>
      <c r="BE113" s="113"/>
      <c r="BF113" s="113"/>
      <c r="BG113" s="113"/>
      <c r="BH113" s="113"/>
      <c r="BI113" s="113"/>
      <c r="BJ113" s="113"/>
      <c r="BK113" s="113"/>
      <c r="BL113" s="113"/>
      <c r="BM113" s="113"/>
      <c r="BN113" s="113"/>
      <c r="BO113" s="113"/>
      <c r="BP113" s="113"/>
      <c r="BQ113" s="113"/>
      <c r="BR113" s="113"/>
      <c r="BS113" s="113"/>
      <c r="BT113" s="113"/>
      <c r="BU113" s="113"/>
      <c r="BV113" s="113"/>
      <c r="BW113" s="113"/>
      <c r="BX113" s="113"/>
      <c r="BY113" s="113"/>
      <c r="BZ113" s="113"/>
      <c r="CA113" s="113"/>
      <c r="CB113" s="113"/>
      <c r="CC113" s="113"/>
      <c r="CD113" s="113"/>
      <c r="CE113" s="113"/>
    </row>
    <row r="114" spans="1:96" ht="27.95" customHeight="1" x14ac:dyDescent="0.3">
      <c r="A114" s="101"/>
      <c r="B114" s="22" t="s">
        <v>124</v>
      </c>
      <c r="C114" s="22"/>
      <c r="D114" s="22"/>
      <c r="E114" s="22"/>
      <c r="F114" s="106">
        <f t="shared" ref="F114:Z114" si="20">+SUM(F115:F118)</f>
        <v>2323.8479657424</v>
      </c>
      <c r="G114" s="106">
        <f t="shared" si="20"/>
        <v>0</v>
      </c>
      <c r="H114" s="106">
        <f t="shared" si="20"/>
        <v>0</v>
      </c>
      <c r="I114" s="106">
        <f t="shared" si="20"/>
        <v>520.50436420393851</v>
      </c>
      <c r="J114" s="106">
        <f t="shared" si="20"/>
        <v>0</v>
      </c>
      <c r="K114" s="106">
        <f t="shared" si="20"/>
        <v>0</v>
      </c>
      <c r="L114" s="106">
        <f t="shared" si="20"/>
        <v>691.6582103577847</v>
      </c>
      <c r="M114" s="106">
        <f t="shared" si="20"/>
        <v>81.532307692307697</v>
      </c>
      <c r="N114" s="106">
        <f t="shared" si="20"/>
        <v>0</v>
      </c>
      <c r="O114" s="106">
        <f t="shared" si="20"/>
        <v>691.6582103577847</v>
      </c>
      <c r="P114" s="106">
        <f t="shared" si="20"/>
        <v>81.532307692307697</v>
      </c>
      <c r="Q114" s="106">
        <f t="shared" si="20"/>
        <v>0</v>
      </c>
      <c r="R114" s="106">
        <f t="shared" si="20"/>
        <v>349.36742759569233</v>
      </c>
      <c r="S114" s="106">
        <f t="shared" si="20"/>
        <v>81.532307692307697</v>
      </c>
      <c r="T114" s="106">
        <f t="shared" si="20"/>
        <v>0</v>
      </c>
      <c r="U114" s="106">
        <f t="shared" si="20"/>
        <v>0</v>
      </c>
      <c r="V114" s="106">
        <f t="shared" si="20"/>
        <v>81.532307692307697</v>
      </c>
      <c r="W114" s="106">
        <f t="shared" si="20"/>
        <v>0</v>
      </c>
      <c r="X114" s="106">
        <f t="shared" si="20"/>
        <v>0</v>
      </c>
      <c r="Y114" s="106">
        <f t="shared" si="20"/>
        <v>11.323931623931625</v>
      </c>
      <c r="Z114" s="106">
        <f t="shared" si="20"/>
        <v>0</v>
      </c>
      <c r="AD114" s="142"/>
      <c r="AE114" s="142"/>
      <c r="AF114" s="142"/>
      <c r="AG114" s="142"/>
      <c r="AH114" s="142"/>
      <c r="AI114" s="142"/>
      <c r="AJ114" s="142"/>
      <c r="AK114" s="142"/>
      <c r="AL114" s="142"/>
      <c r="AM114" s="142"/>
      <c r="AN114" s="142"/>
      <c r="AO114" s="142"/>
      <c r="AP114" s="142"/>
      <c r="AQ114" s="142"/>
      <c r="AR114" s="142"/>
      <c r="AS114" s="142"/>
      <c r="AT114" s="142"/>
      <c r="AU114" s="142"/>
      <c r="AV114" s="142"/>
      <c r="AW114" s="142"/>
      <c r="AX114" s="142"/>
      <c r="AY114" s="142"/>
      <c r="AZ114" s="142"/>
      <c r="BA114" s="142"/>
      <c r="BB114" s="142"/>
      <c r="BC114" s="142"/>
      <c r="BD114" s="142"/>
      <c r="BE114" s="142"/>
      <c r="BF114" s="142"/>
      <c r="BG114" s="142"/>
      <c r="BH114" s="142"/>
      <c r="BI114" s="142"/>
      <c r="BJ114" s="142"/>
      <c r="BK114" s="142"/>
      <c r="BL114" s="142"/>
      <c r="BM114" s="142"/>
      <c r="BN114" s="142"/>
      <c r="BO114" s="142"/>
      <c r="BP114" s="142"/>
      <c r="BQ114" s="142"/>
      <c r="BR114" s="142"/>
      <c r="BS114" s="142"/>
      <c r="BT114" s="142"/>
      <c r="BU114" s="142"/>
      <c r="BV114" s="142"/>
      <c r="BW114" s="142"/>
      <c r="BX114" s="142"/>
      <c r="BY114" s="142"/>
      <c r="BZ114" s="142"/>
      <c r="CA114" s="142"/>
      <c r="CB114" s="142"/>
      <c r="CC114" s="142"/>
      <c r="CD114" s="142"/>
      <c r="CE114" s="142"/>
    </row>
    <row r="115" spans="1:96" ht="27.95" customHeight="1" x14ac:dyDescent="0.3">
      <c r="A115" s="101"/>
      <c r="B115" s="9" t="s">
        <v>230</v>
      </c>
      <c r="C115" s="9" t="s">
        <v>165</v>
      </c>
      <c r="D115" s="9" t="str">
        <f>+VLOOKUP($C115,$C$10:$D$51,2,FALSE)</f>
        <v>USD</v>
      </c>
      <c r="E115" s="9" t="s">
        <v>124</v>
      </c>
      <c r="F115" s="108">
        <v>0</v>
      </c>
      <c r="G115" s="108">
        <v>0</v>
      </c>
      <c r="H115" s="108">
        <v>0</v>
      </c>
      <c r="I115" s="108">
        <v>0</v>
      </c>
      <c r="J115" s="108">
        <v>0</v>
      </c>
      <c r="K115" s="108">
        <v>0</v>
      </c>
      <c r="L115" s="108">
        <v>0</v>
      </c>
      <c r="M115" s="108">
        <v>81.532307692307697</v>
      </c>
      <c r="N115" s="108">
        <v>0</v>
      </c>
      <c r="O115" s="108">
        <v>0</v>
      </c>
      <c r="P115" s="108">
        <v>81.532307692307697</v>
      </c>
      <c r="Q115" s="108">
        <v>0</v>
      </c>
      <c r="R115" s="108">
        <v>0</v>
      </c>
      <c r="S115" s="108">
        <v>81.532307692307697</v>
      </c>
      <c r="T115" s="108">
        <v>0</v>
      </c>
      <c r="U115" s="108">
        <v>0</v>
      </c>
      <c r="V115" s="108">
        <v>81.532307692307697</v>
      </c>
      <c r="W115" s="108">
        <v>0</v>
      </c>
      <c r="X115" s="108">
        <v>0</v>
      </c>
      <c r="Y115" s="108">
        <v>11.323931623931625</v>
      </c>
      <c r="Z115" s="108">
        <v>0</v>
      </c>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c r="BB115" s="113"/>
      <c r="BC115" s="113"/>
      <c r="BD115" s="113"/>
      <c r="BE115" s="113"/>
      <c r="BF115" s="113"/>
      <c r="BG115" s="113"/>
      <c r="BH115" s="113"/>
      <c r="BI115" s="113"/>
      <c r="BJ115" s="113"/>
      <c r="BK115" s="113"/>
      <c r="BL115" s="113"/>
      <c r="BM115" s="113"/>
      <c r="BN115" s="113"/>
      <c r="BO115" s="113"/>
      <c r="BP115" s="113"/>
      <c r="BQ115" s="113"/>
      <c r="BR115" s="113"/>
      <c r="BS115" s="113"/>
      <c r="BT115" s="113"/>
      <c r="BU115" s="113"/>
      <c r="BV115" s="113"/>
      <c r="BW115" s="113"/>
      <c r="BX115" s="113"/>
      <c r="BY115" s="113"/>
      <c r="BZ115" s="113"/>
      <c r="CA115" s="113"/>
      <c r="CB115" s="113"/>
      <c r="CC115" s="113"/>
      <c r="CD115" s="113"/>
      <c r="CE115" s="113"/>
    </row>
    <row r="116" spans="1:96" ht="27.95" customHeight="1" x14ac:dyDescent="0.3">
      <c r="A116" s="101"/>
      <c r="B116" s="9" t="s">
        <v>180</v>
      </c>
      <c r="C116" s="9" t="s">
        <v>181</v>
      </c>
      <c r="D116" s="9" t="str">
        <f>+VLOOKUP($C116,$C$10:$D$51,2,FALSE)</f>
        <v>Pesos</v>
      </c>
      <c r="E116" s="9" t="s">
        <v>124</v>
      </c>
      <c r="F116" s="108">
        <v>0</v>
      </c>
      <c r="G116" s="108">
        <v>0</v>
      </c>
      <c r="H116" s="108">
        <v>0</v>
      </c>
      <c r="I116" s="108">
        <v>513.46153846153845</v>
      </c>
      <c r="J116" s="108">
        <v>0</v>
      </c>
      <c r="K116" s="108">
        <v>0</v>
      </c>
      <c r="L116" s="108">
        <v>684.61538461538464</v>
      </c>
      <c r="M116" s="108">
        <v>0</v>
      </c>
      <c r="N116" s="108">
        <v>0</v>
      </c>
      <c r="O116" s="108">
        <v>684.61538461538464</v>
      </c>
      <c r="P116" s="108">
        <v>0</v>
      </c>
      <c r="Q116" s="108">
        <v>0</v>
      </c>
      <c r="R116" s="108">
        <v>342.30769230769232</v>
      </c>
      <c r="S116" s="108">
        <v>0</v>
      </c>
      <c r="T116" s="108">
        <v>0</v>
      </c>
      <c r="U116" s="108">
        <v>0</v>
      </c>
      <c r="V116" s="108">
        <v>0</v>
      </c>
      <c r="W116" s="108">
        <v>0</v>
      </c>
      <c r="X116" s="108">
        <v>0</v>
      </c>
      <c r="Y116" s="108">
        <v>0</v>
      </c>
      <c r="Z116" s="108">
        <v>0</v>
      </c>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c r="BB116" s="113"/>
      <c r="BC116" s="113"/>
      <c r="BD116" s="113"/>
      <c r="BE116" s="113"/>
      <c r="BF116" s="113"/>
      <c r="BG116" s="113"/>
      <c r="BH116" s="113"/>
      <c r="BI116" s="113"/>
      <c r="BJ116" s="113"/>
      <c r="BK116" s="113"/>
      <c r="BL116" s="113"/>
      <c r="BM116" s="113"/>
      <c r="BN116" s="113"/>
      <c r="BO116" s="113"/>
      <c r="BP116" s="113"/>
      <c r="BQ116" s="113"/>
      <c r="BR116" s="113"/>
      <c r="BS116" s="113"/>
      <c r="BT116" s="113"/>
      <c r="BU116" s="113"/>
      <c r="BV116" s="113"/>
      <c r="BW116" s="113"/>
      <c r="BX116" s="113"/>
      <c r="BY116" s="113"/>
      <c r="BZ116" s="113"/>
      <c r="CA116" s="113"/>
      <c r="CB116" s="113"/>
      <c r="CC116" s="113"/>
      <c r="CD116" s="113"/>
      <c r="CE116" s="113"/>
    </row>
    <row r="117" spans="1:96" ht="27.95" customHeight="1" x14ac:dyDescent="0.3">
      <c r="A117" s="101"/>
      <c r="B117" s="11" t="s">
        <v>62</v>
      </c>
      <c r="C117" s="9" t="s">
        <v>63</v>
      </c>
      <c r="D117" s="9" t="str">
        <f>+VLOOKUP($C117,$C$10:$D$51,2,FALSE)</f>
        <v>Pesos</v>
      </c>
      <c r="E117" s="9" t="s">
        <v>124</v>
      </c>
      <c r="F117" s="108">
        <v>7.0428257423999998</v>
      </c>
      <c r="G117" s="108">
        <v>0</v>
      </c>
      <c r="H117" s="108">
        <v>0</v>
      </c>
      <c r="I117" s="108">
        <v>7.0428257423999998</v>
      </c>
      <c r="J117" s="108">
        <v>0</v>
      </c>
      <c r="K117" s="108">
        <v>0</v>
      </c>
      <c r="L117" s="108">
        <v>7.0428257423999998</v>
      </c>
      <c r="M117" s="108">
        <v>0</v>
      </c>
      <c r="N117" s="108">
        <v>0</v>
      </c>
      <c r="O117" s="108">
        <v>7.0428257423999998</v>
      </c>
      <c r="P117" s="108">
        <v>0</v>
      </c>
      <c r="Q117" s="108">
        <v>0</v>
      </c>
      <c r="R117" s="108">
        <v>7.0597352879999997</v>
      </c>
      <c r="S117" s="108">
        <v>0</v>
      </c>
      <c r="T117" s="108">
        <v>0</v>
      </c>
      <c r="U117" s="108">
        <v>0</v>
      </c>
      <c r="V117" s="108">
        <v>0</v>
      </c>
      <c r="W117" s="108">
        <v>0</v>
      </c>
      <c r="X117" s="108">
        <v>0</v>
      </c>
      <c r="Y117" s="108">
        <v>0</v>
      </c>
      <c r="Z117" s="108">
        <v>0</v>
      </c>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c r="BB117" s="113"/>
      <c r="BC117" s="113"/>
      <c r="BD117" s="113"/>
      <c r="BE117" s="113"/>
      <c r="BF117" s="113"/>
      <c r="BG117" s="113"/>
      <c r="BH117" s="113"/>
      <c r="BI117" s="113"/>
      <c r="BJ117" s="113"/>
      <c r="BK117" s="113"/>
      <c r="BL117" s="113"/>
      <c r="BM117" s="113"/>
      <c r="BN117" s="113"/>
      <c r="BO117" s="113"/>
      <c r="BP117" s="113"/>
      <c r="BQ117" s="113"/>
      <c r="BR117" s="113"/>
      <c r="BS117" s="113"/>
      <c r="BT117" s="113"/>
      <c r="BU117" s="113"/>
      <c r="BV117" s="113"/>
      <c r="BW117" s="113"/>
      <c r="BX117" s="113"/>
      <c r="BY117" s="113"/>
      <c r="BZ117" s="113"/>
      <c r="CA117" s="113"/>
      <c r="CB117" s="113"/>
      <c r="CC117" s="113"/>
      <c r="CD117" s="113"/>
      <c r="CE117" s="113"/>
    </row>
    <row r="118" spans="1:96" ht="27.95" customHeight="1" x14ac:dyDescent="0.3">
      <c r="A118" s="101"/>
      <c r="B118" s="9" t="s">
        <v>193</v>
      </c>
      <c r="C118" s="9" t="s">
        <v>61</v>
      </c>
      <c r="D118" s="9" t="str">
        <f>+VLOOKUP($C118,$C$10:$D$51,2,FALSE)</f>
        <v>Pesos</v>
      </c>
      <c r="E118" s="9" t="s">
        <v>124</v>
      </c>
      <c r="F118" s="108">
        <v>2316.8051399999999</v>
      </c>
      <c r="G118" s="108">
        <v>0</v>
      </c>
      <c r="H118" s="108">
        <v>0</v>
      </c>
      <c r="I118" s="108">
        <v>0</v>
      </c>
      <c r="J118" s="108">
        <v>0</v>
      </c>
      <c r="K118" s="108">
        <v>0</v>
      </c>
      <c r="L118" s="108">
        <v>0</v>
      </c>
      <c r="M118" s="108">
        <v>0</v>
      </c>
      <c r="N118" s="108">
        <v>0</v>
      </c>
      <c r="O118" s="108">
        <v>0</v>
      </c>
      <c r="P118" s="108">
        <v>0</v>
      </c>
      <c r="Q118" s="108">
        <v>0</v>
      </c>
      <c r="R118" s="108">
        <v>0</v>
      </c>
      <c r="S118" s="108">
        <v>0</v>
      </c>
      <c r="T118" s="108">
        <v>0</v>
      </c>
      <c r="U118" s="108">
        <v>0</v>
      </c>
      <c r="V118" s="108">
        <v>0</v>
      </c>
      <c r="W118" s="108">
        <v>0</v>
      </c>
      <c r="X118" s="108">
        <v>0</v>
      </c>
      <c r="Y118" s="108">
        <v>0</v>
      </c>
      <c r="Z118" s="108">
        <v>0</v>
      </c>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c r="BB118" s="113"/>
      <c r="BC118" s="113"/>
      <c r="BD118" s="113"/>
      <c r="BE118" s="113"/>
      <c r="BF118" s="113"/>
      <c r="BG118" s="113"/>
      <c r="BH118" s="113"/>
      <c r="BI118" s="113"/>
      <c r="BJ118" s="113"/>
      <c r="BK118" s="113"/>
      <c r="BL118" s="113"/>
      <c r="BM118" s="113"/>
      <c r="BN118" s="113"/>
      <c r="BO118" s="113"/>
      <c r="BP118" s="113"/>
      <c r="BQ118" s="113"/>
      <c r="BR118" s="113"/>
      <c r="BS118" s="113"/>
      <c r="BT118" s="113"/>
      <c r="BU118" s="113"/>
      <c r="BV118" s="113"/>
      <c r="BW118" s="113"/>
      <c r="BX118" s="113"/>
      <c r="BY118" s="113"/>
      <c r="BZ118" s="113"/>
      <c r="CA118" s="113"/>
      <c r="CB118" s="113"/>
      <c r="CC118" s="113"/>
      <c r="CD118" s="113"/>
      <c r="CE118" s="113"/>
    </row>
    <row r="119" spans="1:96" ht="6.75" customHeight="1" x14ac:dyDescent="0.3">
      <c r="B119" s="25"/>
      <c r="C119" s="15"/>
      <c r="D119" s="15"/>
      <c r="E119" s="53"/>
      <c r="F119" s="53"/>
      <c r="G119" s="53"/>
      <c r="H119" s="53"/>
      <c r="I119" s="53"/>
      <c r="J119" s="53"/>
      <c r="K119" s="53"/>
      <c r="L119" s="53"/>
      <c r="M119" s="53"/>
      <c r="N119" s="26"/>
      <c r="O119" s="26"/>
      <c r="P119" s="26"/>
      <c r="Q119" s="26"/>
      <c r="R119" s="26"/>
      <c r="S119" s="26"/>
      <c r="T119" s="26"/>
      <c r="U119" s="26"/>
      <c r="V119" s="26"/>
      <c r="W119" s="52"/>
      <c r="AD119" s="52"/>
      <c r="AE119" s="52"/>
      <c r="AF119" s="52"/>
      <c r="AG119" s="52"/>
      <c r="AH119" s="52"/>
      <c r="AI119" s="52"/>
      <c r="AJ119" s="52"/>
      <c r="AK119" s="52"/>
    </row>
    <row r="120" spans="1:96" ht="29.25" customHeight="1" x14ac:dyDescent="0.3">
      <c r="B120" s="161" t="s">
        <v>64</v>
      </c>
      <c r="C120" s="162"/>
      <c r="D120" s="162"/>
      <c r="E120" s="163"/>
      <c r="F120" s="106">
        <f t="shared" ref="F120:Z120" si="21">+SUM(F76,F92,F95,F97,F114)</f>
        <v>4914.4315215881652</v>
      </c>
      <c r="G120" s="106">
        <f t="shared" si="21"/>
        <v>16.345659581601844</v>
      </c>
      <c r="H120" s="106">
        <f t="shared" si="21"/>
        <v>10.434325061801667</v>
      </c>
      <c r="I120" s="106">
        <f t="shared" si="21"/>
        <v>10591.864153426914</v>
      </c>
      <c r="J120" s="106">
        <f t="shared" si="21"/>
        <v>15.803446180435063</v>
      </c>
      <c r="K120" s="106">
        <f t="shared" si="21"/>
        <v>36.133681228461327</v>
      </c>
      <c r="L120" s="106">
        <f t="shared" si="21"/>
        <v>10595.810011683754</v>
      </c>
      <c r="M120" s="106">
        <f t="shared" si="21"/>
        <v>97.225939856057025</v>
      </c>
      <c r="N120" s="106">
        <f t="shared" si="21"/>
        <v>39.418561340139632</v>
      </c>
      <c r="O120" s="106">
        <f t="shared" si="21"/>
        <v>973.90278426354757</v>
      </c>
      <c r="P120" s="106">
        <f t="shared" si="21"/>
        <v>97.097821934807016</v>
      </c>
      <c r="Q120" s="106">
        <f t="shared" si="21"/>
        <v>39.418561340139632</v>
      </c>
      <c r="R120" s="106">
        <f t="shared" si="21"/>
        <v>474.45191070563016</v>
      </c>
      <c r="S120" s="106">
        <f t="shared" si="21"/>
        <v>96.919652224807024</v>
      </c>
      <c r="T120" s="106">
        <f t="shared" si="21"/>
        <v>39.418561340139632</v>
      </c>
      <c r="U120" s="106">
        <f t="shared" si="21"/>
        <v>35.390772284427641</v>
      </c>
      <c r="V120" s="106">
        <f t="shared" si="21"/>
        <v>92.048842373378449</v>
      </c>
      <c r="W120" s="106">
        <f t="shared" si="21"/>
        <v>22.994160781748118</v>
      </c>
      <c r="X120" s="106">
        <f t="shared" si="21"/>
        <v>0</v>
      </c>
      <c r="Y120" s="106">
        <f t="shared" si="21"/>
        <v>17.233380036846597</v>
      </c>
      <c r="Z120" s="106">
        <f t="shared" si="21"/>
        <v>0</v>
      </c>
      <c r="AD120" s="142"/>
      <c r="AE120" s="142"/>
      <c r="AF120" s="142"/>
      <c r="AG120" s="142"/>
      <c r="AH120" s="142"/>
      <c r="AI120" s="142"/>
      <c r="AJ120" s="142"/>
      <c r="AK120" s="142"/>
      <c r="AL120" s="142"/>
      <c r="AM120" s="142"/>
      <c r="AN120" s="142"/>
      <c r="AO120" s="142"/>
      <c r="AP120" s="142"/>
      <c r="AQ120" s="142"/>
      <c r="AR120" s="142"/>
      <c r="AS120" s="142"/>
      <c r="AT120" s="142"/>
      <c r="AU120" s="142"/>
      <c r="AV120" s="142"/>
      <c r="AW120" s="142"/>
      <c r="AX120" s="142"/>
      <c r="AY120" s="142"/>
      <c r="AZ120" s="142"/>
      <c r="BA120" s="142"/>
      <c r="BB120" s="142"/>
      <c r="BC120" s="142"/>
      <c r="BD120" s="142"/>
      <c r="BE120" s="142"/>
      <c r="BF120" s="142"/>
      <c r="BG120" s="142"/>
      <c r="BH120" s="142"/>
      <c r="BI120" s="142"/>
      <c r="BJ120" s="142"/>
      <c r="BK120" s="142"/>
      <c r="BL120" s="142"/>
      <c r="BM120" s="142"/>
      <c r="BN120" s="142"/>
      <c r="BO120" s="142"/>
      <c r="BP120" s="142"/>
      <c r="BQ120" s="142"/>
      <c r="BR120" s="142"/>
      <c r="BS120" s="142"/>
      <c r="BT120" s="142"/>
      <c r="BU120" s="142"/>
      <c r="BV120" s="142"/>
      <c r="BW120" s="142"/>
      <c r="BX120" s="142"/>
      <c r="BY120" s="142"/>
      <c r="BZ120" s="142"/>
      <c r="CA120" s="142"/>
      <c r="CB120" s="142"/>
      <c r="CC120" s="142"/>
      <c r="CD120" s="142"/>
      <c r="CE120" s="142"/>
    </row>
    <row r="121" spans="1:96" x14ac:dyDescent="0.3">
      <c r="B121" s="59"/>
      <c r="C121" s="59"/>
      <c r="D121" s="59"/>
      <c r="E121" s="59"/>
      <c r="F121" s="59"/>
      <c r="G121" s="59"/>
      <c r="H121" s="59"/>
      <c r="I121" s="59"/>
      <c r="J121" s="59"/>
      <c r="K121" s="59"/>
      <c r="L121" s="59"/>
      <c r="M121" s="59"/>
      <c r="N121" s="59"/>
      <c r="O121" s="59"/>
      <c r="P121" s="59"/>
      <c r="Q121" s="59"/>
      <c r="R121" s="59"/>
      <c r="S121" s="59"/>
      <c r="T121" s="59"/>
      <c r="U121" s="59"/>
      <c r="V121" s="59"/>
      <c r="W121" s="59"/>
    </row>
    <row r="122" spans="1:96" ht="30" customHeight="1" x14ac:dyDescent="0.3">
      <c r="B122" s="24" t="s">
        <v>184</v>
      </c>
      <c r="E122" s="117"/>
      <c r="F122" s="41"/>
      <c r="G122" s="41"/>
      <c r="H122" s="41"/>
      <c r="I122" s="41"/>
      <c r="J122" s="41"/>
      <c r="K122" s="41"/>
      <c r="L122" s="41"/>
      <c r="M122" s="54"/>
      <c r="N122" s="54"/>
      <c r="O122" s="54"/>
      <c r="P122" s="54"/>
      <c r="Q122" s="54"/>
      <c r="R122" s="54"/>
      <c r="S122" s="54"/>
      <c r="T122" s="54"/>
      <c r="U122" s="54"/>
      <c r="V122" s="54"/>
      <c r="W122" s="54"/>
      <c r="X122" s="54"/>
      <c r="Y122" s="54"/>
      <c r="Z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c r="BL122" s="54"/>
      <c r="BM122" s="54"/>
      <c r="BN122" s="54"/>
      <c r="BO122" s="54"/>
      <c r="BP122" s="54"/>
      <c r="BQ122" s="54"/>
      <c r="BR122" s="54"/>
      <c r="BS122" s="54"/>
      <c r="BT122" s="54"/>
      <c r="BU122" s="54"/>
      <c r="BV122" s="54"/>
      <c r="BW122" s="54"/>
      <c r="BX122" s="54"/>
      <c r="BY122" s="54"/>
      <c r="BZ122" s="54"/>
      <c r="CA122" s="54"/>
      <c r="CB122" s="54"/>
      <c r="CC122" s="54"/>
      <c r="CD122" s="54"/>
      <c r="CE122" s="54"/>
      <c r="CF122" s="54"/>
      <c r="CG122" s="54"/>
      <c r="CH122" s="54"/>
      <c r="CI122" s="54"/>
      <c r="CJ122" s="54"/>
      <c r="CK122" s="54"/>
      <c r="CL122" s="54"/>
      <c r="CM122" s="54"/>
      <c r="CN122" s="54"/>
      <c r="CO122" s="54"/>
      <c r="CP122" s="54"/>
      <c r="CQ122" s="54"/>
      <c r="CR122" s="54"/>
    </row>
    <row r="123" spans="1:96" ht="27.95" customHeight="1" x14ac:dyDescent="0.3">
      <c r="B123" s="9" t="s">
        <v>185</v>
      </c>
      <c r="C123" s="9" t="s">
        <v>186</v>
      </c>
      <c r="D123" s="9" t="s">
        <v>2</v>
      </c>
      <c r="E123" s="119" t="s">
        <v>187</v>
      </c>
      <c r="F123" s="108">
        <v>1549.8907380000001</v>
      </c>
      <c r="G123" s="108">
        <v>0</v>
      </c>
      <c r="H123" s="108">
        <v>0</v>
      </c>
      <c r="I123" s="108">
        <v>0</v>
      </c>
      <c r="J123" s="108">
        <v>0</v>
      </c>
      <c r="K123" s="108">
        <v>0</v>
      </c>
      <c r="L123" s="108">
        <v>0</v>
      </c>
      <c r="M123" s="108">
        <v>0</v>
      </c>
      <c r="N123" s="108">
        <v>0</v>
      </c>
      <c r="O123" s="108">
        <v>0</v>
      </c>
      <c r="P123" s="108">
        <v>0</v>
      </c>
      <c r="Q123" s="108">
        <v>0</v>
      </c>
      <c r="R123" s="108">
        <v>0</v>
      </c>
      <c r="S123" s="108">
        <v>0</v>
      </c>
      <c r="T123" s="108">
        <v>0</v>
      </c>
      <c r="U123" s="108">
        <v>0</v>
      </c>
      <c r="V123" s="108">
        <v>0</v>
      </c>
      <c r="W123" s="108">
        <v>0</v>
      </c>
      <c r="X123" s="108">
        <v>0</v>
      </c>
      <c r="Y123" s="108">
        <v>0</v>
      </c>
      <c r="Z123" s="108">
        <v>0</v>
      </c>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c r="BB123" s="113"/>
      <c r="BC123" s="113"/>
      <c r="BD123" s="113"/>
      <c r="BE123" s="113"/>
      <c r="BF123" s="113"/>
      <c r="BG123" s="113"/>
      <c r="BH123" s="113"/>
      <c r="BI123" s="113"/>
      <c r="BJ123" s="113"/>
      <c r="BK123" s="113"/>
      <c r="BL123" s="113"/>
      <c r="BM123" s="113"/>
      <c r="BN123" s="113"/>
      <c r="BO123" s="113"/>
      <c r="BP123" s="113"/>
      <c r="BQ123" s="113"/>
      <c r="BR123" s="113"/>
      <c r="BS123" s="113"/>
      <c r="BT123" s="113"/>
      <c r="BU123" s="113"/>
      <c r="BV123" s="113"/>
      <c r="BW123" s="113"/>
      <c r="BX123" s="113"/>
      <c r="BY123" s="113"/>
      <c r="BZ123" s="113"/>
      <c r="CA123" s="113"/>
      <c r="CB123" s="113"/>
      <c r="CC123" s="113"/>
      <c r="CD123" s="113"/>
      <c r="CE123" s="113"/>
      <c r="CF123" s="113"/>
      <c r="CG123" s="113"/>
      <c r="CH123" s="113"/>
      <c r="CI123" s="120"/>
      <c r="CJ123" s="120"/>
      <c r="CK123" s="120"/>
      <c r="CL123" s="120"/>
      <c r="CM123" s="120"/>
      <c r="CN123" s="120"/>
      <c r="CO123" s="120"/>
      <c r="CP123" s="113"/>
      <c r="CQ123" s="113"/>
      <c r="CR123" s="113"/>
    </row>
    <row r="124" spans="1:96" ht="27.95" customHeight="1" x14ac:dyDescent="0.3">
      <c r="B124" s="9" t="s">
        <v>194</v>
      </c>
      <c r="C124" s="9" t="s">
        <v>188</v>
      </c>
      <c r="D124" s="9" t="s">
        <v>2</v>
      </c>
      <c r="E124" s="119" t="s">
        <v>187</v>
      </c>
      <c r="F124" s="108">
        <v>1041.987697</v>
      </c>
      <c r="G124" s="108">
        <v>0</v>
      </c>
      <c r="H124" s="108">
        <v>0</v>
      </c>
      <c r="I124" s="108">
        <v>0</v>
      </c>
      <c r="J124" s="108">
        <v>0</v>
      </c>
      <c r="K124" s="108">
        <v>0</v>
      </c>
      <c r="L124" s="108">
        <v>0</v>
      </c>
      <c r="M124" s="108">
        <v>0</v>
      </c>
      <c r="N124" s="108">
        <v>0</v>
      </c>
      <c r="O124" s="108">
        <v>0</v>
      </c>
      <c r="P124" s="108">
        <v>0</v>
      </c>
      <c r="Q124" s="108">
        <v>0</v>
      </c>
      <c r="R124" s="108">
        <v>0</v>
      </c>
      <c r="S124" s="108">
        <v>0</v>
      </c>
      <c r="T124" s="108">
        <v>0</v>
      </c>
      <c r="U124" s="108">
        <v>0</v>
      </c>
      <c r="V124" s="108">
        <v>0</v>
      </c>
      <c r="W124" s="108">
        <v>0</v>
      </c>
      <c r="X124" s="108">
        <v>0</v>
      </c>
      <c r="Y124" s="108">
        <v>0</v>
      </c>
      <c r="Z124" s="108">
        <v>0</v>
      </c>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c r="BB124" s="113"/>
      <c r="BC124" s="113"/>
      <c r="BD124" s="113"/>
      <c r="BE124" s="113"/>
      <c r="BF124" s="113"/>
      <c r="BG124" s="113"/>
      <c r="BH124" s="113"/>
      <c r="BI124" s="113"/>
      <c r="BJ124" s="113"/>
      <c r="BK124" s="113"/>
      <c r="BL124" s="113"/>
      <c r="BM124" s="113"/>
      <c r="BN124" s="113"/>
      <c r="BO124" s="113"/>
      <c r="BP124" s="113"/>
      <c r="BQ124" s="113"/>
      <c r="BR124" s="113"/>
      <c r="BS124" s="113"/>
      <c r="BT124" s="113"/>
      <c r="BU124" s="113"/>
      <c r="BV124" s="113"/>
      <c r="BW124" s="113"/>
      <c r="BX124" s="113"/>
      <c r="BY124" s="113"/>
      <c r="BZ124" s="113"/>
      <c r="CA124" s="113"/>
      <c r="CB124" s="113"/>
      <c r="CC124" s="113"/>
      <c r="CD124" s="113"/>
      <c r="CE124" s="113"/>
      <c r="CF124" s="113"/>
      <c r="CG124" s="113"/>
      <c r="CH124" s="113"/>
      <c r="CI124" s="120"/>
      <c r="CJ124" s="120"/>
      <c r="CK124" s="120"/>
      <c r="CL124" s="120"/>
      <c r="CM124" s="120"/>
      <c r="CN124" s="120"/>
      <c r="CO124" s="120"/>
      <c r="CP124" s="113"/>
      <c r="CQ124" s="113"/>
      <c r="CR124" s="113"/>
    </row>
    <row r="125" spans="1:96" ht="27.95" customHeight="1" x14ac:dyDescent="0.3">
      <c r="B125" s="9" t="s">
        <v>189</v>
      </c>
      <c r="C125" s="9" t="s">
        <v>190</v>
      </c>
      <c r="D125" s="9" t="s">
        <v>2</v>
      </c>
      <c r="E125" s="119" t="s">
        <v>187</v>
      </c>
      <c r="F125" s="108">
        <v>0</v>
      </c>
      <c r="G125" s="108">
        <v>0</v>
      </c>
      <c r="H125" s="108">
        <v>0</v>
      </c>
      <c r="I125" s="108">
        <v>6397.3646419999995</v>
      </c>
      <c r="J125" s="108">
        <v>0</v>
      </c>
      <c r="K125" s="108">
        <v>0</v>
      </c>
      <c r="L125" s="108">
        <v>0</v>
      </c>
      <c r="M125" s="108">
        <v>0</v>
      </c>
      <c r="N125" s="108">
        <v>0</v>
      </c>
      <c r="O125" s="108">
        <v>0</v>
      </c>
      <c r="P125" s="108">
        <v>0</v>
      </c>
      <c r="Q125" s="108">
        <v>0</v>
      </c>
      <c r="R125" s="108">
        <v>0</v>
      </c>
      <c r="S125" s="108">
        <v>0</v>
      </c>
      <c r="T125" s="108">
        <v>0</v>
      </c>
      <c r="U125" s="108">
        <v>0</v>
      </c>
      <c r="V125" s="108">
        <v>0</v>
      </c>
      <c r="W125" s="108">
        <v>0</v>
      </c>
      <c r="X125" s="108">
        <v>0</v>
      </c>
      <c r="Y125" s="108">
        <v>0</v>
      </c>
      <c r="Z125" s="108">
        <v>0</v>
      </c>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c r="BB125" s="113"/>
      <c r="BC125" s="113"/>
      <c r="BD125" s="113"/>
      <c r="BE125" s="113"/>
      <c r="BF125" s="113"/>
      <c r="BG125" s="113"/>
      <c r="BH125" s="113"/>
      <c r="BI125" s="113"/>
      <c r="BJ125" s="113"/>
      <c r="BK125" s="113"/>
      <c r="BL125" s="113"/>
      <c r="BM125" s="113"/>
      <c r="BN125" s="113"/>
      <c r="BO125" s="113"/>
      <c r="BP125" s="113"/>
      <c r="BQ125" s="113"/>
      <c r="BR125" s="113"/>
      <c r="BS125" s="113"/>
      <c r="BT125" s="113"/>
      <c r="BU125" s="113"/>
      <c r="BV125" s="113"/>
      <c r="BW125" s="113"/>
      <c r="BX125" s="113"/>
      <c r="BY125" s="113"/>
      <c r="BZ125" s="113"/>
      <c r="CA125" s="113"/>
      <c r="CB125" s="113"/>
      <c r="CC125" s="113"/>
      <c r="CD125" s="113"/>
      <c r="CE125" s="113"/>
      <c r="CF125" s="113"/>
      <c r="CG125" s="113"/>
      <c r="CH125" s="113"/>
      <c r="CI125" s="120"/>
      <c r="CJ125" s="120"/>
      <c r="CK125" s="120"/>
      <c r="CL125" s="120"/>
      <c r="CM125" s="120"/>
      <c r="CN125" s="120"/>
      <c r="CO125" s="120"/>
      <c r="CP125" s="113"/>
      <c r="CQ125" s="113"/>
      <c r="CR125" s="113"/>
    </row>
    <row r="126" spans="1:96" x14ac:dyDescent="0.3">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96" x14ac:dyDescent="0.3">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96" ht="20.25" x14ac:dyDescent="0.3">
      <c r="B128" s="153" t="s">
        <v>72</v>
      </c>
      <c r="C128" s="153"/>
      <c r="D128" s="153"/>
      <c r="E128" s="153"/>
      <c r="F128" s="153"/>
      <c r="G128" s="153"/>
      <c r="H128" s="153"/>
      <c r="I128" s="153"/>
      <c r="J128" s="153"/>
      <c r="K128" s="153"/>
      <c r="L128" s="153"/>
      <c r="M128" s="153"/>
      <c r="N128" s="153"/>
      <c r="O128" s="153"/>
      <c r="P128" s="153"/>
      <c r="Q128" s="153"/>
      <c r="R128" s="153"/>
      <c r="S128" s="153"/>
      <c r="T128" s="153"/>
      <c r="U128" s="153"/>
    </row>
    <row r="129" spans="1:83" ht="17.25" x14ac:dyDescent="0.3">
      <c r="B129" s="5" t="s">
        <v>75</v>
      </c>
      <c r="C129" s="2"/>
      <c r="D129" s="2"/>
      <c r="E129" s="2"/>
      <c r="F129" s="2"/>
      <c r="G129" s="2"/>
      <c r="H129" s="2"/>
      <c r="I129" s="2"/>
      <c r="J129" s="2"/>
      <c r="K129" s="2"/>
      <c r="L129" s="2"/>
      <c r="M129" s="2"/>
      <c r="N129" s="2"/>
      <c r="O129" s="2"/>
      <c r="P129" s="2"/>
      <c r="Q129" s="2"/>
      <c r="R129" s="1"/>
    </row>
    <row r="131" spans="1:83" ht="32.25" customHeight="1" x14ac:dyDescent="0.3">
      <c r="F131" s="75">
        <v>2021</v>
      </c>
      <c r="G131" s="75">
        <v>2021</v>
      </c>
      <c r="H131" s="75">
        <v>2021</v>
      </c>
      <c r="I131" s="75">
        <v>2022</v>
      </c>
      <c r="J131" s="75">
        <v>2022</v>
      </c>
      <c r="K131" s="75">
        <v>2022</v>
      </c>
      <c r="L131" s="75">
        <v>2023</v>
      </c>
      <c r="M131" s="75">
        <v>2023</v>
      </c>
      <c r="N131" s="75">
        <v>2023</v>
      </c>
      <c r="O131" s="75">
        <v>2024</v>
      </c>
      <c r="P131" s="75">
        <v>2024</v>
      </c>
      <c r="Q131" s="75">
        <v>2024</v>
      </c>
      <c r="R131" s="75">
        <v>2025</v>
      </c>
      <c r="S131" s="75">
        <v>2025</v>
      </c>
      <c r="T131" s="75">
        <v>2025</v>
      </c>
      <c r="U131" s="75">
        <v>2026</v>
      </c>
      <c r="V131" s="75">
        <v>2026</v>
      </c>
      <c r="W131" s="75">
        <v>2026</v>
      </c>
      <c r="X131" s="76" t="s">
        <v>172</v>
      </c>
      <c r="Y131" s="76" t="s">
        <v>172</v>
      </c>
      <c r="Z131" s="76" t="s">
        <v>172</v>
      </c>
      <c r="AD131" s="141"/>
      <c r="AE131" s="141"/>
      <c r="AF131" s="141"/>
      <c r="AG131" s="141"/>
      <c r="AH131" s="141"/>
      <c r="AI131" s="141"/>
      <c r="AJ131" s="141"/>
      <c r="AK131" s="141"/>
      <c r="AL131" s="141"/>
      <c r="AM131" s="141"/>
      <c r="AN131" s="141"/>
      <c r="AO131" s="141"/>
      <c r="AP131" s="141"/>
      <c r="AQ131" s="141"/>
      <c r="AR131" s="141"/>
      <c r="AS131" s="141"/>
      <c r="AT131" s="141"/>
      <c r="AU131" s="141"/>
      <c r="AV131" s="141"/>
      <c r="AW131" s="141"/>
      <c r="AX131" s="141"/>
      <c r="AY131" s="141"/>
      <c r="AZ131" s="141"/>
      <c r="BA131" s="141"/>
      <c r="BB131" s="141"/>
      <c r="BC131" s="141"/>
      <c r="BD131" s="141"/>
      <c r="BE131" s="141"/>
      <c r="BF131" s="141"/>
      <c r="BG131" s="141"/>
      <c r="BH131" s="141"/>
      <c r="BI131" s="141"/>
      <c r="BJ131" s="141"/>
      <c r="BK131" s="141"/>
      <c r="BL131" s="141"/>
      <c r="BM131" s="141"/>
      <c r="BN131" s="141"/>
      <c r="BO131" s="141"/>
      <c r="BP131" s="141"/>
      <c r="BQ131" s="141"/>
      <c r="BR131" s="141"/>
      <c r="BS131" s="141"/>
      <c r="BT131" s="141"/>
      <c r="BU131" s="141"/>
      <c r="BV131" s="141"/>
      <c r="BW131" s="141"/>
      <c r="BX131" s="141"/>
      <c r="BY131" s="141"/>
      <c r="BZ131" s="141"/>
      <c r="CA131" s="141"/>
      <c r="CB131" s="141"/>
      <c r="CC131" s="141"/>
      <c r="CD131" s="141"/>
      <c r="CE131" s="141"/>
    </row>
    <row r="132" spans="1:83" ht="33.75" customHeight="1" x14ac:dyDescent="0.3">
      <c r="B132" s="24" t="s">
        <v>0</v>
      </c>
      <c r="C132" s="24" t="s">
        <v>1</v>
      </c>
      <c r="D132" s="45" t="s">
        <v>197</v>
      </c>
      <c r="E132" s="45" t="s">
        <v>127</v>
      </c>
      <c r="F132" s="24" t="s">
        <v>2</v>
      </c>
      <c r="G132" s="33" t="s">
        <v>131</v>
      </c>
      <c r="H132" s="24" t="s">
        <v>70</v>
      </c>
      <c r="I132" s="24" t="s">
        <v>2</v>
      </c>
      <c r="J132" s="33" t="s">
        <v>131</v>
      </c>
      <c r="K132" s="24" t="s">
        <v>70</v>
      </c>
      <c r="L132" s="24" t="s">
        <v>2</v>
      </c>
      <c r="M132" s="33" t="s">
        <v>131</v>
      </c>
      <c r="N132" s="24" t="s">
        <v>70</v>
      </c>
      <c r="O132" s="24" t="s">
        <v>2</v>
      </c>
      <c r="P132" s="33" t="s">
        <v>131</v>
      </c>
      <c r="Q132" s="24" t="s">
        <v>70</v>
      </c>
      <c r="R132" s="24" t="s">
        <v>2</v>
      </c>
      <c r="S132" s="33" t="s">
        <v>131</v>
      </c>
      <c r="T132" s="24" t="s">
        <v>70</v>
      </c>
      <c r="U132" s="24" t="s">
        <v>2</v>
      </c>
      <c r="V132" s="33" t="s">
        <v>131</v>
      </c>
      <c r="W132" s="24" t="s">
        <v>70</v>
      </c>
      <c r="X132" s="24" t="s">
        <v>2</v>
      </c>
      <c r="Y132" s="33" t="s">
        <v>131</v>
      </c>
      <c r="Z132" s="24" t="s">
        <v>70</v>
      </c>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row>
    <row r="133" spans="1:83" ht="27.95" customHeight="1" x14ac:dyDescent="0.3">
      <c r="B133" s="22" t="s">
        <v>120</v>
      </c>
      <c r="C133" s="22"/>
      <c r="D133" s="22"/>
      <c r="E133" s="22"/>
      <c r="F133" s="106">
        <f t="shared" ref="F133:Z133" si="22">+SUM(F134:F148)</f>
        <v>2029.981429299412</v>
      </c>
      <c r="G133" s="106">
        <f t="shared" si="22"/>
        <v>0</v>
      </c>
      <c r="H133" s="106">
        <f t="shared" si="22"/>
        <v>0</v>
      </c>
      <c r="I133" s="106">
        <f t="shared" si="22"/>
        <v>3352.0470243630825</v>
      </c>
      <c r="J133" s="106">
        <f t="shared" si="22"/>
        <v>0</v>
      </c>
      <c r="K133" s="106">
        <f t="shared" si="22"/>
        <v>0</v>
      </c>
      <c r="L133" s="106">
        <f t="shared" si="22"/>
        <v>766.21909688337473</v>
      </c>
      <c r="M133" s="106">
        <f t="shared" si="22"/>
        <v>0</v>
      </c>
      <c r="N133" s="106">
        <f t="shared" si="22"/>
        <v>0</v>
      </c>
      <c r="O133" s="106">
        <f t="shared" si="22"/>
        <v>31.692831729479167</v>
      </c>
      <c r="P133" s="106">
        <f t="shared" si="22"/>
        <v>0</v>
      </c>
      <c r="Q133" s="106">
        <f t="shared" si="22"/>
        <v>0</v>
      </c>
      <c r="R133" s="106">
        <f t="shared" si="22"/>
        <v>13.611012451180859</v>
      </c>
      <c r="S133" s="106">
        <f t="shared" si="22"/>
        <v>0</v>
      </c>
      <c r="T133" s="106">
        <f t="shared" si="22"/>
        <v>0</v>
      </c>
      <c r="U133" s="106">
        <f t="shared" si="22"/>
        <v>2.7217584254665361</v>
      </c>
      <c r="V133" s="106">
        <f t="shared" si="22"/>
        <v>0</v>
      </c>
      <c r="W133" s="106">
        <f t="shared" si="22"/>
        <v>0</v>
      </c>
      <c r="X133" s="106">
        <f t="shared" si="22"/>
        <v>0</v>
      </c>
      <c r="Y133" s="106">
        <f t="shared" si="22"/>
        <v>0</v>
      </c>
      <c r="Z133" s="106">
        <f t="shared" si="22"/>
        <v>0</v>
      </c>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42"/>
      <c r="BB133" s="142"/>
      <c r="BC133" s="142"/>
      <c r="BD133" s="142"/>
      <c r="BE133" s="142"/>
      <c r="BF133" s="142"/>
      <c r="BG133" s="142"/>
      <c r="BH133" s="142"/>
      <c r="BI133" s="142"/>
      <c r="BJ133" s="142"/>
      <c r="BK133" s="142"/>
      <c r="BL133" s="142"/>
      <c r="BM133" s="142"/>
      <c r="BN133" s="142"/>
      <c r="BO133" s="142"/>
      <c r="BP133" s="142"/>
      <c r="BQ133" s="142"/>
      <c r="BR133" s="142"/>
      <c r="BS133" s="142"/>
      <c r="BT133" s="142"/>
      <c r="BU133" s="142"/>
      <c r="BV133" s="142"/>
      <c r="BW133" s="142"/>
      <c r="BX133" s="142"/>
      <c r="BY133" s="142"/>
      <c r="BZ133" s="142"/>
      <c r="CA133" s="142"/>
      <c r="CB133" s="142"/>
      <c r="CC133" s="142"/>
      <c r="CD133" s="142"/>
      <c r="CE133" s="142"/>
    </row>
    <row r="134" spans="1:83" ht="27.95" customHeight="1" x14ac:dyDescent="0.3">
      <c r="A134" s="101"/>
      <c r="B134" s="9" t="s">
        <v>3</v>
      </c>
      <c r="C134" s="9" t="s">
        <v>4</v>
      </c>
      <c r="D134" s="9" t="str">
        <f t="shared" ref="D134:D148" si="23">+VLOOKUP($C134,$C$10:$D$51,2,FALSE)</f>
        <v>Pesos</v>
      </c>
      <c r="E134" s="9" t="s">
        <v>120</v>
      </c>
      <c r="F134" s="108">
        <v>1580.3922833028032</v>
      </c>
      <c r="G134" s="108">
        <v>0</v>
      </c>
      <c r="H134" s="108">
        <v>0</v>
      </c>
      <c r="I134" s="108">
        <v>2047.342656351228</v>
      </c>
      <c r="J134" s="108">
        <v>0</v>
      </c>
      <c r="K134" s="108">
        <v>0</v>
      </c>
      <c r="L134" s="108">
        <v>596.32035360903922</v>
      </c>
      <c r="M134" s="108">
        <v>0</v>
      </c>
      <c r="N134" s="108">
        <v>0</v>
      </c>
      <c r="O134" s="108">
        <v>0</v>
      </c>
      <c r="P134" s="108">
        <v>0</v>
      </c>
      <c r="Q134" s="108">
        <v>0</v>
      </c>
      <c r="R134" s="108">
        <v>0</v>
      </c>
      <c r="S134" s="108">
        <v>0</v>
      </c>
      <c r="T134" s="108">
        <v>0</v>
      </c>
      <c r="U134" s="108">
        <v>0</v>
      </c>
      <c r="V134" s="108">
        <v>0</v>
      </c>
      <c r="W134" s="108">
        <v>0</v>
      </c>
      <c r="X134" s="108">
        <v>0</v>
      </c>
      <c r="Y134" s="108">
        <v>0</v>
      </c>
      <c r="Z134" s="108">
        <v>0</v>
      </c>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c r="BB134" s="113"/>
      <c r="BC134" s="113"/>
      <c r="BD134" s="113"/>
      <c r="BE134" s="113"/>
      <c r="BF134" s="113"/>
      <c r="BG134" s="113"/>
      <c r="BH134" s="113"/>
      <c r="BI134" s="113"/>
      <c r="BJ134" s="113"/>
      <c r="BK134" s="113"/>
      <c r="BL134" s="113"/>
      <c r="BM134" s="113"/>
      <c r="BN134" s="113"/>
      <c r="BO134" s="113"/>
      <c r="BP134" s="113"/>
      <c r="BQ134" s="113"/>
      <c r="BR134" s="113"/>
      <c r="BS134" s="113"/>
      <c r="BT134" s="113"/>
      <c r="BU134" s="113"/>
      <c r="BV134" s="113"/>
      <c r="BW134" s="113"/>
      <c r="BX134" s="113"/>
      <c r="BY134" s="113"/>
      <c r="BZ134" s="113"/>
      <c r="CA134" s="113"/>
      <c r="CB134" s="113"/>
      <c r="CC134" s="113"/>
      <c r="CD134" s="113"/>
      <c r="CE134" s="113"/>
    </row>
    <row r="135" spans="1:83" ht="27.95" customHeight="1" x14ac:dyDescent="0.3">
      <c r="A135" s="101"/>
      <c r="B135" s="9" t="s">
        <v>163</v>
      </c>
      <c r="C135" s="9" t="s">
        <v>164</v>
      </c>
      <c r="D135" s="9" t="str">
        <f t="shared" si="23"/>
        <v>Pesos</v>
      </c>
      <c r="E135" s="9" t="s">
        <v>120</v>
      </c>
      <c r="F135" s="108">
        <v>3.2795721193789542</v>
      </c>
      <c r="G135" s="108">
        <v>0</v>
      </c>
      <c r="H135" s="108">
        <v>0</v>
      </c>
      <c r="I135" s="108">
        <v>2.2116780445254451</v>
      </c>
      <c r="J135" s="108">
        <v>0</v>
      </c>
      <c r="K135" s="108">
        <v>0</v>
      </c>
      <c r="L135" s="108">
        <v>0.77505490422862489</v>
      </c>
      <c r="M135" s="108">
        <v>0</v>
      </c>
      <c r="N135" s="108">
        <v>0</v>
      </c>
      <c r="O135" s="108">
        <v>0</v>
      </c>
      <c r="P135" s="108">
        <v>0</v>
      </c>
      <c r="Q135" s="108">
        <v>0</v>
      </c>
      <c r="R135" s="108">
        <v>0</v>
      </c>
      <c r="S135" s="108">
        <v>0</v>
      </c>
      <c r="T135" s="108">
        <v>0</v>
      </c>
      <c r="U135" s="108">
        <v>0</v>
      </c>
      <c r="V135" s="108">
        <v>0</v>
      </c>
      <c r="W135" s="108">
        <v>0</v>
      </c>
      <c r="X135" s="108">
        <v>0</v>
      </c>
      <c r="Y135" s="108">
        <v>0</v>
      </c>
      <c r="Z135" s="108">
        <v>0</v>
      </c>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c r="BB135" s="113"/>
      <c r="BC135" s="113"/>
      <c r="BD135" s="113"/>
      <c r="BE135" s="113"/>
      <c r="BF135" s="113"/>
      <c r="BG135" s="113"/>
      <c r="BH135" s="113"/>
      <c r="BI135" s="113"/>
      <c r="BJ135" s="113"/>
      <c r="BK135" s="113"/>
      <c r="BL135" s="113"/>
      <c r="BM135" s="113"/>
      <c r="BN135" s="113"/>
      <c r="BO135" s="113"/>
      <c r="BP135" s="113"/>
      <c r="BQ135" s="113"/>
      <c r="BR135" s="113"/>
      <c r="BS135" s="113"/>
      <c r="BT135" s="113"/>
      <c r="BU135" s="113"/>
      <c r="BV135" s="113"/>
      <c r="BW135" s="113"/>
      <c r="BX135" s="113"/>
      <c r="BY135" s="113"/>
      <c r="BZ135" s="113"/>
      <c r="CA135" s="113"/>
      <c r="CB135" s="113"/>
      <c r="CC135" s="113"/>
      <c r="CD135" s="113"/>
      <c r="CE135" s="113"/>
    </row>
    <row r="136" spans="1:83" ht="27.95" customHeight="1" x14ac:dyDescent="0.3">
      <c r="A136" s="101"/>
      <c r="B136" s="9" t="s">
        <v>156</v>
      </c>
      <c r="C136" s="9" t="s">
        <v>157</v>
      </c>
      <c r="D136" s="9" t="str">
        <f t="shared" si="23"/>
        <v>Pesos</v>
      </c>
      <c r="E136" s="9" t="s">
        <v>120</v>
      </c>
      <c r="F136" s="108">
        <v>2.3012325313232207</v>
      </c>
      <c r="G136" s="108">
        <v>0</v>
      </c>
      <c r="H136" s="108">
        <v>0</v>
      </c>
      <c r="I136" s="108">
        <v>1.5519053338699207</v>
      </c>
      <c r="J136" s="108">
        <v>0</v>
      </c>
      <c r="K136" s="108">
        <v>0</v>
      </c>
      <c r="L136" s="108">
        <v>0.5438458110536285</v>
      </c>
      <c r="M136" s="108">
        <v>0</v>
      </c>
      <c r="N136" s="108">
        <v>0</v>
      </c>
      <c r="O136" s="108">
        <v>0</v>
      </c>
      <c r="P136" s="108">
        <v>0</v>
      </c>
      <c r="Q136" s="108">
        <v>0</v>
      </c>
      <c r="R136" s="108">
        <v>0</v>
      </c>
      <c r="S136" s="108">
        <v>0</v>
      </c>
      <c r="T136" s="108">
        <v>0</v>
      </c>
      <c r="U136" s="108">
        <v>0</v>
      </c>
      <c r="V136" s="108">
        <v>0</v>
      </c>
      <c r="W136" s="108">
        <v>0</v>
      </c>
      <c r="X136" s="108">
        <v>0</v>
      </c>
      <c r="Y136" s="108">
        <v>0</v>
      </c>
      <c r="Z136" s="108">
        <v>0</v>
      </c>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c r="BB136" s="113"/>
      <c r="BC136" s="113"/>
      <c r="BD136" s="113"/>
      <c r="BE136" s="113"/>
      <c r="BF136" s="113"/>
      <c r="BG136" s="113"/>
      <c r="BH136" s="113"/>
      <c r="BI136" s="113"/>
      <c r="BJ136" s="113"/>
      <c r="BK136" s="113"/>
      <c r="BL136" s="113"/>
      <c r="BM136" s="113"/>
      <c r="BN136" s="113"/>
      <c r="BO136" s="113"/>
      <c r="BP136" s="113"/>
      <c r="BQ136" s="113"/>
      <c r="BR136" s="113"/>
      <c r="BS136" s="113"/>
      <c r="BT136" s="113"/>
      <c r="BU136" s="113"/>
      <c r="BV136" s="113"/>
      <c r="BW136" s="113"/>
      <c r="BX136" s="113"/>
      <c r="BY136" s="113"/>
      <c r="BZ136" s="113"/>
      <c r="CA136" s="113"/>
      <c r="CB136" s="113"/>
      <c r="CC136" s="113"/>
      <c r="CD136" s="113"/>
      <c r="CE136" s="113"/>
    </row>
    <row r="137" spans="1:83" ht="27.95" customHeight="1" x14ac:dyDescent="0.3">
      <c r="A137" s="101"/>
      <c r="B137" s="9" t="s">
        <v>5</v>
      </c>
      <c r="C137" s="9" t="s">
        <v>6</v>
      </c>
      <c r="D137" s="9" t="str">
        <f t="shared" si="23"/>
        <v>Pesos</v>
      </c>
      <c r="E137" s="9" t="s">
        <v>120</v>
      </c>
      <c r="F137" s="108">
        <v>229.81679136000002</v>
      </c>
      <c r="G137" s="108">
        <v>0</v>
      </c>
      <c r="H137" s="108">
        <v>0</v>
      </c>
      <c r="I137" s="108">
        <v>229.81679136000002</v>
      </c>
      <c r="J137" s="108">
        <v>0</v>
      </c>
      <c r="K137" s="108">
        <v>0</v>
      </c>
      <c r="L137" s="108">
        <v>114.90839568000001</v>
      </c>
      <c r="M137" s="108">
        <v>0</v>
      </c>
      <c r="N137" s="108">
        <v>0</v>
      </c>
      <c r="O137" s="108">
        <v>0</v>
      </c>
      <c r="P137" s="108">
        <v>0</v>
      </c>
      <c r="Q137" s="108">
        <v>0</v>
      </c>
      <c r="R137" s="108">
        <v>0</v>
      </c>
      <c r="S137" s="108">
        <v>0</v>
      </c>
      <c r="T137" s="108">
        <v>0</v>
      </c>
      <c r="U137" s="108">
        <v>0</v>
      </c>
      <c r="V137" s="108">
        <v>0</v>
      </c>
      <c r="W137" s="108">
        <v>0</v>
      </c>
      <c r="X137" s="108">
        <v>0</v>
      </c>
      <c r="Y137" s="108">
        <v>0</v>
      </c>
      <c r="Z137" s="108">
        <v>0</v>
      </c>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c r="BB137" s="113"/>
      <c r="BC137" s="113"/>
      <c r="BD137" s="113"/>
      <c r="BE137" s="113"/>
      <c r="BF137" s="113"/>
      <c r="BG137" s="113"/>
      <c r="BH137" s="113"/>
      <c r="BI137" s="113"/>
      <c r="BJ137" s="113"/>
      <c r="BK137" s="113"/>
      <c r="BL137" s="113"/>
      <c r="BM137" s="113"/>
      <c r="BN137" s="113"/>
      <c r="BO137" s="113"/>
      <c r="BP137" s="113"/>
      <c r="BQ137" s="113"/>
      <c r="BR137" s="113"/>
      <c r="BS137" s="113"/>
      <c r="BT137" s="113"/>
      <c r="BU137" s="113"/>
      <c r="BV137" s="113"/>
      <c r="BW137" s="113"/>
      <c r="BX137" s="113"/>
      <c r="BY137" s="113"/>
      <c r="BZ137" s="113"/>
      <c r="CA137" s="113"/>
      <c r="CB137" s="113"/>
      <c r="CC137" s="113"/>
      <c r="CD137" s="113"/>
      <c r="CE137" s="113"/>
    </row>
    <row r="138" spans="1:83" ht="27.95" customHeight="1" x14ac:dyDescent="0.3">
      <c r="A138" s="101"/>
      <c r="B138" s="9" t="s">
        <v>7</v>
      </c>
      <c r="C138" s="9" t="s">
        <v>8</v>
      </c>
      <c r="D138" s="9" t="str">
        <f t="shared" si="23"/>
        <v>Pesos</v>
      </c>
      <c r="E138" s="9" t="s">
        <v>120</v>
      </c>
      <c r="F138" s="108">
        <v>0</v>
      </c>
      <c r="G138" s="108">
        <v>0</v>
      </c>
      <c r="H138" s="108">
        <v>0</v>
      </c>
      <c r="I138" s="108">
        <v>556.35189633016478</v>
      </c>
      <c r="J138" s="108">
        <v>0</v>
      </c>
      <c r="K138" s="108">
        <v>0</v>
      </c>
      <c r="L138" s="108">
        <v>0</v>
      </c>
      <c r="M138" s="108">
        <v>0</v>
      </c>
      <c r="N138" s="108">
        <v>0</v>
      </c>
      <c r="O138" s="108">
        <v>0</v>
      </c>
      <c r="P138" s="108">
        <v>0</v>
      </c>
      <c r="Q138" s="108">
        <v>0</v>
      </c>
      <c r="R138" s="108">
        <v>0</v>
      </c>
      <c r="S138" s="108">
        <v>0</v>
      </c>
      <c r="T138" s="108">
        <v>0</v>
      </c>
      <c r="U138" s="108">
        <v>0</v>
      </c>
      <c r="V138" s="108">
        <v>0</v>
      </c>
      <c r="W138" s="108">
        <v>0</v>
      </c>
      <c r="X138" s="108">
        <v>0</v>
      </c>
      <c r="Y138" s="108">
        <v>0</v>
      </c>
      <c r="Z138" s="108">
        <v>0</v>
      </c>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c r="BB138" s="113"/>
      <c r="BC138" s="113"/>
      <c r="BD138" s="113"/>
      <c r="BE138" s="113"/>
      <c r="BF138" s="113"/>
      <c r="BG138" s="113"/>
      <c r="BH138" s="113"/>
      <c r="BI138" s="113"/>
      <c r="BJ138" s="113"/>
      <c r="BK138" s="113"/>
      <c r="BL138" s="113"/>
      <c r="BM138" s="113"/>
      <c r="BN138" s="113"/>
      <c r="BO138" s="113"/>
      <c r="BP138" s="113"/>
      <c r="BQ138" s="113"/>
      <c r="BR138" s="113"/>
      <c r="BS138" s="113"/>
      <c r="BT138" s="113"/>
      <c r="BU138" s="113"/>
      <c r="BV138" s="113"/>
      <c r="BW138" s="113"/>
      <c r="BX138" s="113"/>
      <c r="BY138" s="113"/>
      <c r="BZ138" s="113"/>
      <c r="CA138" s="113"/>
      <c r="CB138" s="113"/>
      <c r="CC138" s="113"/>
      <c r="CD138" s="113"/>
      <c r="CE138" s="113"/>
    </row>
    <row r="139" spans="1:83" ht="27.95" customHeight="1" x14ac:dyDescent="0.3">
      <c r="A139" s="101"/>
      <c r="B139" s="9" t="s">
        <v>9</v>
      </c>
      <c r="C139" s="9" t="s">
        <v>10</v>
      </c>
      <c r="D139" s="9" t="str">
        <f t="shared" si="23"/>
        <v>Pesos</v>
      </c>
      <c r="E139" s="9" t="s">
        <v>120</v>
      </c>
      <c r="F139" s="108">
        <v>113.71512348</v>
      </c>
      <c r="G139" s="108">
        <v>0</v>
      </c>
      <c r="H139" s="108">
        <v>0</v>
      </c>
      <c r="I139" s="108">
        <v>109.096420177011</v>
      </c>
      <c r="J139" s="108">
        <v>0</v>
      </c>
      <c r="K139" s="108">
        <v>0</v>
      </c>
      <c r="L139" s="108">
        <v>0</v>
      </c>
      <c r="M139" s="108">
        <v>0</v>
      </c>
      <c r="N139" s="108">
        <v>0</v>
      </c>
      <c r="O139" s="108">
        <v>0</v>
      </c>
      <c r="P139" s="108">
        <v>0</v>
      </c>
      <c r="Q139" s="108">
        <v>0</v>
      </c>
      <c r="R139" s="108">
        <v>0</v>
      </c>
      <c r="S139" s="108">
        <v>0</v>
      </c>
      <c r="T139" s="108">
        <v>0</v>
      </c>
      <c r="U139" s="108">
        <v>0</v>
      </c>
      <c r="V139" s="108">
        <v>0</v>
      </c>
      <c r="W139" s="108">
        <v>0</v>
      </c>
      <c r="X139" s="108">
        <v>0</v>
      </c>
      <c r="Y139" s="108">
        <v>0</v>
      </c>
      <c r="Z139" s="108">
        <v>0</v>
      </c>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c r="BB139" s="113"/>
      <c r="BC139" s="113"/>
      <c r="BD139" s="113"/>
      <c r="BE139" s="113"/>
      <c r="BF139" s="113"/>
      <c r="BG139" s="113"/>
      <c r="BH139" s="113"/>
      <c r="BI139" s="113"/>
      <c r="BJ139" s="113"/>
      <c r="BK139" s="113"/>
      <c r="BL139" s="113"/>
      <c r="BM139" s="113"/>
      <c r="BN139" s="113"/>
      <c r="BO139" s="113"/>
      <c r="BP139" s="113"/>
      <c r="BQ139" s="113"/>
      <c r="BR139" s="113"/>
      <c r="BS139" s="113"/>
      <c r="BT139" s="113"/>
      <c r="BU139" s="113"/>
      <c r="BV139" s="113"/>
      <c r="BW139" s="113"/>
      <c r="BX139" s="113"/>
      <c r="BY139" s="113"/>
      <c r="BZ139" s="113"/>
      <c r="CA139" s="113"/>
      <c r="CB139" s="113"/>
      <c r="CC139" s="113"/>
      <c r="CD139" s="113"/>
      <c r="CE139" s="113"/>
    </row>
    <row r="140" spans="1:83" ht="27.95" customHeight="1" x14ac:dyDescent="0.3">
      <c r="A140" s="101"/>
      <c r="B140" s="9" t="s">
        <v>11</v>
      </c>
      <c r="C140" s="9" t="s">
        <v>12</v>
      </c>
      <c r="D140" s="9" t="str">
        <f t="shared" si="23"/>
        <v>Pesos</v>
      </c>
      <c r="E140" s="9" t="s">
        <v>120</v>
      </c>
      <c r="F140" s="108">
        <v>0</v>
      </c>
      <c r="G140" s="108">
        <v>0</v>
      </c>
      <c r="H140" s="108">
        <v>0</v>
      </c>
      <c r="I140" s="108">
        <v>327.96989892224269</v>
      </c>
      <c r="J140" s="108">
        <v>0</v>
      </c>
      <c r="K140" s="108">
        <v>0</v>
      </c>
      <c r="L140" s="108">
        <v>0</v>
      </c>
      <c r="M140" s="108">
        <v>0</v>
      </c>
      <c r="N140" s="108">
        <v>0</v>
      </c>
      <c r="O140" s="108">
        <v>0</v>
      </c>
      <c r="P140" s="108">
        <v>0</v>
      </c>
      <c r="Q140" s="108">
        <v>0</v>
      </c>
      <c r="R140" s="108">
        <v>0</v>
      </c>
      <c r="S140" s="108">
        <v>0</v>
      </c>
      <c r="T140" s="108">
        <v>0</v>
      </c>
      <c r="U140" s="108">
        <v>0</v>
      </c>
      <c r="V140" s="108">
        <v>0</v>
      </c>
      <c r="W140" s="108">
        <v>0</v>
      </c>
      <c r="X140" s="108">
        <v>0</v>
      </c>
      <c r="Y140" s="108">
        <v>0</v>
      </c>
      <c r="Z140" s="108">
        <v>0</v>
      </c>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c r="BB140" s="113"/>
      <c r="BC140" s="113"/>
      <c r="BD140" s="113"/>
      <c r="BE140" s="113"/>
      <c r="BF140" s="113"/>
      <c r="BG140" s="113"/>
      <c r="BH140" s="113"/>
      <c r="BI140" s="113"/>
      <c r="BJ140" s="113"/>
      <c r="BK140" s="113"/>
      <c r="BL140" s="113"/>
      <c r="BM140" s="113"/>
      <c r="BN140" s="113"/>
      <c r="BO140" s="113"/>
      <c r="BP140" s="113"/>
      <c r="BQ140" s="113"/>
      <c r="BR140" s="113"/>
      <c r="BS140" s="113"/>
      <c r="BT140" s="113"/>
      <c r="BU140" s="113"/>
      <c r="BV140" s="113"/>
      <c r="BW140" s="113"/>
      <c r="BX140" s="113"/>
      <c r="BY140" s="113"/>
      <c r="BZ140" s="113"/>
      <c r="CA140" s="113"/>
      <c r="CB140" s="113"/>
      <c r="CC140" s="113"/>
      <c r="CD140" s="113"/>
      <c r="CE140" s="113"/>
    </row>
    <row r="141" spans="1:83" ht="27.95" customHeight="1" x14ac:dyDescent="0.3">
      <c r="A141" s="101"/>
      <c r="B141" s="9" t="s">
        <v>13</v>
      </c>
      <c r="C141" s="9" t="s">
        <v>14</v>
      </c>
      <c r="D141" s="9" t="str">
        <f t="shared" si="23"/>
        <v>Pesos</v>
      </c>
      <c r="E141" s="9" t="s">
        <v>120</v>
      </c>
      <c r="F141" s="108">
        <v>29.516198920000001</v>
      </c>
      <c r="G141" s="108">
        <v>0</v>
      </c>
      <c r="H141" s="108">
        <v>0</v>
      </c>
      <c r="I141" s="108">
        <v>23.11130434</v>
      </c>
      <c r="J141" s="108">
        <v>0</v>
      </c>
      <c r="K141" s="108">
        <v>0</v>
      </c>
      <c r="L141" s="108">
        <v>14.013451559999998</v>
      </c>
      <c r="M141" s="108">
        <v>0</v>
      </c>
      <c r="N141" s="108">
        <v>0</v>
      </c>
      <c r="O141" s="108">
        <v>4.3652885699999988</v>
      </c>
      <c r="P141" s="108">
        <v>0</v>
      </c>
      <c r="Q141" s="108">
        <v>0</v>
      </c>
      <c r="R141" s="108">
        <v>0</v>
      </c>
      <c r="S141" s="108">
        <v>0</v>
      </c>
      <c r="T141" s="108">
        <v>0</v>
      </c>
      <c r="U141" s="108">
        <v>0</v>
      </c>
      <c r="V141" s="108">
        <v>0</v>
      </c>
      <c r="W141" s="108">
        <v>0</v>
      </c>
      <c r="X141" s="108">
        <v>0</v>
      </c>
      <c r="Y141" s="108">
        <v>0</v>
      </c>
      <c r="Z141" s="108">
        <v>0</v>
      </c>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c r="BB141" s="113"/>
      <c r="BC141" s="113"/>
      <c r="BD141" s="113"/>
      <c r="BE141" s="113"/>
      <c r="BF141" s="113"/>
      <c r="BG141" s="113"/>
      <c r="BH141" s="113"/>
      <c r="BI141" s="113"/>
      <c r="BJ141" s="113"/>
      <c r="BK141" s="113"/>
      <c r="BL141" s="113"/>
      <c r="BM141" s="113"/>
      <c r="BN141" s="113"/>
      <c r="BO141" s="113"/>
      <c r="BP141" s="113"/>
      <c r="BQ141" s="113"/>
      <c r="BR141" s="113"/>
      <c r="BS141" s="113"/>
      <c r="BT141" s="113"/>
      <c r="BU141" s="113"/>
      <c r="BV141" s="113"/>
      <c r="BW141" s="113"/>
      <c r="BX141" s="113"/>
      <c r="BY141" s="113"/>
      <c r="BZ141" s="113"/>
      <c r="CA141" s="113"/>
      <c r="CB141" s="113"/>
      <c r="CC141" s="113"/>
      <c r="CD141" s="113"/>
      <c r="CE141" s="113"/>
    </row>
    <row r="142" spans="1:83" ht="27.95" customHeight="1" x14ac:dyDescent="0.3">
      <c r="A142" s="101"/>
      <c r="B142" s="9" t="s">
        <v>15</v>
      </c>
      <c r="C142" s="9" t="s">
        <v>16</v>
      </c>
      <c r="D142" s="9" t="str">
        <f t="shared" si="23"/>
        <v>Pesos</v>
      </c>
      <c r="E142" s="9" t="s">
        <v>120</v>
      </c>
      <c r="F142" s="108">
        <v>21.006774157257542</v>
      </c>
      <c r="G142" s="108">
        <v>0</v>
      </c>
      <c r="H142" s="108">
        <v>0</v>
      </c>
      <c r="I142" s="108">
        <v>16.944612366394399</v>
      </c>
      <c r="J142" s="108">
        <v>0</v>
      </c>
      <c r="K142" s="108">
        <v>0</v>
      </c>
      <c r="L142" s="108">
        <v>12.953513002313469</v>
      </c>
      <c r="M142" s="108">
        <v>0</v>
      </c>
      <c r="N142" s="108">
        <v>0</v>
      </c>
      <c r="O142" s="108">
        <v>9.2148291128687365</v>
      </c>
      <c r="P142" s="108">
        <v>0</v>
      </c>
      <c r="Q142" s="108">
        <v>0</v>
      </c>
      <c r="R142" s="108">
        <v>4.1078036274676224</v>
      </c>
      <c r="S142" s="108">
        <v>0</v>
      </c>
      <c r="T142" s="108">
        <v>0</v>
      </c>
      <c r="U142" s="108">
        <v>0.1222118545529684</v>
      </c>
      <c r="V142" s="108">
        <v>0</v>
      </c>
      <c r="W142" s="108">
        <v>0</v>
      </c>
      <c r="X142" s="108">
        <v>0</v>
      </c>
      <c r="Y142" s="108">
        <v>0</v>
      </c>
      <c r="Z142" s="108">
        <v>0</v>
      </c>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c r="BB142" s="113"/>
      <c r="BC142" s="113"/>
      <c r="BD142" s="113"/>
      <c r="BE142" s="113"/>
      <c r="BF142" s="113"/>
      <c r="BG142" s="113"/>
      <c r="BH142" s="113"/>
      <c r="BI142" s="113"/>
      <c r="BJ142" s="113"/>
      <c r="BK142" s="113"/>
      <c r="BL142" s="113"/>
      <c r="BM142" s="113"/>
      <c r="BN142" s="113"/>
      <c r="BO142" s="113"/>
      <c r="BP142" s="113"/>
      <c r="BQ142" s="113"/>
      <c r="BR142" s="113"/>
      <c r="BS142" s="113"/>
      <c r="BT142" s="113"/>
      <c r="BU142" s="113"/>
      <c r="BV142" s="113"/>
      <c r="BW142" s="113"/>
      <c r="BX142" s="113"/>
      <c r="BY142" s="113"/>
      <c r="BZ142" s="113"/>
      <c r="CA142" s="113"/>
      <c r="CB142" s="113"/>
      <c r="CC142" s="113"/>
      <c r="CD142" s="113"/>
      <c r="CE142" s="113"/>
    </row>
    <row r="143" spans="1:83" ht="27.95" customHeight="1" x14ac:dyDescent="0.3">
      <c r="A143" s="101"/>
      <c r="B143" s="9" t="s">
        <v>19</v>
      </c>
      <c r="C143" s="9" t="s">
        <v>20</v>
      </c>
      <c r="D143" s="9" t="str">
        <f t="shared" si="23"/>
        <v>Pesos</v>
      </c>
      <c r="E143" s="9" t="s">
        <v>120</v>
      </c>
      <c r="F143" s="108">
        <v>36.655399119999998</v>
      </c>
      <c r="G143" s="108">
        <v>0</v>
      </c>
      <c r="H143" s="108">
        <v>0</v>
      </c>
      <c r="I143" s="108">
        <v>33.49487457</v>
      </c>
      <c r="J143" s="108">
        <v>0</v>
      </c>
      <c r="K143" s="108">
        <v>0</v>
      </c>
      <c r="L143" s="108">
        <v>25.321027579999999</v>
      </c>
      <c r="M143" s="108">
        <v>0</v>
      </c>
      <c r="N143" s="108">
        <v>0</v>
      </c>
      <c r="O143" s="108">
        <v>17.138057070000002</v>
      </c>
      <c r="P143" s="108">
        <v>0</v>
      </c>
      <c r="Q143" s="108">
        <v>0</v>
      </c>
      <c r="R143" s="108">
        <v>9.0858481900000001</v>
      </c>
      <c r="S143" s="108">
        <v>0</v>
      </c>
      <c r="T143" s="108">
        <v>0</v>
      </c>
      <c r="U143" s="108">
        <v>2.59452075</v>
      </c>
      <c r="V143" s="108">
        <v>0</v>
      </c>
      <c r="W143" s="108">
        <v>0</v>
      </c>
      <c r="X143" s="108">
        <v>0</v>
      </c>
      <c r="Y143" s="108">
        <v>0</v>
      </c>
      <c r="Z143" s="108">
        <v>0</v>
      </c>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c r="BB143" s="113"/>
      <c r="BC143" s="113"/>
      <c r="BD143" s="113"/>
      <c r="BE143" s="113"/>
      <c r="BF143" s="113"/>
      <c r="BG143" s="113"/>
      <c r="BH143" s="113"/>
      <c r="BI143" s="113"/>
      <c r="BJ143" s="113"/>
      <c r="BK143" s="113"/>
      <c r="BL143" s="113"/>
      <c r="BM143" s="113"/>
      <c r="BN143" s="113"/>
      <c r="BO143" s="113"/>
      <c r="BP143" s="113"/>
      <c r="BQ143" s="113"/>
      <c r="BR143" s="113"/>
      <c r="BS143" s="113"/>
      <c r="BT143" s="113"/>
      <c r="BU143" s="113"/>
      <c r="BV143" s="113"/>
      <c r="BW143" s="113"/>
      <c r="BX143" s="113"/>
      <c r="BY143" s="113"/>
      <c r="BZ143" s="113"/>
      <c r="CA143" s="113"/>
      <c r="CB143" s="113"/>
      <c r="CC143" s="113"/>
      <c r="CD143" s="113"/>
      <c r="CE143" s="113"/>
    </row>
    <row r="144" spans="1:83" ht="27.95" customHeight="1" x14ac:dyDescent="0.3">
      <c r="A144" s="101"/>
      <c r="B144" s="9" t="s">
        <v>17</v>
      </c>
      <c r="C144" s="9" t="s">
        <v>18</v>
      </c>
      <c r="D144" s="9" t="str">
        <f t="shared" si="23"/>
        <v>Pesos</v>
      </c>
      <c r="E144" s="9" t="s">
        <v>120</v>
      </c>
      <c r="F144" s="108">
        <v>10.920820067990286</v>
      </c>
      <c r="G144" s="108">
        <v>0</v>
      </c>
      <c r="H144" s="108">
        <v>0</v>
      </c>
      <c r="I144" s="108">
        <v>2.363064840206782</v>
      </c>
      <c r="J144" s="108">
        <v>0</v>
      </c>
      <c r="K144" s="108">
        <v>0</v>
      </c>
      <c r="L144" s="108">
        <v>0</v>
      </c>
      <c r="M144" s="108">
        <v>0</v>
      </c>
      <c r="N144" s="108">
        <v>0</v>
      </c>
      <c r="O144" s="108">
        <v>0</v>
      </c>
      <c r="P144" s="108">
        <v>0</v>
      </c>
      <c r="Q144" s="108">
        <v>0</v>
      </c>
      <c r="R144" s="108">
        <v>0</v>
      </c>
      <c r="S144" s="108">
        <v>0</v>
      </c>
      <c r="T144" s="108">
        <v>0</v>
      </c>
      <c r="U144" s="108">
        <v>0</v>
      </c>
      <c r="V144" s="108">
        <v>0</v>
      </c>
      <c r="W144" s="108">
        <v>0</v>
      </c>
      <c r="X144" s="108">
        <v>0</v>
      </c>
      <c r="Y144" s="108">
        <v>0</v>
      </c>
      <c r="Z144" s="108">
        <v>0</v>
      </c>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c r="BB144" s="113"/>
      <c r="BC144" s="113"/>
      <c r="BD144" s="113"/>
      <c r="BE144" s="113"/>
      <c r="BF144" s="113"/>
      <c r="BG144" s="113"/>
      <c r="BH144" s="113"/>
      <c r="BI144" s="113"/>
      <c r="BJ144" s="113"/>
      <c r="BK144" s="113"/>
      <c r="BL144" s="113"/>
      <c r="BM144" s="113"/>
      <c r="BN144" s="113"/>
      <c r="BO144" s="113"/>
      <c r="BP144" s="113"/>
      <c r="BQ144" s="113"/>
      <c r="BR144" s="113"/>
      <c r="BS144" s="113"/>
      <c r="BT144" s="113"/>
      <c r="BU144" s="113"/>
      <c r="BV144" s="113"/>
      <c r="BW144" s="113"/>
      <c r="BX144" s="113"/>
      <c r="BY144" s="113"/>
      <c r="BZ144" s="113"/>
      <c r="CA144" s="113"/>
      <c r="CB144" s="113"/>
      <c r="CC144" s="113"/>
      <c r="CD144" s="113"/>
      <c r="CE144" s="113"/>
    </row>
    <row r="145" spans="1:83" ht="27.95" customHeight="1" x14ac:dyDescent="0.3">
      <c r="A145" s="101"/>
      <c r="B145" s="9" t="s">
        <v>23</v>
      </c>
      <c r="C145" s="9" t="s">
        <v>24</v>
      </c>
      <c r="D145" s="9" t="str">
        <f t="shared" si="23"/>
        <v>Pesos</v>
      </c>
      <c r="E145" s="9" t="s">
        <v>120</v>
      </c>
      <c r="F145" s="108">
        <v>2.2203155306586604</v>
      </c>
      <c r="G145" s="108">
        <v>0</v>
      </c>
      <c r="H145" s="108">
        <v>0</v>
      </c>
      <c r="I145" s="108">
        <v>1.7891364074394869</v>
      </c>
      <c r="J145" s="108">
        <v>0</v>
      </c>
      <c r="K145" s="108">
        <v>0</v>
      </c>
      <c r="L145" s="108">
        <v>1.3834547367398697</v>
      </c>
      <c r="M145" s="108">
        <v>0</v>
      </c>
      <c r="N145" s="108">
        <v>0</v>
      </c>
      <c r="O145" s="108">
        <v>0.9746569766104296</v>
      </c>
      <c r="P145" s="108">
        <v>0</v>
      </c>
      <c r="Q145" s="108">
        <v>0</v>
      </c>
      <c r="R145" s="108">
        <v>0.41736063371323684</v>
      </c>
      <c r="S145" s="108">
        <v>0</v>
      </c>
      <c r="T145" s="108">
        <v>0</v>
      </c>
      <c r="U145" s="108">
        <v>5.025820913567576E-3</v>
      </c>
      <c r="V145" s="108">
        <v>0</v>
      </c>
      <c r="W145" s="108">
        <v>0</v>
      </c>
      <c r="X145" s="108">
        <v>0</v>
      </c>
      <c r="Y145" s="108">
        <v>0</v>
      </c>
      <c r="Z145" s="108">
        <v>0</v>
      </c>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c r="BB145" s="113"/>
      <c r="BC145" s="113"/>
      <c r="BD145" s="113"/>
      <c r="BE145" s="113"/>
      <c r="BF145" s="113"/>
      <c r="BG145" s="113"/>
      <c r="BH145" s="113"/>
      <c r="BI145" s="113"/>
      <c r="BJ145" s="113"/>
      <c r="BK145" s="113"/>
      <c r="BL145" s="113"/>
      <c r="BM145" s="113"/>
      <c r="BN145" s="113"/>
      <c r="BO145" s="113"/>
      <c r="BP145" s="113"/>
      <c r="BQ145" s="113"/>
      <c r="BR145" s="113"/>
      <c r="BS145" s="113"/>
      <c r="BT145" s="113"/>
      <c r="BU145" s="113"/>
      <c r="BV145" s="113"/>
      <c r="BW145" s="113"/>
      <c r="BX145" s="113"/>
      <c r="BY145" s="113"/>
      <c r="BZ145" s="113"/>
      <c r="CA145" s="113"/>
      <c r="CB145" s="113"/>
      <c r="CC145" s="113"/>
      <c r="CD145" s="113"/>
      <c r="CE145" s="113"/>
    </row>
    <row r="146" spans="1:83" ht="27.95" customHeight="1" x14ac:dyDescent="0.3">
      <c r="A146" s="101"/>
      <c r="B146" s="9" t="s">
        <v>25</v>
      </c>
      <c r="C146" s="9" t="s">
        <v>26</v>
      </c>
      <c r="D146" s="9" t="str">
        <f t="shared" si="23"/>
        <v>Pesos</v>
      </c>
      <c r="E146" s="9" t="s">
        <v>120</v>
      </c>
      <c r="F146" s="108">
        <v>7.6981049999999981E-2</v>
      </c>
      <c r="G146" s="108">
        <v>0</v>
      </c>
      <c r="H146" s="108">
        <v>0</v>
      </c>
      <c r="I146" s="108">
        <v>2.78532E-3</v>
      </c>
      <c r="J146" s="108">
        <v>0</v>
      </c>
      <c r="K146" s="108">
        <v>0</v>
      </c>
      <c r="L146" s="108">
        <v>0</v>
      </c>
      <c r="M146" s="108">
        <v>0</v>
      </c>
      <c r="N146" s="108">
        <v>0</v>
      </c>
      <c r="O146" s="108">
        <v>0</v>
      </c>
      <c r="P146" s="108">
        <v>0</v>
      </c>
      <c r="Q146" s="108">
        <v>0</v>
      </c>
      <c r="R146" s="108">
        <v>0</v>
      </c>
      <c r="S146" s="108">
        <v>0</v>
      </c>
      <c r="T146" s="108">
        <v>0</v>
      </c>
      <c r="U146" s="108">
        <v>0</v>
      </c>
      <c r="V146" s="108">
        <v>0</v>
      </c>
      <c r="W146" s="108">
        <v>0</v>
      </c>
      <c r="X146" s="108">
        <v>0</v>
      </c>
      <c r="Y146" s="108">
        <v>0</v>
      </c>
      <c r="Z146" s="108">
        <v>0</v>
      </c>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c r="BB146" s="113"/>
      <c r="BC146" s="113"/>
      <c r="BD146" s="113"/>
      <c r="BE146" s="113"/>
      <c r="BF146" s="113"/>
      <c r="BG146" s="113"/>
      <c r="BH146" s="113"/>
      <c r="BI146" s="113"/>
      <c r="BJ146" s="113"/>
      <c r="BK146" s="113"/>
      <c r="BL146" s="113"/>
      <c r="BM146" s="113"/>
      <c r="BN146" s="113"/>
      <c r="BO146" s="113"/>
      <c r="BP146" s="113"/>
      <c r="BQ146" s="113"/>
      <c r="BR146" s="113"/>
      <c r="BS146" s="113"/>
      <c r="BT146" s="113"/>
      <c r="BU146" s="113"/>
      <c r="BV146" s="113"/>
      <c r="BW146" s="113"/>
      <c r="BX146" s="113"/>
      <c r="BY146" s="113"/>
      <c r="BZ146" s="113"/>
      <c r="CA146" s="113"/>
      <c r="CB146" s="113"/>
      <c r="CC146" s="113"/>
      <c r="CD146" s="113"/>
      <c r="CE146" s="113"/>
    </row>
    <row r="147" spans="1:83" ht="27.95" customHeight="1" x14ac:dyDescent="0.3">
      <c r="A147" s="101"/>
      <c r="B147" s="9" t="s">
        <v>21</v>
      </c>
      <c r="C147" s="9" t="s">
        <v>22</v>
      </c>
      <c r="D147" s="9" t="str">
        <f t="shared" si="23"/>
        <v>Pesos</v>
      </c>
      <c r="E147" s="9" t="s">
        <v>120</v>
      </c>
      <c r="F147" s="108">
        <v>2.7722419999999998E-2</v>
      </c>
      <c r="G147" s="108">
        <v>0</v>
      </c>
      <c r="H147" s="108">
        <v>0</v>
      </c>
      <c r="I147" s="108">
        <v>0</v>
      </c>
      <c r="J147" s="108">
        <v>0</v>
      </c>
      <c r="K147" s="108">
        <v>0</v>
      </c>
      <c r="L147" s="108">
        <v>0</v>
      </c>
      <c r="M147" s="108">
        <v>0</v>
      </c>
      <c r="N147" s="108">
        <v>0</v>
      </c>
      <c r="O147" s="108">
        <v>0</v>
      </c>
      <c r="P147" s="108">
        <v>0</v>
      </c>
      <c r="Q147" s="108">
        <v>0</v>
      </c>
      <c r="R147" s="108">
        <v>0</v>
      </c>
      <c r="S147" s="108">
        <v>0</v>
      </c>
      <c r="T147" s="108">
        <v>0</v>
      </c>
      <c r="U147" s="108">
        <v>0</v>
      </c>
      <c r="V147" s="108">
        <v>0</v>
      </c>
      <c r="W147" s="108">
        <v>0</v>
      </c>
      <c r="X147" s="108">
        <v>0</v>
      </c>
      <c r="Y147" s="108">
        <v>0</v>
      </c>
      <c r="Z147" s="108">
        <v>0</v>
      </c>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c r="BB147" s="113"/>
      <c r="BC147" s="113"/>
      <c r="BD147" s="113"/>
      <c r="BE147" s="113"/>
      <c r="BF147" s="113"/>
      <c r="BG147" s="113"/>
      <c r="BH147" s="113"/>
      <c r="BI147" s="113"/>
      <c r="BJ147" s="113"/>
      <c r="BK147" s="113"/>
      <c r="BL147" s="113"/>
      <c r="BM147" s="113"/>
      <c r="BN147" s="113"/>
      <c r="BO147" s="113"/>
      <c r="BP147" s="113"/>
      <c r="BQ147" s="113"/>
      <c r="BR147" s="113"/>
      <c r="BS147" s="113"/>
      <c r="BT147" s="113"/>
      <c r="BU147" s="113"/>
      <c r="BV147" s="113"/>
      <c r="BW147" s="113"/>
      <c r="BX147" s="113"/>
      <c r="BY147" s="113"/>
      <c r="BZ147" s="113"/>
      <c r="CA147" s="113"/>
      <c r="CB147" s="113"/>
      <c r="CC147" s="113"/>
      <c r="CD147" s="113"/>
      <c r="CE147" s="113"/>
    </row>
    <row r="148" spans="1:83" ht="27.95" customHeight="1" x14ac:dyDescent="0.3">
      <c r="A148" s="101"/>
      <c r="B148" s="9" t="s">
        <v>27</v>
      </c>
      <c r="C148" s="9" t="s">
        <v>28</v>
      </c>
      <c r="D148" s="9" t="str">
        <f t="shared" si="23"/>
        <v>Pesos</v>
      </c>
      <c r="E148" s="9" t="s">
        <v>120</v>
      </c>
      <c r="F148" s="108">
        <v>5.2215239999999996E-2</v>
      </c>
      <c r="G148" s="108">
        <v>0</v>
      </c>
      <c r="H148" s="108">
        <v>0</v>
      </c>
      <c r="I148" s="108">
        <v>0</v>
      </c>
      <c r="J148" s="108">
        <v>0</v>
      </c>
      <c r="K148" s="108">
        <v>0</v>
      </c>
      <c r="L148" s="108">
        <v>0</v>
      </c>
      <c r="M148" s="108">
        <v>0</v>
      </c>
      <c r="N148" s="108">
        <v>0</v>
      </c>
      <c r="O148" s="108">
        <v>0</v>
      </c>
      <c r="P148" s="108">
        <v>0</v>
      </c>
      <c r="Q148" s="108">
        <v>0</v>
      </c>
      <c r="R148" s="108">
        <v>0</v>
      </c>
      <c r="S148" s="108">
        <v>0</v>
      </c>
      <c r="T148" s="108">
        <v>0</v>
      </c>
      <c r="U148" s="108">
        <v>0</v>
      </c>
      <c r="V148" s="108">
        <v>0</v>
      </c>
      <c r="W148" s="108">
        <v>0</v>
      </c>
      <c r="X148" s="108">
        <v>0</v>
      </c>
      <c r="Y148" s="108">
        <v>0</v>
      </c>
      <c r="Z148" s="108">
        <v>0</v>
      </c>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c r="BB148" s="113"/>
      <c r="BC148" s="113"/>
      <c r="BD148" s="113"/>
      <c r="BE148" s="113"/>
      <c r="BF148" s="113"/>
      <c r="BG148" s="113"/>
      <c r="BH148" s="113"/>
      <c r="BI148" s="113"/>
      <c r="BJ148" s="113"/>
      <c r="BK148" s="113"/>
      <c r="BL148" s="113"/>
      <c r="BM148" s="113"/>
      <c r="BN148" s="113"/>
      <c r="BO148" s="113"/>
      <c r="BP148" s="113"/>
      <c r="BQ148" s="113"/>
      <c r="BR148" s="113"/>
      <c r="BS148" s="113"/>
      <c r="BT148" s="113"/>
      <c r="BU148" s="113"/>
      <c r="BV148" s="113"/>
      <c r="BW148" s="113"/>
      <c r="BX148" s="113"/>
      <c r="BY148" s="113"/>
      <c r="BZ148" s="113"/>
      <c r="CA148" s="113"/>
      <c r="CB148" s="113"/>
      <c r="CC148" s="113"/>
      <c r="CD148" s="113"/>
      <c r="CE148" s="113"/>
    </row>
    <row r="149" spans="1:83" ht="27.95" customHeight="1" x14ac:dyDescent="0.3">
      <c r="A149" s="101"/>
      <c r="B149" s="22" t="s">
        <v>121</v>
      </c>
      <c r="C149" s="22"/>
      <c r="D149" s="22"/>
      <c r="E149" s="22"/>
      <c r="F149" s="106">
        <f t="shared" ref="F149:Z149" si="24">+SUM(F150:F151)</f>
        <v>0</v>
      </c>
      <c r="G149" s="106">
        <f t="shared" si="24"/>
        <v>0</v>
      </c>
      <c r="H149" s="106">
        <f t="shared" si="24"/>
        <v>8.8186722629482688</v>
      </c>
      <c r="I149" s="106">
        <f t="shared" si="24"/>
        <v>0</v>
      </c>
      <c r="J149" s="106">
        <f t="shared" si="24"/>
        <v>0</v>
      </c>
      <c r="K149" s="106">
        <f t="shared" si="24"/>
        <v>8.1150038265762365</v>
      </c>
      <c r="L149" s="106">
        <f t="shared" si="24"/>
        <v>0</v>
      </c>
      <c r="M149" s="106">
        <f t="shared" si="24"/>
        <v>0</v>
      </c>
      <c r="N149" s="106">
        <f t="shared" si="24"/>
        <v>6.1580252504544672</v>
      </c>
      <c r="O149" s="106">
        <f t="shared" si="24"/>
        <v>0</v>
      </c>
      <c r="P149" s="106">
        <f t="shared" si="24"/>
        <v>0</v>
      </c>
      <c r="Q149" s="106">
        <f t="shared" si="24"/>
        <v>4.2001467071788134</v>
      </c>
      <c r="R149" s="106">
        <f t="shared" si="24"/>
        <v>0</v>
      </c>
      <c r="S149" s="106">
        <f t="shared" si="24"/>
        <v>0</v>
      </c>
      <c r="T149" s="106">
        <f t="shared" si="24"/>
        <v>2.2161691164405091</v>
      </c>
      <c r="U149" s="106">
        <f t="shared" si="24"/>
        <v>0</v>
      </c>
      <c r="V149" s="106">
        <f t="shared" si="24"/>
        <v>0</v>
      </c>
      <c r="W149" s="106">
        <f t="shared" si="24"/>
        <v>0.38203605682396208</v>
      </c>
      <c r="X149" s="106">
        <f t="shared" si="24"/>
        <v>0</v>
      </c>
      <c r="Y149" s="106">
        <f t="shared" si="24"/>
        <v>0</v>
      </c>
      <c r="Z149" s="106">
        <f t="shared" si="24"/>
        <v>0</v>
      </c>
      <c r="AD149" s="142"/>
      <c r="AE149" s="142"/>
      <c r="AF149" s="142"/>
      <c r="AG149" s="142"/>
      <c r="AH149" s="142"/>
      <c r="AI149" s="142"/>
      <c r="AJ149" s="142"/>
      <c r="AK149" s="142"/>
      <c r="AL149" s="142"/>
      <c r="AM149" s="142"/>
      <c r="AN149" s="142"/>
      <c r="AO149" s="142"/>
      <c r="AP149" s="142"/>
      <c r="AQ149" s="142"/>
      <c r="AR149" s="142"/>
      <c r="AS149" s="142"/>
      <c r="AT149" s="142"/>
      <c r="AU149" s="142"/>
      <c r="AV149" s="142"/>
      <c r="AW149" s="142"/>
      <c r="AX149" s="142"/>
      <c r="AY149" s="142"/>
      <c r="AZ149" s="142"/>
      <c r="BA149" s="142"/>
      <c r="BB149" s="142"/>
      <c r="BC149" s="142"/>
      <c r="BD149" s="142"/>
      <c r="BE149" s="142"/>
      <c r="BF149" s="142"/>
      <c r="BG149" s="142"/>
      <c r="BH149" s="142"/>
      <c r="BI149" s="142"/>
      <c r="BJ149" s="142"/>
      <c r="BK149" s="142"/>
      <c r="BL149" s="142"/>
      <c r="BM149" s="142"/>
      <c r="BN149" s="142"/>
      <c r="BO149" s="142"/>
      <c r="BP149" s="142"/>
      <c r="BQ149" s="142"/>
      <c r="BR149" s="142"/>
      <c r="BS149" s="142"/>
      <c r="BT149" s="142"/>
      <c r="BU149" s="142"/>
      <c r="BV149" s="142"/>
      <c r="BW149" s="142"/>
      <c r="BX149" s="142"/>
      <c r="BY149" s="142"/>
      <c r="BZ149" s="142"/>
      <c r="CA149" s="142"/>
      <c r="CB149" s="142"/>
      <c r="CC149" s="142"/>
      <c r="CD149" s="142"/>
      <c r="CE149" s="142"/>
    </row>
    <row r="150" spans="1:83" ht="27.95" customHeight="1" x14ac:dyDescent="0.3">
      <c r="A150" s="101"/>
      <c r="B150" s="9" t="s">
        <v>178</v>
      </c>
      <c r="C150" s="9" t="s">
        <v>179</v>
      </c>
      <c r="D150" s="9" t="str">
        <f>+VLOOKUP($C150,$C$10:$D$51,2,FALSE)</f>
        <v>UVA</v>
      </c>
      <c r="E150" s="9" t="s">
        <v>121</v>
      </c>
      <c r="F150" s="108">
        <v>0</v>
      </c>
      <c r="G150" s="108">
        <v>0</v>
      </c>
      <c r="H150" s="108">
        <v>3.7177643126967315</v>
      </c>
      <c r="I150" s="108">
        <v>0</v>
      </c>
      <c r="J150" s="108">
        <v>0</v>
      </c>
      <c r="K150" s="108">
        <v>8.1150038265762365</v>
      </c>
      <c r="L150" s="108">
        <v>0</v>
      </c>
      <c r="M150" s="108">
        <v>0</v>
      </c>
      <c r="N150" s="108">
        <v>6.1580252504544672</v>
      </c>
      <c r="O150" s="108">
        <v>0</v>
      </c>
      <c r="P150" s="108">
        <v>0</v>
      </c>
      <c r="Q150" s="108">
        <v>4.2001467071788134</v>
      </c>
      <c r="R150" s="108">
        <v>0</v>
      </c>
      <c r="S150" s="108">
        <v>0</v>
      </c>
      <c r="T150" s="108">
        <v>2.2161691164405091</v>
      </c>
      <c r="U150" s="108">
        <v>0</v>
      </c>
      <c r="V150" s="108">
        <v>0</v>
      </c>
      <c r="W150" s="108">
        <v>0.38203605682396208</v>
      </c>
      <c r="X150" s="108">
        <v>0</v>
      </c>
      <c r="Y150" s="108">
        <v>0</v>
      </c>
      <c r="Z150" s="108">
        <v>0</v>
      </c>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c r="BB150" s="113"/>
      <c r="BC150" s="113"/>
      <c r="BD150" s="113"/>
      <c r="BE150" s="113"/>
      <c r="BF150" s="113"/>
      <c r="BG150" s="113"/>
      <c r="BH150" s="113"/>
      <c r="BI150" s="113"/>
      <c r="BJ150" s="113"/>
      <c r="BK150" s="113"/>
      <c r="BL150" s="113"/>
      <c r="BM150" s="113"/>
      <c r="BN150" s="113"/>
      <c r="BO150" s="113"/>
      <c r="BP150" s="113"/>
      <c r="BQ150" s="113"/>
      <c r="BR150" s="113"/>
      <c r="BS150" s="113"/>
      <c r="BT150" s="113"/>
      <c r="BU150" s="113"/>
      <c r="BV150" s="113"/>
      <c r="BW150" s="113"/>
      <c r="BX150" s="113"/>
      <c r="BY150" s="113"/>
      <c r="BZ150" s="113"/>
      <c r="CA150" s="113"/>
      <c r="CB150" s="113"/>
      <c r="CC150" s="113"/>
      <c r="CD150" s="113"/>
      <c r="CE150" s="113"/>
    </row>
    <row r="151" spans="1:83" ht="27.95" customHeight="1" x14ac:dyDescent="0.3">
      <c r="A151" s="101"/>
      <c r="B151" s="9" t="s">
        <v>166</v>
      </c>
      <c r="C151" s="9" t="s">
        <v>167</v>
      </c>
      <c r="D151" s="9" t="str">
        <f>+VLOOKUP($C151,$C$10:$D$51,2,FALSE)</f>
        <v>UVA</v>
      </c>
      <c r="E151" s="9" t="s">
        <v>121</v>
      </c>
      <c r="F151" s="108">
        <v>0</v>
      </c>
      <c r="G151" s="108">
        <v>0</v>
      </c>
      <c r="H151" s="108">
        <v>5.1009079502515364</v>
      </c>
      <c r="I151" s="108">
        <v>0</v>
      </c>
      <c r="J151" s="108">
        <v>0</v>
      </c>
      <c r="K151" s="108">
        <v>0</v>
      </c>
      <c r="L151" s="108">
        <v>0</v>
      </c>
      <c r="M151" s="108">
        <v>0</v>
      </c>
      <c r="N151" s="108">
        <v>0</v>
      </c>
      <c r="O151" s="108">
        <v>0</v>
      </c>
      <c r="P151" s="108">
        <v>0</v>
      </c>
      <c r="Q151" s="108">
        <v>0</v>
      </c>
      <c r="R151" s="108">
        <v>0</v>
      </c>
      <c r="S151" s="108">
        <v>0</v>
      </c>
      <c r="T151" s="108">
        <v>0</v>
      </c>
      <c r="U151" s="108">
        <v>0</v>
      </c>
      <c r="V151" s="108">
        <v>0</v>
      </c>
      <c r="W151" s="108">
        <v>0</v>
      </c>
      <c r="X151" s="108">
        <v>0</v>
      </c>
      <c r="Y151" s="108">
        <v>0</v>
      </c>
      <c r="Z151" s="108">
        <v>0</v>
      </c>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c r="BB151" s="113"/>
      <c r="BC151" s="113"/>
      <c r="BD151" s="113"/>
      <c r="BE151" s="113"/>
      <c r="BF151" s="113"/>
      <c r="BG151" s="113"/>
      <c r="BH151" s="113"/>
      <c r="BI151" s="113"/>
      <c r="BJ151" s="113"/>
      <c r="BK151" s="113"/>
      <c r="BL151" s="113"/>
      <c r="BM151" s="113"/>
      <c r="BN151" s="113"/>
      <c r="BO151" s="113"/>
      <c r="BP151" s="113"/>
      <c r="BQ151" s="113"/>
      <c r="BR151" s="113"/>
      <c r="BS151" s="113"/>
      <c r="BT151" s="113"/>
      <c r="BU151" s="113"/>
      <c r="BV151" s="113"/>
      <c r="BW151" s="113"/>
      <c r="BX151" s="113"/>
      <c r="BY151" s="113"/>
      <c r="BZ151" s="113"/>
      <c r="CA151" s="113"/>
      <c r="CB151" s="113"/>
      <c r="CC151" s="113"/>
      <c r="CD151" s="113"/>
      <c r="CE151" s="113"/>
    </row>
    <row r="152" spans="1:83" ht="27.95" customHeight="1" x14ac:dyDescent="0.3">
      <c r="A152" s="101"/>
      <c r="B152" s="22" t="s">
        <v>126</v>
      </c>
      <c r="C152" s="22"/>
      <c r="D152" s="22"/>
      <c r="E152" s="22"/>
      <c r="F152" s="106">
        <f t="shared" ref="F152:Z152" si="25">+SUM(F153:F153)</f>
        <v>0</v>
      </c>
      <c r="G152" s="106">
        <f t="shared" si="25"/>
        <v>8.5535999999999997E-3</v>
      </c>
      <c r="H152" s="106">
        <f t="shared" si="25"/>
        <v>0</v>
      </c>
      <c r="I152" s="106">
        <f t="shared" si="25"/>
        <v>0</v>
      </c>
      <c r="J152" s="106">
        <f t="shared" si="25"/>
        <v>0</v>
      </c>
      <c r="K152" s="106">
        <f t="shared" si="25"/>
        <v>0</v>
      </c>
      <c r="L152" s="106">
        <f t="shared" si="25"/>
        <v>0</v>
      </c>
      <c r="M152" s="106">
        <f t="shared" si="25"/>
        <v>0</v>
      </c>
      <c r="N152" s="106">
        <f t="shared" si="25"/>
        <v>0</v>
      </c>
      <c r="O152" s="106">
        <f t="shared" si="25"/>
        <v>0</v>
      </c>
      <c r="P152" s="106">
        <f t="shared" si="25"/>
        <v>0</v>
      </c>
      <c r="Q152" s="106">
        <f t="shared" si="25"/>
        <v>0</v>
      </c>
      <c r="R152" s="106">
        <f t="shared" si="25"/>
        <v>0</v>
      </c>
      <c r="S152" s="106">
        <f t="shared" si="25"/>
        <v>0</v>
      </c>
      <c r="T152" s="106">
        <f t="shared" si="25"/>
        <v>0</v>
      </c>
      <c r="U152" s="106">
        <f t="shared" si="25"/>
        <v>0</v>
      </c>
      <c r="V152" s="106">
        <f t="shared" si="25"/>
        <v>0</v>
      </c>
      <c r="W152" s="106">
        <f t="shared" si="25"/>
        <v>0</v>
      </c>
      <c r="X152" s="106">
        <f t="shared" si="25"/>
        <v>0</v>
      </c>
      <c r="Y152" s="106">
        <f t="shared" si="25"/>
        <v>0</v>
      </c>
      <c r="Z152" s="106">
        <f t="shared" si="25"/>
        <v>0</v>
      </c>
      <c r="AD152" s="142"/>
      <c r="AE152" s="142"/>
      <c r="AF152" s="142"/>
      <c r="AG152" s="142"/>
      <c r="AH152" s="142"/>
      <c r="AI152" s="142"/>
      <c r="AJ152" s="142"/>
      <c r="AK152" s="142"/>
      <c r="AL152" s="142"/>
      <c r="AM152" s="142"/>
      <c r="AN152" s="142"/>
      <c r="AO152" s="142"/>
      <c r="AP152" s="142"/>
      <c r="AQ152" s="142"/>
      <c r="AR152" s="142"/>
      <c r="AS152" s="142"/>
      <c r="AT152" s="142"/>
      <c r="AU152" s="142"/>
      <c r="AV152" s="142"/>
      <c r="AW152" s="142"/>
      <c r="AX152" s="142"/>
      <c r="AY152" s="142"/>
      <c r="AZ152" s="142"/>
      <c r="BA152" s="142"/>
      <c r="BB152" s="142"/>
      <c r="BC152" s="142"/>
      <c r="BD152" s="142"/>
      <c r="BE152" s="142"/>
      <c r="BF152" s="142"/>
      <c r="BG152" s="142"/>
      <c r="BH152" s="142"/>
      <c r="BI152" s="142"/>
      <c r="BJ152" s="142"/>
      <c r="BK152" s="142"/>
      <c r="BL152" s="142"/>
      <c r="BM152" s="142"/>
      <c r="BN152" s="142"/>
      <c r="BO152" s="142"/>
      <c r="BP152" s="142"/>
      <c r="BQ152" s="142"/>
      <c r="BR152" s="142"/>
      <c r="BS152" s="142"/>
      <c r="BT152" s="142"/>
      <c r="BU152" s="142"/>
      <c r="BV152" s="142"/>
      <c r="BW152" s="142"/>
      <c r="BX152" s="142"/>
      <c r="BY152" s="142"/>
      <c r="BZ152" s="142"/>
      <c r="CA152" s="142"/>
      <c r="CB152" s="142"/>
      <c r="CC152" s="142"/>
      <c r="CD152" s="142"/>
      <c r="CE152" s="142"/>
    </row>
    <row r="153" spans="1:83" ht="27.95" customHeight="1" x14ac:dyDescent="0.3">
      <c r="A153" s="101"/>
      <c r="B153" s="9" t="s">
        <v>29</v>
      </c>
      <c r="C153" s="9" t="s">
        <v>30</v>
      </c>
      <c r="D153" s="9" t="str">
        <f>+VLOOKUP($C153,$C$10:$D$51,2,FALSE)</f>
        <v>USD</v>
      </c>
      <c r="E153" s="9" t="s">
        <v>122</v>
      </c>
      <c r="F153" s="108">
        <v>0</v>
      </c>
      <c r="G153" s="108">
        <v>8.5535999999999997E-3</v>
      </c>
      <c r="H153" s="108">
        <v>0</v>
      </c>
      <c r="I153" s="108">
        <v>0</v>
      </c>
      <c r="J153" s="108">
        <v>0</v>
      </c>
      <c r="K153" s="108">
        <v>0</v>
      </c>
      <c r="L153" s="108">
        <v>0</v>
      </c>
      <c r="M153" s="108">
        <v>0</v>
      </c>
      <c r="N153" s="108">
        <v>0</v>
      </c>
      <c r="O153" s="108">
        <v>0</v>
      </c>
      <c r="P153" s="108">
        <v>0</v>
      </c>
      <c r="Q153" s="108">
        <v>0</v>
      </c>
      <c r="R153" s="108">
        <v>0</v>
      </c>
      <c r="S153" s="108">
        <v>0</v>
      </c>
      <c r="T153" s="108">
        <v>0</v>
      </c>
      <c r="U153" s="108">
        <v>0</v>
      </c>
      <c r="V153" s="108">
        <v>0</v>
      </c>
      <c r="W153" s="108">
        <v>0</v>
      </c>
      <c r="X153" s="108">
        <v>0</v>
      </c>
      <c r="Y153" s="108">
        <v>0</v>
      </c>
      <c r="Z153" s="108">
        <v>0</v>
      </c>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c r="BB153" s="113"/>
      <c r="BC153" s="113"/>
      <c r="BD153" s="113"/>
      <c r="BE153" s="113"/>
      <c r="BF153" s="113"/>
      <c r="BG153" s="113"/>
      <c r="BH153" s="113"/>
      <c r="BI153" s="113"/>
      <c r="BJ153" s="113"/>
      <c r="BK153" s="113"/>
      <c r="BL153" s="113"/>
      <c r="BM153" s="113"/>
      <c r="BN153" s="113"/>
      <c r="BO153" s="113"/>
      <c r="BP153" s="113"/>
      <c r="BQ153" s="113"/>
      <c r="BR153" s="113"/>
      <c r="BS153" s="113"/>
      <c r="BT153" s="113"/>
      <c r="BU153" s="113"/>
      <c r="BV153" s="113"/>
      <c r="BW153" s="113"/>
      <c r="BX153" s="113"/>
      <c r="BY153" s="113"/>
      <c r="BZ153" s="113"/>
      <c r="CA153" s="113"/>
      <c r="CB153" s="113"/>
      <c r="CC153" s="113"/>
      <c r="CD153" s="113"/>
      <c r="CE153" s="113"/>
    </row>
    <row r="154" spans="1:83" ht="27.95" customHeight="1" x14ac:dyDescent="0.3">
      <c r="A154" s="101"/>
      <c r="B154" s="22" t="s">
        <v>31</v>
      </c>
      <c r="C154" s="22"/>
      <c r="D154" s="22"/>
      <c r="E154" s="22"/>
      <c r="F154" s="106">
        <f t="shared" ref="F154:Z154" si="26">+SUM(F155,F167)</f>
        <v>0</v>
      </c>
      <c r="G154" s="106">
        <f t="shared" si="26"/>
        <v>3.4524475301685422</v>
      </c>
      <c r="H154" s="106">
        <f t="shared" si="26"/>
        <v>0</v>
      </c>
      <c r="I154" s="106">
        <f t="shared" si="26"/>
        <v>0</v>
      </c>
      <c r="J154" s="106">
        <f t="shared" si="26"/>
        <v>2.9617367896955469</v>
      </c>
      <c r="K154" s="106">
        <f t="shared" si="26"/>
        <v>0</v>
      </c>
      <c r="L154" s="106">
        <f t="shared" si="26"/>
        <v>0</v>
      </c>
      <c r="M154" s="106">
        <f t="shared" si="26"/>
        <v>3.3138061863695003</v>
      </c>
      <c r="N154" s="106">
        <f t="shared" si="26"/>
        <v>0</v>
      </c>
      <c r="O154" s="106">
        <f t="shared" si="26"/>
        <v>0</v>
      </c>
      <c r="P154" s="106">
        <f t="shared" si="26"/>
        <v>3.9883806119202787</v>
      </c>
      <c r="Q154" s="106">
        <f t="shared" si="26"/>
        <v>0</v>
      </c>
      <c r="R154" s="106">
        <f t="shared" si="26"/>
        <v>0</v>
      </c>
      <c r="S154" s="106">
        <f t="shared" si="26"/>
        <v>4.5288199941652847</v>
      </c>
      <c r="T154" s="106">
        <f t="shared" si="26"/>
        <v>0</v>
      </c>
      <c r="U154" s="106">
        <f t="shared" si="26"/>
        <v>0</v>
      </c>
      <c r="V154" s="106">
        <f t="shared" si="26"/>
        <v>4.6262684032158328</v>
      </c>
      <c r="W154" s="106">
        <f t="shared" si="26"/>
        <v>0</v>
      </c>
      <c r="X154" s="106">
        <f t="shared" si="26"/>
        <v>0</v>
      </c>
      <c r="Y154" s="106">
        <f t="shared" si="26"/>
        <v>1.3647237812946846</v>
      </c>
      <c r="Z154" s="106">
        <f t="shared" si="26"/>
        <v>0</v>
      </c>
      <c r="AD154" s="142"/>
      <c r="AE154" s="142"/>
      <c r="AF154" s="142"/>
      <c r="AG154" s="142"/>
      <c r="AH154" s="142"/>
      <c r="AI154" s="142"/>
      <c r="AJ154" s="142"/>
      <c r="AK154" s="142"/>
      <c r="AL154" s="142"/>
      <c r="AM154" s="142"/>
      <c r="AN154" s="142"/>
      <c r="AO154" s="142"/>
      <c r="AP154" s="142"/>
      <c r="AQ154" s="142"/>
      <c r="AR154" s="142"/>
      <c r="AS154" s="142"/>
      <c r="AT154" s="142"/>
      <c r="AU154" s="142"/>
      <c r="AV154" s="142"/>
      <c r="AW154" s="142"/>
      <c r="AX154" s="142"/>
      <c r="AY154" s="142"/>
      <c r="AZ154" s="142"/>
      <c r="BA154" s="142"/>
      <c r="BB154" s="142"/>
      <c r="BC154" s="142"/>
      <c r="BD154" s="142"/>
      <c r="BE154" s="142"/>
      <c r="BF154" s="142"/>
      <c r="BG154" s="142"/>
      <c r="BH154" s="142"/>
      <c r="BI154" s="142"/>
      <c r="BJ154" s="142"/>
      <c r="BK154" s="142"/>
      <c r="BL154" s="142"/>
      <c r="BM154" s="142"/>
      <c r="BN154" s="142"/>
      <c r="BO154" s="142"/>
      <c r="BP154" s="142"/>
      <c r="BQ154" s="142"/>
      <c r="BR154" s="142"/>
      <c r="BS154" s="142"/>
      <c r="BT154" s="142"/>
      <c r="BU154" s="142"/>
      <c r="BV154" s="142"/>
      <c r="BW154" s="142"/>
      <c r="BX154" s="142"/>
      <c r="BY154" s="142"/>
      <c r="BZ154" s="142"/>
      <c r="CA154" s="142"/>
      <c r="CB154" s="142"/>
      <c r="CC154" s="142"/>
      <c r="CD154" s="142"/>
      <c r="CE154" s="142"/>
    </row>
    <row r="155" spans="1:83" ht="27.95" customHeight="1" x14ac:dyDescent="0.3">
      <c r="A155" s="101"/>
      <c r="B155" s="23" t="s">
        <v>32</v>
      </c>
      <c r="C155" s="23"/>
      <c r="D155" s="23"/>
      <c r="E155" s="23"/>
      <c r="F155" s="112">
        <f t="shared" ref="F155:Z155" si="27">+SUM(F156:F166)</f>
        <v>0</v>
      </c>
      <c r="G155" s="112">
        <f t="shared" si="27"/>
        <v>2.6479220076236731</v>
      </c>
      <c r="H155" s="112">
        <f t="shared" si="27"/>
        <v>0</v>
      </c>
      <c r="I155" s="112">
        <f t="shared" si="27"/>
        <v>0</v>
      </c>
      <c r="J155" s="112">
        <f t="shared" si="27"/>
        <v>2.4288753684140367</v>
      </c>
      <c r="K155" s="112">
        <f t="shared" si="27"/>
        <v>0</v>
      </c>
      <c r="L155" s="112">
        <f t="shared" si="27"/>
        <v>0</v>
      </c>
      <c r="M155" s="112">
        <f t="shared" si="27"/>
        <v>2.6977982566330301</v>
      </c>
      <c r="N155" s="112">
        <f t="shared" si="27"/>
        <v>0</v>
      </c>
      <c r="O155" s="112">
        <f t="shared" si="27"/>
        <v>0</v>
      </c>
      <c r="P155" s="112">
        <f t="shared" si="27"/>
        <v>3.2396857392379026</v>
      </c>
      <c r="Q155" s="112">
        <f t="shared" si="27"/>
        <v>0</v>
      </c>
      <c r="R155" s="112">
        <f t="shared" si="27"/>
        <v>0</v>
      </c>
      <c r="S155" s="112">
        <f t="shared" si="27"/>
        <v>3.6437443001640957</v>
      </c>
      <c r="T155" s="112">
        <f t="shared" si="27"/>
        <v>0</v>
      </c>
      <c r="U155" s="112">
        <f t="shared" si="27"/>
        <v>0</v>
      </c>
      <c r="V155" s="112">
        <f t="shared" si="27"/>
        <v>3.6640292177521143</v>
      </c>
      <c r="W155" s="112">
        <f t="shared" si="27"/>
        <v>0</v>
      </c>
      <c r="X155" s="112">
        <f t="shared" si="27"/>
        <v>0</v>
      </c>
      <c r="Y155" s="112">
        <f t="shared" si="27"/>
        <v>1.0435336259279449</v>
      </c>
      <c r="Z155" s="112">
        <f t="shared" si="27"/>
        <v>0</v>
      </c>
      <c r="AD155" s="149"/>
      <c r="AE155" s="149"/>
      <c r="AF155" s="149"/>
      <c r="AG155" s="149"/>
      <c r="AH155" s="149"/>
      <c r="AI155" s="149"/>
      <c r="AJ155" s="149"/>
      <c r="AK155" s="149"/>
      <c r="AL155" s="149"/>
      <c r="AM155" s="149"/>
      <c r="AN155" s="149"/>
      <c r="AO155" s="149"/>
      <c r="AP155" s="149"/>
      <c r="AQ155" s="149"/>
      <c r="AR155" s="149"/>
      <c r="AS155" s="149"/>
      <c r="AT155" s="149"/>
      <c r="AU155" s="149"/>
      <c r="AV155" s="149"/>
      <c r="AW155" s="149"/>
      <c r="AX155" s="149"/>
      <c r="AY155" s="149"/>
      <c r="AZ155" s="149"/>
      <c r="BA155" s="149"/>
      <c r="BB155" s="149"/>
      <c r="BC155" s="149"/>
      <c r="BD155" s="149"/>
      <c r="BE155" s="149"/>
      <c r="BF155" s="149"/>
      <c r="BG155" s="149"/>
      <c r="BH155" s="149"/>
      <c r="BI155" s="149"/>
      <c r="BJ155" s="149"/>
      <c r="BK155" s="149"/>
      <c r="BL155" s="149"/>
      <c r="BM155" s="149"/>
      <c r="BN155" s="149"/>
      <c r="BO155" s="149"/>
      <c r="BP155" s="149"/>
      <c r="BQ155" s="149"/>
      <c r="BR155" s="149"/>
      <c r="BS155" s="149"/>
      <c r="BT155" s="149"/>
      <c r="BU155" s="149"/>
      <c r="BV155" s="149"/>
      <c r="BW155" s="149"/>
      <c r="BX155" s="149"/>
      <c r="BY155" s="149"/>
      <c r="BZ155" s="149"/>
      <c r="CA155" s="149"/>
      <c r="CB155" s="149"/>
      <c r="CC155" s="149"/>
      <c r="CD155" s="149"/>
      <c r="CE155" s="149"/>
    </row>
    <row r="156" spans="1:83" ht="27.95" customHeight="1" x14ac:dyDescent="0.3">
      <c r="A156" s="101"/>
      <c r="B156" s="9" t="s">
        <v>33</v>
      </c>
      <c r="C156" s="9" t="s">
        <v>34</v>
      </c>
      <c r="D156" s="9" t="str">
        <f t="shared" ref="D156:D166" si="28">+VLOOKUP($C156,$C$10:$D$51,2,FALSE)</f>
        <v>USD</v>
      </c>
      <c r="E156" s="9" t="s">
        <v>123</v>
      </c>
      <c r="F156" s="108">
        <v>0</v>
      </c>
      <c r="G156" s="108">
        <v>0.83420838015989851</v>
      </c>
      <c r="H156" s="108">
        <v>0</v>
      </c>
      <c r="I156" s="108">
        <v>0</v>
      </c>
      <c r="J156" s="108">
        <v>0.62463240209280158</v>
      </c>
      <c r="K156" s="108">
        <v>0</v>
      </c>
      <c r="L156" s="108">
        <v>0</v>
      </c>
      <c r="M156" s="108">
        <v>0.74466705967249203</v>
      </c>
      <c r="N156" s="108">
        <v>0</v>
      </c>
      <c r="O156" s="108">
        <v>0</v>
      </c>
      <c r="P156" s="108">
        <v>0.95993234244035996</v>
      </c>
      <c r="Q156" s="108">
        <v>0</v>
      </c>
      <c r="R156" s="108">
        <v>0</v>
      </c>
      <c r="S156" s="108">
        <v>1.1347007913978482</v>
      </c>
      <c r="T156" s="108">
        <v>0</v>
      </c>
      <c r="U156" s="108">
        <v>0</v>
      </c>
      <c r="V156" s="108">
        <v>1.1631266601699983</v>
      </c>
      <c r="W156" s="108">
        <v>0</v>
      </c>
      <c r="X156" s="108">
        <v>0</v>
      </c>
      <c r="Y156" s="108">
        <v>0.31625096811805947</v>
      </c>
      <c r="Z156" s="108">
        <v>0</v>
      </c>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c r="BB156" s="113"/>
      <c r="BC156" s="113"/>
      <c r="BD156" s="113"/>
      <c r="BE156" s="113"/>
      <c r="BF156" s="113"/>
      <c r="BG156" s="113"/>
      <c r="BH156" s="113"/>
      <c r="BI156" s="113"/>
      <c r="BJ156" s="113"/>
      <c r="BK156" s="113"/>
      <c r="BL156" s="113"/>
      <c r="BM156" s="113"/>
      <c r="BN156" s="113"/>
      <c r="BO156" s="113"/>
      <c r="BP156" s="113"/>
      <c r="BQ156" s="113"/>
      <c r="BR156" s="113"/>
      <c r="BS156" s="113"/>
      <c r="BT156" s="113"/>
      <c r="BU156" s="113"/>
      <c r="BV156" s="113"/>
      <c r="BW156" s="113"/>
      <c r="BX156" s="113"/>
      <c r="BY156" s="113"/>
      <c r="BZ156" s="113"/>
      <c r="CA156" s="113"/>
      <c r="CB156" s="113"/>
      <c r="CC156" s="113"/>
      <c r="CD156" s="113"/>
      <c r="CE156" s="113"/>
    </row>
    <row r="157" spans="1:83" ht="27.95" customHeight="1" x14ac:dyDescent="0.3">
      <c r="A157" s="101"/>
      <c r="B157" s="9" t="s">
        <v>39</v>
      </c>
      <c r="C157" s="9" t="s">
        <v>40</v>
      </c>
      <c r="D157" s="9" t="str">
        <f t="shared" si="28"/>
        <v>USD</v>
      </c>
      <c r="E157" s="9" t="s">
        <v>123</v>
      </c>
      <c r="F157" s="108">
        <v>0</v>
      </c>
      <c r="G157" s="108">
        <v>0.37661395999999991</v>
      </c>
      <c r="H157" s="108">
        <v>0</v>
      </c>
      <c r="I157" s="108">
        <v>0</v>
      </c>
      <c r="J157" s="108">
        <v>0.48495662063931466</v>
      </c>
      <c r="K157" s="108">
        <v>0</v>
      </c>
      <c r="L157" s="108">
        <v>0</v>
      </c>
      <c r="M157" s="108">
        <v>0.58167897797281753</v>
      </c>
      <c r="N157" s="108">
        <v>0</v>
      </c>
      <c r="O157" s="108">
        <v>0</v>
      </c>
      <c r="P157" s="108">
        <v>0.76224585586575233</v>
      </c>
      <c r="Q157" s="108">
        <v>0</v>
      </c>
      <c r="R157" s="108">
        <v>0</v>
      </c>
      <c r="S157" s="108">
        <v>0.94452532104595122</v>
      </c>
      <c r="T157" s="108">
        <v>0</v>
      </c>
      <c r="U157" s="108">
        <v>0</v>
      </c>
      <c r="V157" s="108">
        <v>1.0468615783315038</v>
      </c>
      <c r="W157" s="108">
        <v>0</v>
      </c>
      <c r="X157" s="108">
        <v>0</v>
      </c>
      <c r="Y157" s="108">
        <v>0.39304489367486606</v>
      </c>
      <c r="Z157" s="108">
        <v>0</v>
      </c>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c r="BB157" s="113"/>
      <c r="BC157" s="113"/>
      <c r="BD157" s="113"/>
      <c r="BE157" s="113"/>
      <c r="BF157" s="113"/>
      <c r="BG157" s="113"/>
      <c r="BH157" s="113"/>
      <c r="BI157" s="113"/>
      <c r="BJ157" s="113"/>
      <c r="BK157" s="113"/>
      <c r="BL157" s="113"/>
      <c r="BM157" s="113"/>
      <c r="BN157" s="113"/>
      <c r="BO157" s="113"/>
      <c r="BP157" s="113"/>
      <c r="BQ157" s="113"/>
      <c r="BR157" s="113"/>
      <c r="BS157" s="113"/>
      <c r="BT157" s="113"/>
      <c r="BU157" s="113"/>
      <c r="BV157" s="113"/>
      <c r="BW157" s="113"/>
      <c r="BX157" s="113"/>
      <c r="BY157" s="113"/>
      <c r="BZ157" s="113"/>
      <c r="CA157" s="113"/>
      <c r="CB157" s="113"/>
      <c r="CC157" s="113"/>
      <c r="CD157" s="113"/>
      <c r="CE157" s="113"/>
    </row>
    <row r="158" spans="1:83" ht="27.95" customHeight="1" x14ac:dyDescent="0.3">
      <c r="A158" s="101"/>
      <c r="B158" s="9" t="s">
        <v>35</v>
      </c>
      <c r="C158" s="9" t="s">
        <v>36</v>
      </c>
      <c r="D158" s="9" t="str">
        <f t="shared" si="28"/>
        <v>USD</v>
      </c>
      <c r="E158" s="9" t="s">
        <v>123</v>
      </c>
      <c r="F158" s="108">
        <v>0</v>
      </c>
      <c r="G158" s="108">
        <v>0.9063125700000001</v>
      </c>
      <c r="H158" s="108">
        <v>0</v>
      </c>
      <c r="I158" s="108">
        <v>0</v>
      </c>
      <c r="J158" s="108">
        <v>0.76217108999999994</v>
      </c>
      <c r="K158" s="108">
        <v>0</v>
      </c>
      <c r="L158" s="108">
        <v>0</v>
      </c>
      <c r="M158" s="108">
        <v>0.80917888999999998</v>
      </c>
      <c r="N158" s="108">
        <v>0</v>
      </c>
      <c r="O158" s="108">
        <v>0</v>
      </c>
      <c r="P158" s="108">
        <v>0.92163203999999999</v>
      </c>
      <c r="Q158" s="108">
        <v>0</v>
      </c>
      <c r="R158" s="108">
        <v>0</v>
      </c>
      <c r="S158" s="108">
        <v>1.00204943</v>
      </c>
      <c r="T158" s="108">
        <v>0</v>
      </c>
      <c r="U158" s="108">
        <v>0</v>
      </c>
      <c r="V158" s="108">
        <v>0.98625814999999994</v>
      </c>
      <c r="W158" s="108">
        <v>0</v>
      </c>
      <c r="X158" s="108">
        <v>0</v>
      </c>
      <c r="Y158" s="108">
        <v>0.17299184672864507</v>
      </c>
      <c r="Z158" s="108">
        <v>0</v>
      </c>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c r="BB158" s="113"/>
      <c r="BC158" s="113"/>
      <c r="BD158" s="113"/>
      <c r="BE158" s="113"/>
      <c r="BF158" s="113"/>
      <c r="BG158" s="113"/>
      <c r="BH158" s="113"/>
      <c r="BI158" s="113"/>
      <c r="BJ158" s="113"/>
      <c r="BK158" s="113"/>
      <c r="BL158" s="113"/>
      <c r="BM158" s="113"/>
      <c r="BN158" s="113"/>
      <c r="BO158" s="113"/>
      <c r="BP158" s="113"/>
      <c r="BQ158" s="113"/>
      <c r="BR158" s="113"/>
      <c r="BS158" s="113"/>
      <c r="BT158" s="113"/>
      <c r="BU158" s="113"/>
      <c r="BV158" s="113"/>
      <c r="BW158" s="113"/>
      <c r="BX158" s="113"/>
      <c r="BY158" s="113"/>
      <c r="BZ158" s="113"/>
      <c r="CA158" s="113"/>
      <c r="CB158" s="113"/>
      <c r="CC158" s="113"/>
      <c r="CD158" s="113"/>
      <c r="CE158" s="113"/>
    </row>
    <row r="159" spans="1:83" ht="27.95" customHeight="1" x14ac:dyDescent="0.3">
      <c r="A159" s="101"/>
      <c r="B159" s="9" t="s">
        <v>37</v>
      </c>
      <c r="C159" s="9" t="s">
        <v>38</v>
      </c>
      <c r="D159" s="9" t="str">
        <f t="shared" si="28"/>
        <v>USD</v>
      </c>
      <c r="E159" s="9" t="s">
        <v>123</v>
      </c>
      <c r="F159" s="108">
        <v>0</v>
      </c>
      <c r="G159" s="108">
        <v>0.24094375752044783</v>
      </c>
      <c r="H159" s="108">
        <v>0</v>
      </c>
      <c r="I159" s="108">
        <v>0</v>
      </c>
      <c r="J159" s="108">
        <v>0.24705281353826652</v>
      </c>
      <c r="K159" s="108">
        <v>0</v>
      </c>
      <c r="L159" s="108">
        <v>0</v>
      </c>
      <c r="M159" s="108">
        <v>0.22987019774456935</v>
      </c>
      <c r="N159" s="108">
        <v>0</v>
      </c>
      <c r="O159" s="108">
        <v>0</v>
      </c>
      <c r="P159" s="108">
        <v>0.20280050518669834</v>
      </c>
      <c r="Q159" s="108">
        <v>0</v>
      </c>
      <c r="R159" s="108">
        <v>0</v>
      </c>
      <c r="S159" s="108">
        <v>0.11381281090377685</v>
      </c>
      <c r="T159" s="108">
        <v>0</v>
      </c>
      <c r="U159" s="108">
        <v>0</v>
      </c>
      <c r="V159" s="108">
        <v>0</v>
      </c>
      <c r="W159" s="108">
        <v>0</v>
      </c>
      <c r="X159" s="108">
        <v>0</v>
      </c>
      <c r="Y159" s="108">
        <v>0</v>
      </c>
      <c r="Z159" s="108">
        <v>0</v>
      </c>
      <c r="AD159" s="113"/>
      <c r="AE159" s="113"/>
      <c r="AF159" s="113"/>
      <c r="AG159" s="113"/>
      <c r="AH159" s="113"/>
      <c r="AI159" s="113"/>
      <c r="AJ159" s="113"/>
      <c r="AK159" s="113"/>
      <c r="AL159" s="113"/>
      <c r="AM159" s="113"/>
      <c r="AN159" s="113"/>
      <c r="AO159" s="113"/>
      <c r="AP159" s="113"/>
      <c r="AQ159" s="113"/>
      <c r="AR159" s="113"/>
      <c r="AS159" s="113"/>
      <c r="AT159" s="113"/>
      <c r="AU159" s="113"/>
      <c r="AV159" s="113"/>
      <c r="AW159" s="113"/>
      <c r="AX159" s="113"/>
      <c r="AY159" s="113"/>
      <c r="AZ159" s="113"/>
      <c r="BA159" s="113"/>
      <c r="BB159" s="113"/>
      <c r="BC159" s="113"/>
      <c r="BD159" s="113"/>
      <c r="BE159" s="113"/>
      <c r="BF159" s="113"/>
      <c r="BG159" s="113"/>
      <c r="BH159" s="113"/>
      <c r="BI159" s="113"/>
      <c r="BJ159" s="113"/>
      <c r="BK159" s="113"/>
      <c r="BL159" s="113"/>
      <c r="BM159" s="113"/>
      <c r="BN159" s="113"/>
      <c r="BO159" s="113"/>
      <c r="BP159" s="113"/>
      <c r="BQ159" s="113"/>
      <c r="BR159" s="113"/>
      <c r="BS159" s="113"/>
      <c r="BT159" s="113"/>
      <c r="BU159" s="113"/>
      <c r="BV159" s="113"/>
      <c r="BW159" s="113"/>
      <c r="BX159" s="113"/>
      <c r="BY159" s="113"/>
      <c r="BZ159" s="113"/>
      <c r="CA159" s="113"/>
      <c r="CB159" s="113"/>
      <c r="CC159" s="113"/>
      <c r="CD159" s="113"/>
      <c r="CE159" s="113"/>
    </row>
    <row r="160" spans="1:83" ht="27.95" customHeight="1" x14ac:dyDescent="0.3">
      <c r="A160" s="101"/>
      <c r="B160" s="9" t="s">
        <v>43</v>
      </c>
      <c r="C160" s="9" t="s">
        <v>44</v>
      </c>
      <c r="D160" s="9" t="str">
        <f t="shared" si="28"/>
        <v>USD</v>
      </c>
      <c r="E160" s="9" t="s">
        <v>123</v>
      </c>
      <c r="F160" s="108">
        <v>0</v>
      </c>
      <c r="G160" s="108">
        <v>0.10457352631785588</v>
      </c>
      <c r="H160" s="108">
        <v>0</v>
      </c>
      <c r="I160" s="108">
        <v>0</v>
      </c>
      <c r="J160" s="108">
        <v>0.12274967329388972</v>
      </c>
      <c r="K160" s="108">
        <v>0</v>
      </c>
      <c r="L160" s="108">
        <v>0</v>
      </c>
      <c r="M160" s="108">
        <v>0.15040786812364954</v>
      </c>
      <c r="N160" s="108">
        <v>0</v>
      </c>
      <c r="O160" s="108">
        <v>0</v>
      </c>
      <c r="P160" s="108">
        <v>0.19910939972963684</v>
      </c>
      <c r="Q160" s="108">
        <v>0</v>
      </c>
      <c r="R160" s="108">
        <v>0</v>
      </c>
      <c r="S160" s="108">
        <v>0.24500893828906059</v>
      </c>
      <c r="T160" s="108">
        <v>0</v>
      </c>
      <c r="U160" s="108">
        <v>0</v>
      </c>
      <c r="V160" s="108">
        <v>0.26645525499133482</v>
      </c>
      <c r="W160" s="108">
        <v>0</v>
      </c>
      <c r="X160" s="108">
        <v>0</v>
      </c>
      <c r="Y160" s="108">
        <v>0.11380831853574865</v>
      </c>
      <c r="Z160" s="108">
        <v>0</v>
      </c>
      <c r="AD160" s="113"/>
      <c r="AE160" s="113"/>
      <c r="AF160" s="113"/>
      <c r="AG160" s="113"/>
      <c r="AH160" s="113"/>
      <c r="AI160" s="113"/>
      <c r="AJ160" s="113"/>
      <c r="AK160" s="113"/>
      <c r="AL160" s="113"/>
      <c r="AM160" s="113"/>
      <c r="AN160" s="113"/>
      <c r="AO160" s="113"/>
      <c r="AP160" s="113"/>
      <c r="AQ160" s="113"/>
      <c r="AR160" s="113"/>
      <c r="AS160" s="113"/>
      <c r="AT160" s="113"/>
      <c r="AU160" s="113"/>
      <c r="AV160" s="113"/>
      <c r="AW160" s="113"/>
      <c r="AX160" s="113"/>
      <c r="AY160" s="113"/>
      <c r="AZ160" s="113"/>
      <c r="BA160" s="113"/>
      <c r="BB160" s="113"/>
      <c r="BC160" s="113"/>
      <c r="BD160" s="113"/>
      <c r="BE160" s="113"/>
      <c r="BF160" s="113"/>
      <c r="BG160" s="113"/>
      <c r="BH160" s="113"/>
      <c r="BI160" s="113"/>
      <c r="BJ160" s="113"/>
      <c r="BK160" s="113"/>
      <c r="BL160" s="113"/>
      <c r="BM160" s="113"/>
      <c r="BN160" s="113"/>
      <c r="BO160" s="113"/>
      <c r="BP160" s="113"/>
      <c r="BQ160" s="113"/>
      <c r="BR160" s="113"/>
      <c r="BS160" s="113"/>
      <c r="BT160" s="113"/>
      <c r="BU160" s="113"/>
      <c r="BV160" s="113"/>
      <c r="BW160" s="113"/>
      <c r="BX160" s="113"/>
      <c r="BY160" s="113"/>
      <c r="BZ160" s="113"/>
      <c r="CA160" s="113"/>
      <c r="CB160" s="113"/>
      <c r="CC160" s="113"/>
      <c r="CD160" s="113"/>
      <c r="CE160" s="113"/>
    </row>
    <row r="161" spans="1:83" ht="27.95" customHeight="1" x14ac:dyDescent="0.3">
      <c r="A161" s="101"/>
      <c r="B161" s="9" t="s">
        <v>41</v>
      </c>
      <c r="C161" s="9" t="s">
        <v>42</v>
      </c>
      <c r="D161" s="9" t="str">
        <f t="shared" si="28"/>
        <v>USD</v>
      </c>
      <c r="E161" s="9" t="s">
        <v>123</v>
      </c>
      <c r="F161" s="108">
        <v>0</v>
      </c>
      <c r="G161" s="108">
        <v>0.1166445319832877</v>
      </c>
      <c r="H161" s="108">
        <v>0</v>
      </c>
      <c r="I161" s="108">
        <v>0</v>
      </c>
      <c r="J161" s="108">
        <v>0.12237753309620429</v>
      </c>
      <c r="K161" s="108">
        <v>0</v>
      </c>
      <c r="L161" s="108">
        <v>0</v>
      </c>
      <c r="M161" s="108">
        <v>0.12955812253160595</v>
      </c>
      <c r="N161" s="108">
        <v>0</v>
      </c>
      <c r="O161" s="108">
        <v>0</v>
      </c>
      <c r="P161" s="108">
        <v>0.14676927924038824</v>
      </c>
      <c r="Q161" s="108">
        <v>0</v>
      </c>
      <c r="R161" s="108">
        <v>0</v>
      </c>
      <c r="S161" s="108">
        <v>0.15797738226718522</v>
      </c>
      <c r="T161" s="108">
        <v>0</v>
      </c>
      <c r="U161" s="108">
        <v>0</v>
      </c>
      <c r="V161" s="108">
        <v>0.15291676571133256</v>
      </c>
      <c r="W161" s="108">
        <v>0</v>
      </c>
      <c r="X161" s="108">
        <v>0</v>
      </c>
      <c r="Y161" s="108">
        <v>2.4652608101980087E-2</v>
      </c>
      <c r="Z161" s="108">
        <v>0</v>
      </c>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3"/>
      <c r="BB161" s="113"/>
      <c r="BC161" s="113"/>
      <c r="BD161" s="113"/>
      <c r="BE161" s="113"/>
      <c r="BF161" s="113"/>
      <c r="BG161" s="113"/>
      <c r="BH161" s="113"/>
      <c r="BI161" s="113"/>
      <c r="BJ161" s="113"/>
      <c r="BK161" s="113"/>
      <c r="BL161" s="113"/>
      <c r="BM161" s="113"/>
      <c r="BN161" s="113"/>
      <c r="BO161" s="113"/>
      <c r="BP161" s="113"/>
      <c r="BQ161" s="113"/>
      <c r="BR161" s="113"/>
      <c r="BS161" s="113"/>
      <c r="BT161" s="113"/>
      <c r="BU161" s="113"/>
      <c r="BV161" s="113"/>
      <c r="BW161" s="113"/>
      <c r="BX161" s="113"/>
      <c r="BY161" s="113"/>
      <c r="BZ161" s="113"/>
      <c r="CA161" s="113"/>
      <c r="CB161" s="113"/>
      <c r="CC161" s="113"/>
      <c r="CD161" s="113"/>
      <c r="CE161" s="113"/>
    </row>
    <row r="162" spans="1:83" ht="27.95" customHeight="1" x14ac:dyDescent="0.3">
      <c r="A162" s="101"/>
      <c r="B162" s="9" t="s">
        <v>170</v>
      </c>
      <c r="C162" s="9" t="s">
        <v>171</v>
      </c>
      <c r="D162" s="9" t="str">
        <f t="shared" si="28"/>
        <v>USD</v>
      </c>
      <c r="E162" s="9" t="s">
        <v>123</v>
      </c>
      <c r="F162" s="108">
        <v>0</v>
      </c>
      <c r="G162" s="108">
        <v>7.4492021917808224E-3</v>
      </c>
      <c r="H162" s="108">
        <v>0</v>
      </c>
      <c r="I162" s="108">
        <v>0</v>
      </c>
      <c r="J162" s="108">
        <v>1.8081841643835615E-2</v>
      </c>
      <c r="K162" s="108">
        <v>0</v>
      </c>
      <c r="L162" s="108">
        <v>0</v>
      </c>
      <c r="M162" s="108">
        <v>2.3097856438356164E-2</v>
      </c>
      <c r="N162" s="108">
        <v>0</v>
      </c>
      <c r="O162" s="108">
        <v>0</v>
      </c>
      <c r="P162" s="108">
        <v>3.2173966575342466E-2</v>
      </c>
      <c r="Q162" s="108">
        <v>0</v>
      </c>
      <c r="R162" s="108">
        <v>0</v>
      </c>
      <c r="S162" s="108">
        <v>4.1001206260273967E-2</v>
      </c>
      <c r="T162" s="108">
        <v>0</v>
      </c>
      <c r="U162" s="108">
        <v>0</v>
      </c>
      <c r="V162" s="108">
        <v>4.4240348547945202E-2</v>
      </c>
      <c r="W162" s="108">
        <v>0</v>
      </c>
      <c r="X162" s="108">
        <v>0</v>
      </c>
      <c r="Y162" s="108">
        <v>2.1927384657534226E-2</v>
      </c>
      <c r="Z162" s="108">
        <v>0</v>
      </c>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c r="BB162" s="113"/>
      <c r="BC162" s="113"/>
      <c r="BD162" s="113"/>
      <c r="BE162" s="113"/>
      <c r="BF162" s="113"/>
      <c r="BG162" s="113"/>
      <c r="BH162" s="113"/>
      <c r="BI162" s="113"/>
      <c r="BJ162" s="113"/>
      <c r="BK162" s="113"/>
      <c r="BL162" s="113"/>
      <c r="BM162" s="113"/>
      <c r="BN162" s="113"/>
      <c r="BO162" s="113"/>
      <c r="BP162" s="113"/>
      <c r="BQ162" s="113"/>
      <c r="BR162" s="113"/>
      <c r="BS162" s="113"/>
      <c r="BT162" s="113"/>
      <c r="BU162" s="113"/>
      <c r="BV162" s="113"/>
      <c r="BW162" s="113"/>
      <c r="BX162" s="113"/>
      <c r="BY162" s="113"/>
      <c r="BZ162" s="113"/>
      <c r="CA162" s="113"/>
      <c r="CB162" s="113"/>
      <c r="CC162" s="113"/>
      <c r="CD162" s="113"/>
      <c r="CE162" s="113"/>
    </row>
    <row r="163" spans="1:83" ht="27.95" customHeight="1" x14ac:dyDescent="0.3">
      <c r="A163" s="101"/>
      <c r="B163" s="9" t="s">
        <v>45</v>
      </c>
      <c r="C163" s="9" t="s">
        <v>46</v>
      </c>
      <c r="D163" s="9" t="str">
        <f t="shared" si="28"/>
        <v>USD</v>
      </c>
      <c r="E163" s="9" t="s">
        <v>123</v>
      </c>
      <c r="F163" s="108">
        <v>0</v>
      </c>
      <c r="G163" s="108">
        <v>4.9136252356691348E-2</v>
      </c>
      <c r="H163" s="108">
        <v>0</v>
      </c>
      <c r="I163" s="108">
        <v>0</v>
      </c>
      <c r="J163" s="108">
        <v>3.6030853253115572E-2</v>
      </c>
      <c r="K163" s="108">
        <v>0</v>
      </c>
      <c r="L163" s="108">
        <v>0</v>
      </c>
      <c r="M163" s="108">
        <v>2.2925454149539802E-2</v>
      </c>
      <c r="N163" s="108">
        <v>0</v>
      </c>
      <c r="O163" s="108">
        <v>0</v>
      </c>
      <c r="P163" s="108">
        <v>9.8559601997246123E-3</v>
      </c>
      <c r="Q163" s="108">
        <v>0</v>
      </c>
      <c r="R163" s="108">
        <v>0</v>
      </c>
      <c r="S163" s="108">
        <v>0</v>
      </c>
      <c r="T163" s="108">
        <v>0</v>
      </c>
      <c r="U163" s="108">
        <v>0</v>
      </c>
      <c r="V163" s="108">
        <v>0</v>
      </c>
      <c r="W163" s="108">
        <v>0</v>
      </c>
      <c r="X163" s="108">
        <v>0</v>
      </c>
      <c r="Y163" s="108">
        <v>0</v>
      </c>
      <c r="Z163" s="108">
        <v>0</v>
      </c>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c r="BB163" s="113"/>
      <c r="BC163" s="113"/>
      <c r="BD163" s="113"/>
      <c r="BE163" s="113"/>
      <c r="BF163" s="113"/>
      <c r="BG163" s="113"/>
      <c r="BH163" s="113"/>
      <c r="BI163" s="113"/>
      <c r="BJ163" s="113"/>
      <c r="BK163" s="113"/>
      <c r="BL163" s="113"/>
      <c r="BM163" s="113"/>
      <c r="BN163" s="113"/>
      <c r="BO163" s="113"/>
      <c r="BP163" s="113"/>
      <c r="BQ163" s="113"/>
      <c r="BR163" s="113"/>
      <c r="BS163" s="113"/>
      <c r="BT163" s="113"/>
      <c r="BU163" s="113"/>
      <c r="BV163" s="113"/>
      <c r="BW163" s="113"/>
      <c r="BX163" s="113"/>
      <c r="BY163" s="113"/>
      <c r="BZ163" s="113"/>
      <c r="CA163" s="113"/>
      <c r="CB163" s="113"/>
      <c r="CC163" s="113"/>
      <c r="CD163" s="113"/>
      <c r="CE163" s="113"/>
    </row>
    <row r="164" spans="1:83" ht="27.95" customHeight="1" x14ac:dyDescent="0.3">
      <c r="A164" s="101"/>
      <c r="B164" s="9" t="s">
        <v>47</v>
      </c>
      <c r="C164" s="9" t="s">
        <v>48</v>
      </c>
      <c r="D164" s="9" t="str">
        <f t="shared" si="28"/>
        <v>USD</v>
      </c>
      <c r="E164" s="9" t="s">
        <v>123</v>
      </c>
      <c r="F164" s="108">
        <v>0</v>
      </c>
      <c r="G164" s="108">
        <v>1.6183900000000001E-3</v>
      </c>
      <c r="H164" s="108">
        <v>0</v>
      </c>
      <c r="I164" s="108">
        <v>0</v>
      </c>
      <c r="J164" s="108">
        <v>6.1623100000000007E-3</v>
      </c>
      <c r="K164" s="108">
        <v>0</v>
      </c>
      <c r="L164" s="108">
        <v>0</v>
      </c>
      <c r="M164" s="108">
        <v>5.6643499999999994E-3</v>
      </c>
      <c r="N164" s="108">
        <v>0</v>
      </c>
      <c r="O164" s="108">
        <v>0</v>
      </c>
      <c r="P164" s="108">
        <v>5.1663899999999999E-3</v>
      </c>
      <c r="Q164" s="108">
        <v>0</v>
      </c>
      <c r="R164" s="108">
        <v>0</v>
      </c>
      <c r="S164" s="108">
        <v>4.6684199999999995E-3</v>
      </c>
      <c r="T164" s="108">
        <v>0</v>
      </c>
      <c r="U164" s="108">
        <v>0</v>
      </c>
      <c r="V164" s="108">
        <v>4.17046E-3</v>
      </c>
      <c r="W164" s="108">
        <v>0</v>
      </c>
      <c r="X164" s="108">
        <v>0</v>
      </c>
      <c r="Y164" s="108">
        <v>8.5760611111111121E-4</v>
      </c>
      <c r="Z164" s="108">
        <v>0</v>
      </c>
      <c r="AD164" s="113"/>
      <c r="AE164" s="113"/>
      <c r="AF164" s="113"/>
      <c r="AG164" s="113"/>
      <c r="AH164" s="113"/>
      <c r="AI164" s="113"/>
      <c r="AJ164" s="113"/>
      <c r="AK164" s="113"/>
      <c r="AL164" s="113"/>
      <c r="AM164" s="113"/>
      <c r="AN164" s="113"/>
      <c r="AO164" s="113"/>
      <c r="AP164" s="113"/>
      <c r="AQ164" s="113"/>
      <c r="AR164" s="113"/>
      <c r="AS164" s="113"/>
      <c r="AT164" s="113"/>
      <c r="AU164" s="113"/>
      <c r="AV164" s="113"/>
      <c r="AW164" s="113"/>
      <c r="AX164" s="113"/>
      <c r="AY164" s="113"/>
      <c r="AZ164" s="113"/>
      <c r="BA164" s="113"/>
      <c r="BB164" s="113"/>
      <c r="BC164" s="113"/>
      <c r="BD164" s="113"/>
      <c r="BE164" s="113"/>
      <c r="BF164" s="113"/>
      <c r="BG164" s="113"/>
      <c r="BH164" s="113"/>
      <c r="BI164" s="113"/>
      <c r="BJ164" s="113"/>
      <c r="BK164" s="113"/>
      <c r="BL164" s="113"/>
      <c r="BM164" s="113"/>
      <c r="BN164" s="113"/>
      <c r="BO164" s="113"/>
      <c r="BP164" s="113"/>
      <c r="BQ164" s="113"/>
      <c r="BR164" s="113"/>
      <c r="BS164" s="113"/>
      <c r="BT164" s="113"/>
      <c r="BU164" s="113"/>
      <c r="BV164" s="113"/>
      <c r="BW164" s="113"/>
      <c r="BX164" s="113"/>
      <c r="BY164" s="113"/>
      <c r="BZ164" s="113"/>
      <c r="CA164" s="113"/>
      <c r="CB164" s="113"/>
      <c r="CC164" s="113"/>
      <c r="CD164" s="113"/>
      <c r="CE164" s="113"/>
    </row>
    <row r="165" spans="1:83" ht="27.95" customHeight="1" x14ac:dyDescent="0.3">
      <c r="A165" s="101"/>
      <c r="B165" s="9" t="s">
        <v>51</v>
      </c>
      <c r="C165" s="9" t="s">
        <v>52</v>
      </c>
      <c r="D165" s="9" t="str">
        <f t="shared" si="28"/>
        <v>USD</v>
      </c>
      <c r="E165" s="9" t="s">
        <v>123</v>
      </c>
      <c r="F165" s="108">
        <v>0</v>
      </c>
      <c r="G165" s="108">
        <v>9.9932000000000016E-4</v>
      </c>
      <c r="H165" s="108">
        <v>0</v>
      </c>
      <c r="I165" s="108">
        <v>0</v>
      </c>
      <c r="J165" s="108">
        <v>2.7481199999999997E-3</v>
      </c>
      <c r="K165" s="108">
        <v>0</v>
      </c>
      <c r="L165" s="108">
        <v>0</v>
      </c>
      <c r="M165" s="108">
        <v>7.4948000000000007E-4</v>
      </c>
      <c r="N165" s="108">
        <v>0</v>
      </c>
      <c r="O165" s="108">
        <v>0</v>
      </c>
      <c r="P165" s="108">
        <v>0</v>
      </c>
      <c r="Q165" s="108">
        <v>0</v>
      </c>
      <c r="R165" s="108">
        <v>0</v>
      </c>
      <c r="S165" s="108">
        <v>0</v>
      </c>
      <c r="T165" s="108">
        <v>0</v>
      </c>
      <c r="U165" s="108">
        <v>0</v>
      </c>
      <c r="V165" s="108">
        <v>0</v>
      </c>
      <c r="W165" s="108">
        <v>0</v>
      </c>
      <c r="X165" s="108">
        <v>0</v>
      </c>
      <c r="Y165" s="108">
        <v>0</v>
      </c>
      <c r="Z165" s="108">
        <v>0</v>
      </c>
      <c r="AD165" s="113"/>
      <c r="AE165" s="113"/>
      <c r="AF165" s="113"/>
      <c r="AG165" s="113"/>
      <c r="AH165" s="113"/>
      <c r="AI165" s="113"/>
      <c r="AJ165" s="113"/>
      <c r="AK165" s="113"/>
      <c r="AL165" s="113"/>
      <c r="AM165" s="113"/>
      <c r="AN165" s="113"/>
      <c r="AO165" s="113"/>
      <c r="AP165" s="113"/>
      <c r="AQ165" s="113"/>
      <c r="AR165" s="113"/>
      <c r="AS165" s="113"/>
      <c r="AT165" s="113"/>
      <c r="AU165" s="113"/>
      <c r="AV165" s="113"/>
      <c r="AW165" s="113"/>
      <c r="AX165" s="113"/>
      <c r="AY165" s="113"/>
      <c r="AZ165" s="113"/>
      <c r="BA165" s="113"/>
      <c r="BB165" s="113"/>
      <c r="BC165" s="113"/>
      <c r="BD165" s="113"/>
      <c r="BE165" s="113"/>
      <c r="BF165" s="113"/>
      <c r="BG165" s="113"/>
      <c r="BH165" s="113"/>
      <c r="BI165" s="113"/>
      <c r="BJ165" s="113"/>
      <c r="BK165" s="113"/>
      <c r="BL165" s="113"/>
      <c r="BM165" s="113"/>
      <c r="BN165" s="113"/>
      <c r="BO165" s="113"/>
      <c r="BP165" s="113"/>
      <c r="BQ165" s="113"/>
      <c r="BR165" s="113"/>
      <c r="BS165" s="113"/>
      <c r="BT165" s="113"/>
      <c r="BU165" s="113"/>
      <c r="BV165" s="113"/>
      <c r="BW165" s="113"/>
      <c r="BX165" s="113"/>
      <c r="BY165" s="113"/>
      <c r="BZ165" s="113"/>
      <c r="CA165" s="113"/>
      <c r="CB165" s="113"/>
      <c r="CC165" s="113"/>
      <c r="CD165" s="113"/>
      <c r="CE165" s="113"/>
    </row>
    <row r="166" spans="1:83" ht="27.95" customHeight="1" x14ac:dyDescent="0.3">
      <c r="A166" s="101"/>
      <c r="B166" s="9" t="s">
        <v>49</v>
      </c>
      <c r="C166" s="9" t="s">
        <v>50</v>
      </c>
      <c r="D166" s="9" t="str">
        <f t="shared" si="28"/>
        <v>USD</v>
      </c>
      <c r="E166" s="9" t="s">
        <v>123</v>
      </c>
      <c r="F166" s="108">
        <v>0</v>
      </c>
      <c r="G166" s="108">
        <v>9.4221170937109234E-3</v>
      </c>
      <c r="H166" s="108">
        <v>0</v>
      </c>
      <c r="I166" s="108">
        <v>0</v>
      </c>
      <c r="J166" s="108">
        <v>1.9121108566087697E-3</v>
      </c>
      <c r="K166" s="108">
        <v>0</v>
      </c>
      <c r="L166" s="108">
        <v>0</v>
      </c>
      <c r="M166" s="108">
        <v>0</v>
      </c>
      <c r="N166" s="108">
        <v>0</v>
      </c>
      <c r="O166" s="108">
        <v>0</v>
      </c>
      <c r="P166" s="108">
        <v>0</v>
      </c>
      <c r="Q166" s="108">
        <v>0</v>
      </c>
      <c r="R166" s="108">
        <v>0</v>
      </c>
      <c r="S166" s="108">
        <v>0</v>
      </c>
      <c r="T166" s="108">
        <v>0</v>
      </c>
      <c r="U166" s="108">
        <v>0</v>
      </c>
      <c r="V166" s="108">
        <v>0</v>
      </c>
      <c r="W166" s="108">
        <v>0</v>
      </c>
      <c r="X166" s="108">
        <v>0</v>
      </c>
      <c r="Y166" s="108">
        <v>0</v>
      </c>
      <c r="Z166" s="108">
        <v>0</v>
      </c>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c r="BB166" s="113"/>
      <c r="BC166" s="113"/>
      <c r="BD166" s="113"/>
      <c r="BE166" s="113"/>
      <c r="BF166" s="113"/>
      <c r="BG166" s="113"/>
      <c r="BH166" s="113"/>
      <c r="BI166" s="113"/>
      <c r="BJ166" s="113"/>
      <c r="BK166" s="113"/>
      <c r="BL166" s="113"/>
      <c r="BM166" s="113"/>
      <c r="BN166" s="113"/>
      <c r="BO166" s="113"/>
      <c r="BP166" s="113"/>
      <c r="BQ166" s="113"/>
      <c r="BR166" s="113"/>
      <c r="BS166" s="113"/>
      <c r="BT166" s="113"/>
      <c r="BU166" s="113"/>
      <c r="BV166" s="113"/>
      <c r="BW166" s="113"/>
      <c r="BX166" s="113"/>
      <c r="BY166" s="113"/>
      <c r="BZ166" s="113"/>
      <c r="CA166" s="113"/>
      <c r="CB166" s="113"/>
      <c r="CC166" s="113"/>
      <c r="CD166" s="113"/>
      <c r="CE166" s="113"/>
    </row>
    <row r="167" spans="1:83" ht="27.95" customHeight="1" x14ac:dyDescent="0.3">
      <c r="A167" s="101"/>
      <c r="B167" s="23" t="s">
        <v>53</v>
      </c>
      <c r="C167" s="23"/>
      <c r="D167" s="23"/>
      <c r="E167" s="23"/>
      <c r="F167" s="112">
        <f t="shared" ref="F167:Z167" si="29">+SUM(F168:F170)</f>
        <v>0</v>
      </c>
      <c r="G167" s="112">
        <f t="shared" si="29"/>
        <v>0.80452552254486887</v>
      </c>
      <c r="H167" s="112">
        <f t="shared" si="29"/>
        <v>0</v>
      </c>
      <c r="I167" s="112">
        <f t="shared" si="29"/>
        <v>0</v>
      </c>
      <c r="J167" s="112">
        <f t="shared" si="29"/>
        <v>0.53286142128151015</v>
      </c>
      <c r="K167" s="112">
        <f t="shared" si="29"/>
        <v>0</v>
      </c>
      <c r="L167" s="112">
        <f t="shared" si="29"/>
        <v>0</v>
      </c>
      <c r="M167" s="112">
        <f t="shared" si="29"/>
        <v>0.61600792973647012</v>
      </c>
      <c r="N167" s="112">
        <f t="shared" si="29"/>
        <v>0</v>
      </c>
      <c r="O167" s="112">
        <f t="shared" si="29"/>
        <v>0</v>
      </c>
      <c r="P167" s="112">
        <f t="shared" si="29"/>
        <v>0.74869487268237611</v>
      </c>
      <c r="Q167" s="112">
        <f t="shared" si="29"/>
        <v>0</v>
      </c>
      <c r="R167" s="112">
        <f t="shared" si="29"/>
        <v>0</v>
      </c>
      <c r="S167" s="112">
        <f t="shared" si="29"/>
        <v>0.88507569400118891</v>
      </c>
      <c r="T167" s="112">
        <f t="shared" si="29"/>
        <v>0</v>
      </c>
      <c r="U167" s="112">
        <f t="shared" si="29"/>
        <v>0</v>
      </c>
      <c r="V167" s="112">
        <f t="shared" si="29"/>
        <v>0.96223918546371823</v>
      </c>
      <c r="W167" s="112">
        <f t="shared" si="29"/>
        <v>0</v>
      </c>
      <c r="X167" s="112">
        <f t="shared" si="29"/>
        <v>0</v>
      </c>
      <c r="Y167" s="112">
        <f t="shared" si="29"/>
        <v>0.32119015536673973</v>
      </c>
      <c r="Z167" s="112">
        <f t="shared" si="29"/>
        <v>0</v>
      </c>
      <c r="AD167" s="149"/>
      <c r="AE167" s="149"/>
      <c r="AF167" s="149"/>
      <c r="AG167" s="149"/>
      <c r="AH167" s="149"/>
      <c r="AI167" s="149"/>
      <c r="AJ167" s="149"/>
      <c r="AK167" s="149"/>
      <c r="AL167" s="149"/>
      <c r="AM167" s="149"/>
      <c r="AN167" s="149"/>
      <c r="AO167" s="149"/>
      <c r="AP167" s="149"/>
      <c r="AQ167" s="149"/>
      <c r="AR167" s="149"/>
      <c r="AS167" s="149"/>
      <c r="AT167" s="149"/>
      <c r="AU167" s="149"/>
      <c r="AV167" s="149"/>
      <c r="AW167" s="149"/>
      <c r="AX167" s="149"/>
      <c r="AY167" s="149"/>
      <c r="AZ167" s="149"/>
      <c r="BA167" s="149"/>
      <c r="BB167" s="149"/>
      <c r="BC167" s="149"/>
      <c r="BD167" s="149"/>
      <c r="BE167" s="149"/>
      <c r="BF167" s="149"/>
      <c r="BG167" s="149"/>
      <c r="BH167" s="149"/>
      <c r="BI167" s="149"/>
      <c r="BJ167" s="149"/>
      <c r="BK167" s="149"/>
      <c r="BL167" s="149"/>
      <c r="BM167" s="149"/>
      <c r="BN167" s="149"/>
      <c r="BO167" s="149"/>
      <c r="BP167" s="149"/>
      <c r="BQ167" s="149"/>
      <c r="BR167" s="149"/>
      <c r="BS167" s="149"/>
      <c r="BT167" s="149"/>
      <c r="BU167" s="149"/>
      <c r="BV167" s="149"/>
      <c r="BW167" s="149"/>
      <c r="BX167" s="149"/>
      <c r="BY167" s="149"/>
      <c r="BZ167" s="149"/>
      <c r="CA167" s="149"/>
      <c r="CB167" s="149"/>
      <c r="CC167" s="149"/>
      <c r="CD167" s="149"/>
      <c r="CE167" s="149"/>
    </row>
    <row r="168" spans="1:83" ht="27.95" customHeight="1" x14ac:dyDescent="0.3">
      <c r="A168" s="101"/>
      <c r="B168" s="9" t="s">
        <v>54</v>
      </c>
      <c r="C168" s="9" t="s">
        <v>55</v>
      </c>
      <c r="D168" s="9" t="str">
        <f>+VLOOKUP($C168,$C$10:$D$51,2,FALSE)</f>
        <v>USD</v>
      </c>
      <c r="E168" s="9" t="s">
        <v>123</v>
      </c>
      <c r="F168" s="108">
        <v>0</v>
      </c>
      <c r="G168" s="108">
        <v>0.79032248825617424</v>
      </c>
      <c r="H168" s="108">
        <v>0</v>
      </c>
      <c r="I168" s="108">
        <v>0</v>
      </c>
      <c r="J168" s="108">
        <v>0.53158839231417832</v>
      </c>
      <c r="K168" s="108">
        <v>0</v>
      </c>
      <c r="L168" s="108">
        <v>0</v>
      </c>
      <c r="M168" s="108">
        <v>0.61600792973647012</v>
      </c>
      <c r="N168" s="108">
        <v>0</v>
      </c>
      <c r="O168" s="108">
        <v>0</v>
      </c>
      <c r="P168" s="108">
        <v>0.74869487268237611</v>
      </c>
      <c r="Q168" s="108">
        <v>0</v>
      </c>
      <c r="R168" s="108">
        <v>0</v>
      </c>
      <c r="S168" s="108">
        <v>0.88507569400118891</v>
      </c>
      <c r="T168" s="108">
        <v>0</v>
      </c>
      <c r="U168" s="108">
        <v>0</v>
      </c>
      <c r="V168" s="108">
        <v>0.96223918546371823</v>
      </c>
      <c r="W168" s="108">
        <v>0</v>
      </c>
      <c r="X168" s="108">
        <v>0</v>
      </c>
      <c r="Y168" s="108">
        <v>0.32119015536673973</v>
      </c>
      <c r="Z168" s="108">
        <v>0</v>
      </c>
      <c r="AD168" s="113"/>
      <c r="AE168" s="113"/>
      <c r="AF168" s="113"/>
      <c r="AG168" s="113"/>
      <c r="AH168" s="113"/>
      <c r="AI168" s="113"/>
      <c r="AJ168" s="113"/>
      <c r="AK168" s="113"/>
      <c r="AL168" s="113"/>
      <c r="AM168" s="113"/>
      <c r="AN168" s="113"/>
      <c r="AO168" s="113"/>
      <c r="AP168" s="113"/>
      <c r="AQ168" s="113"/>
      <c r="AR168" s="113"/>
      <c r="AS168" s="113"/>
      <c r="AT168" s="113"/>
      <c r="AU168" s="113"/>
      <c r="AV168" s="113"/>
      <c r="AW168" s="113"/>
      <c r="AX168" s="113"/>
      <c r="AY168" s="113"/>
      <c r="AZ168" s="113"/>
      <c r="BA168" s="113"/>
      <c r="BB168" s="113"/>
      <c r="BC168" s="113"/>
      <c r="BD168" s="113"/>
      <c r="BE168" s="113"/>
      <c r="BF168" s="113"/>
      <c r="BG168" s="113"/>
      <c r="BH168" s="113"/>
      <c r="BI168" s="113"/>
      <c r="BJ168" s="113"/>
      <c r="BK168" s="113"/>
      <c r="BL168" s="113"/>
      <c r="BM168" s="113"/>
      <c r="BN168" s="113"/>
      <c r="BO168" s="113"/>
      <c r="BP168" s="113"/>
      <c r="BQ168" s="113"/>
      <c r="BR168" s="113"/>
      <c r="BS168" s="113"/>
      <c r="BT168" s="113"/>
      <c r="BU168" s="113"/>
      <c r="BV168" s="113"/>
      <c r="BW168" s="113"/>
      <c r="BX168" s="113"/>
      <c r="BY168" s="113"/>
      <c r="BZ168" s="113"/>
      <c r="CA168" s="113"/>
      <c r="CB168" s="113"/>
      <c r="CC168" s="113"/>
      <c r="CD168" s="113"/>
      <c r="CE168" s="113"/>
    </row>
    <row r="169" spans="1:83" ht="27.95" customHeight="1" x14ac:dyDescent="0.3">
      <c r="A169" s="101"/>
      <c r="B169" s="9" t="s">
        <v>56</v>
      </c>
      <c r="C169" s="9" t="s">
        <v>57</v>
      </c>
      <c r="D169" s="9" t="str">
        <f>+VLOOKUP($C169,$C$10:$D$51,2,FALSE)</f>
        <v>USD</v>
      </c>
      <c r="E169" s="9" t="s">
        <v>123</v>
      </c>
      <c r="F169" s="108">
        <v>0</v>
      </c>
      <c r="G169" s="108">
        <v>1.4203034288694665E-2</v>
      </c>
      <c r="H169" s="108">
        <v>0</v>
      </c>
      <c r="I169" s="108">
        <v>0</v>
      </c>
      <c r="J169" s="108">
        <v>1.2730289673318254E-3</v>
      </c>
      <c r="K169" s="108">
        <v>0</v>
      </c>
      <c r="L169" s="108">
        <v>0</v>
      </c>
      <c r="M169" s="108">
        <v>0</v>
      </c>
      <c r="N169" s="108">
        <v>0</v>
      </c>
      <c r="O169" s="108">
        <v>0</v>
      </c>
      <c r="P169" s="108">
        <v>0</v>
      </c>
      <c r="Q169" s="108">
        <v>0</v>
      </c>
      <c r="R169" s="108">
        <v>0</v>
      </c>
      <c r="S169" s="108">
        <v>0</v>
      </c>
      <c r="T169" s="108">
        <v>0</v>
      </c>
      <c r="U169" s="108">
        <v>0</v>
      </c>
      <c r="V169" s="108">
        <v>0</v>
      </c>
      <c r="W169" s="108">
        <v>0</v>
      </c>
      <c r="X169" s="108">
        <v>0</v>
      </c>
      <c r="Y169" s="108">
        <v>0</v>
      </c>
      <c r="Z169" s="108">
        <v>0</v>
      </c>
      <c r="AD169" s="113"/>
      <c r="AE169" s="113"/>
      <c r="AF169" s="113"/>
      <c r="AG169" s="113"/>
      <c r="AH169" s="113"/>
      <c r="AI169" s="113"/>
      <c r="AJ169" s="113"/>
      <c r="AK169" s="113"/>
      <c r="AL169" s="113"/>
      <c r="AM169" s="113"/>
      <c r="AN169" s="113"/>
      <c r="AO169" s="113"/>
      <c r="AP169" s="113"/>
      <c r="AQ169" s="113"/>
      <c r="AR169" s="113"/>
      <c r="AS169" s="113"/>
      <c r="AT169" s="113"/>
      <c r="AU169" s="113"/>
      <c r="AV169" s="113"/>
      <c r="AW169" s="113"/>
      <c r="AX169" s="113"/>
      <c r="AY169" s="113"/>
      <c r="AZ169" s="113"/>
      <c r="BA169" s="113"/>
      <c r="BB169" s="113"/>
      <c r="BC169" s="113"/>
      <c r="BD169" s="113"/>
      <c r="BE169" s="113"/>
      <c r="BF169" s="113"/>
      <c r="BG169" s="113"/>
      <c r="BH169" s="113"/>
      <c r="BI169" s="113"/>
      <c r="BJ169" s="113"/>
      <c r="BK169" s="113"/>
      <c r="BL169" s="113"/>
      <c r="BM169" s="113"/>
      <c r="BN169" s="113"/>
      <c r="BO169" s="113"/>
      <c r="BP169" s="113"/>
      <c r="BQ169" s="113"/>
      <c r="BR169" s="113"/>
      <c r="BS169" s="113"/>
      <c r="BT169" s="113"/>
      <c r="BU169" s="113"/>
      <c r="BV169" s="113"/>
      <c r="BW169" s="113"/>
      <c r="BX169" s="113"/>
      <c r="BY169" s="113"/>
      <c r="BZ169" s="113"/>
      <c r="CA169" s="113"/>
      <c r="CB169" s="113"/>
      <c r="CC169" s="113"/>
      <c r="CD169" s="113"/>
      <c r="CE169" s="113"/>
    </row>
    <row r="170" spans="1:83" ht="27.95" customHeight="1" x14ac:dyDescent="0.3">
      <c r="A170" s="101"/>
      <c r="B170" s="9" t="s">
        <v>58</v>
      </c>
      <c r="C170" s="9" t="s">
        <v>59</v>
      </c>
      <c r="D170" s="9" t="str">
        <f>+VLOOKUP($C170,$C$10:$D$51,2,FALSE)</f>
        <v>USD</v>
      </c>
      <c r="E170" s="9" t="s">
        <v>123</v>
      </c>
      <c r="F170" s="108">
        <v>0</v>
      </c>
      <c r="G170" s="108">
        <v>0</v>
      </c>
      <c r="H170" s="108">
        <v>0</v>
      </c>
      <c r="I170" s="108">
        <v>0</v>
      </c>
      <c r="J170" s="108">
        <v>0</v>
      </c>
      <c r="K170" s="108">
        <v>0</v>
      </c>
      <c r="L170" s="108">
        <v>0</v>
      </c>
      <c r="M170" s="108">
        <v>0</v>
      </c>
      <c r="N170" s="108">
        <v>0</v>
      </c>
      <c r="O170" s="108">
        <v>0</v>
      </c>
      <c r="P170" s="108">
        <v>0</v>
      </c>
      <c r="Q170" s="108">
        <v>0</v>
      </c>
      <c r="R170" s="108">
        <v>0</v>
      </c>
      <c r="S170" s="108">
        <v>0</v>
      </c>
      <c r="T170" s="108">
        <v>0</v>
      </c>
      <c r="U170" s="108">
        <v>0</v>
      </c>
      <c r="V170" s="108">
        <v>0</v>
      </c>
      <c r="W170" s="108">
        <v>0</v>
      </c>
      <c r="X170" s="108">
        <v>0</v>
      </c>
      <c r="Y170" s="108">
        <v>0</v>
      </c>
      <c r="Z170" s="108">
        <v>0</v>
      </c>
      <c r="AD170" s="113"/>
      <c r="AE170" s="113"/>
      <c r="AF170" s="113"/>
      <c r="AG170" s="113"/>
      <c r="AH170" s="113"/>
      <c r="AI170" s="113"/>
      <c r="AJ170" s="113"/>
      <c r="AK170" s="113"/>
      <c r="AL170" s="113"/>
      <c r="AM170" s="113"/>
      <c r="AN170" s="113"/>
      <c r="AO170" s="113"/>
      <c r="AP170" s="113"/>
      <c r="AQ170" s="113"/>
      <c r="AR170" s="113"/>
      <c r="AS170" s="113"/>
      <c r="AT170" s="113"/>
      <c r="AU170" s="113"/>
      <c r="AV170" s="113"/>
      <c r="AW170" s="113"/>
      <c r="AX170" s="113"/>
      <c r="AY170" s="113"/>
      <c r="AZ170" s="113"/>
      <c r="BA170" s="113"/>
      <c r="BB170" s="113"/>
      <c r="BC170" s="113"/>
      <c r="BD170" s="113"/>
      <c r="BE170" s="113"/>
      <c r="BF170" s="113"/>
      <c r="BG170" s="113"/>
      <c r="BH170" s="113"/>
      <c r="BI170" s="113"/>
      <c r="BJ170" s="113"/>
      <c r="BK170" s="113"/>
      <c r="BL170" s="113"/>
      <c r="BM170" s="113"/>
      <c r="BN170" s="113"/>
      <c r="BO170" s="113"/>
      <c r="BP170" s="113"/>
      <c r="BQ170" s="113"/>
      <c r="BR170" s="113"/>
      <c r="BS170" s="113"/>
      <c r="BT170" s="113"/>
      <c r="BU170" s="113"/>
      <c r="BV170" s="113"/>
      <c r="BW170" s="113"/>
      <c r="BX170" s="113"/>
      <c r="BY170" s="113"/>
      <c r="BZ170" s="113"/>
      <c r="CA170" s="113"/>
      <c r="CB170" s="113"/>
      <c r="CC170" s="113"/>
      <c r="CD170" s="113"/>
      <c r="CE170" s="113"/>
    </row>
    <row r="171" spans="1:83" ht="27.95" customHeight="1" x14ac:dyDescent="0.3">
      <c r="A171" s="101"/>
      <c r="B171" s="22" t="s">
        <v>124</v>
      </c>
      <c r="C171" s="22"/>
      <c r="D171" s="22"/>
      <c r="E171" s="22"/>
      <c r="F171" s="106">
        <f t="shared" ref="F171:Z171" si="30">+SUM(F172:F175)</f>
        <v>740.66225657763482</v>
      </c>
      <c r="G171" s="106">
        <f t="shared" si="30"/>
        <v>19.431866666666668</v>
      </c>
      <c r="H171" s="106">
        <f t="shared" si="30"/>
        <v>0</v>
      </c>
      <c r="I171" s="106">
        <f t="shared" si="30"/>
        <v>1254.7810622411243</v>
      </c>
      <c r="J171" s="106">
        <f t="shared" si="30"/>
        <v>22.523299999999999</v>
      </c>
      <c r="K171" s="106">
        <f t="shared" si="30"/>
        <v>0</v>
      </c>
      <c r="L171" s="106">
        <f t="shared" si="30"/>
        <v>538.10940459890878</v>
      </c>
      <c r="M171" s="106">
        <f t="shared" si="30"/>
        <v>25.325973076923077</v>
      </c>
      <c r="N171" s="106">
        <f t="shared" si="30"/>
        <v>0</v>
      </c>
      <c r="O171" s="106">
        <f t="shared" si="30"/>
        <v>258.80392067158408</v>
      </c>
      <c r="P171" s="106">
        <f t="shared" si="30"/>
        <v>24.612565384615387</v>
      </c>
      <c r="Q171" s="106">
        <f t="shared" si="30"/>
        <v>0</v>
      </c>
      <c r="R171" s="106">
        <f t="shared" si="30"/>
        <v>38.548860154709573</v>
      </c>
      <c r="S171" s="106">
        <f t="shared" si="30"/>
        <v>19.924457692307698</v>
      </c>
      <c r="T171" s="106">
        <f t="shared" si="30"/>
        <v>0</v>
      </c>
      <c r="U171" s="106">
        <f t="shared" si="30"/>
        <v>0</v>
      </c>
      <c r="V171" s="106">
        <f t="shared" si="30"/>
        <v>15.236350000000012</v>
      </c>
      <c r="W171" s="106">
        <f t="shared" si="30"/>
        <v>0</v>
      </c>
      <c r="X171" s="106">
        <f t="shared" si="30"/>
        <v>0</v>
      </c>
      <c r="Y171" s="106">
        <f t="shared" si="30"/>
        <v>0.97668910256410391</v>
      </c>
      <c r="Z171" s="106">
        <f t="shared" si="30"/>
        <v>0</v>
      </c>
      <c r="AD171" s="142"/>
      <c r="AE171" s="142"/>
      <c r="AF171" s="142"/>
      <c r="AG171" s="142"/>
      <c r="AH171" s="142"/>
      <c r="AI171" s="142"/>
      <c r="AJ171" s="142"/>
      <c r="AK171" s="142"/>
      <c r="AL171" s="142"/>
      <c r="AM171" s="142"/>
      <c r="AN171" s="142"/>
      <c r="AO171" s="142"/>
      <c r="AP171" s="142"/>
      <c r="AQ171" s="142"/>
      <c r="AR171" s="142"/>
      <c r="AS171" s="142"/>
      <c r="AT171" s="142"/>
      <c r="AU171" s="142"/>
      <c r="AV171" s="142"/>
      <c r="AW171" s="142"/>
      <c r="AX171" s="142"/>
      <c r="AY171" s="142"/>
      <c r="AZ171" s="142"/>
      <c r="BA171" s="142"/>
      <c r="BB171" s="142"/>
      <c r="BC171" s="142"/>
      <c r="BD171" s="142"/>
      <c r="BE171" s="142"/>
      <c r="BF171" s="142"/>
      <c r="BG171" s="142"/>
      <c r="BH171" s="142"/>
      <c r="BI171" s="142"/>
      <c r="BJ171" s="142"/>
      <c r="BK171" s="142"/>
      <c r="BL171" s="142"/>
      <c r="BM171" s="142"/>
      <c r="BN171" s="142"/>
      <c r="BO171" s="142"/>
      <c r="BP171" s="142"/>
      <c r="BQ171" s="142"/>
      <c r="BR171" s="142"/>
      <c r="BS171" s="142"/>
      <c r="BT171" s="142"/>
      <c r="BU171" s="142"/>
      <c r="BV171" s="142"/>
      <c r="BW171" s="142"/>
      <c r="BX171" s="142"/>
      <c r="BY171" s="142"/>
      <c r="BZ171" s="142"/>
      <c r="CA171" s="142"/>
      <c r="CB171" s="142"/>
      <c r="CC171" s="142"/>
      <c r="CD171" s="142"/>
      <c r="CE171" s="142"/>
    </row>
    <row r="172" spans="1:83" ht="27.95" customHeight="1" x14ac:dyDescent="0.3">
      <c r="A172" s="101"/>
      <c r="B172" s="9" t="s">
        <v>230</v>
      </c>
      <c r="C172" s="9" t="s">
        <v>165</v>
      </c>
      <c r="D172" s="9" t="str">
        <f>+VLOOKUP($C172,$C$10:$D$51,2,FALSE)</f>
        <v>USD</v>
      </c>
      <c r="E172" s="9" t="s">
        <v>124</v>
      </c>
      <c r="F172" s="108">
        <v>0</v>
      </c>
      <c r="G172" s="108">
        <v>19.431866666666668</v>
      </c>
      <c r="H172" s="108">
        <v>0</v>
      </c>
      <c r="I172" s="108">
        <v>0</v>
      </c>
      <c r="J172" s="108">
        <v>22.523299999999999</v>
      </c>
      <c r="K172" s="108">
        <v>0</v>
      </c>
      <c r="L172" s="108">
        <v>0</v>
      </c>
      <c r="M172" s="108">
        <v>25.325973076923077</v>
      </c>
      <c r="N172" s="108">
        <v>0</v>
      </c>
      <c r="O172" s="108">
        <v>0</v>
      </c>
      <c r="P172" s="108">
        <v>24.612565384615387</v>
      </c>
      <c r="Q172" s="108">
        <v>0</v>
      </c>
      <c r="R172" s="108">
        <v>0</v>
      </c>
      <c r="S172" s="108">
        <v>19.924457692307698</v>
      </c>
      <c r="T172" s="108">
        <v>0</v>
      </c>
      <c r="U172" s="108">
        <v>0</v>
      </c>
      <c r="V172" s="108">
        <v>15.236350000000012</v>
      </c>
      <c r="W172" s="108">
        <v>0</v>
      </c>
      <c r="X172" s="108">
        <v>0</v>
      </c>
      <c r="Y172" s="108">
        <v>0.97668910256410391</v>
      </c>
      <c r="Z172" s="108">
        <v>0</v>
      </c>
      <c r="AD172" s="113"/>
      <c r="AE172" s="113"/>
      <c r="AF172" s="113"/>
      <c r="AG172" s="113"/>
      <c r="AH172" s="113"/>
      <c r="AI172" s="113"/>
      <c r="AJ172" s="113"/>
      <c r="AK172" s="113"/>
      <c r="AL172" s="113"/>
      <c r="AM172" s="113"/>
      <c r="AN172" s="113"/>
      <c r="AO172" s="113"/>
      <c r="AP172" s="113"/>
      <c r="AQ172" s="113"/>
      <c r="AR172" s="113"/>
      <c r="AS172" s="113"/>
      <c r="AT172" s="113"/>
      <c r="AU172" s="113"/>
      <c r="AV172" s="113"/>
      <c r="AW172" s="113"/>
      <c r="AX172" s="113"/>
      <c r="AY172" s="113"/>
      <c r="AZ172" s="113"/>
      <c r="BA172" s="113"/>
      <c r="BB172" s="113"/>
      <c r="BC172" s="113"/>
      <c r="BD172" s="113"/>
      <c r="BE172" s="113"/>
      <c r="BF172" s="113"/>
      <c r="BG172" s="113"/>
      <c r="BH172" s="113"/>
      <c r="BI172" s="113"/>
      <c r="BJ172" s="113"/>
      <c r="BK172" s="113"/>
      <c r="BL172" s="113"/>
      <c r="BM172" s="113"/>
      <c r="BN172" s="113"/>
      <c r="BO172" s="113"/>
      <c r="BP172" s="113"/>
      <c r="BQ172" s="113"/>
      <c r="BR172" s="113"/>
      <c r="BS172" s="113"/>
      <c r="BT172" s="113"/>
      <c r="BU172" s="113"/>
      <c r="BV172" s="113"/>
      <c r="BW172" s="113"/>
      <c r="BX172" s="113"/>
      <c r="BY172" s="113"/>
      <c r="BZ172" s="113"/>
      <c r="CA172" s="113"/>
      <c r="CB172" s="113"/>
      <c r="CC172" s="113"/>
      <c r="CD172" s="113"/>
      <c r="CE172" s="113"/>
    </row>
    <row r="173" spans="1:83" ht="27.95" customHeight="1" x14ac:dyDescent="0.3">
      <c r="A173" s="101"/>
      <c r="B173" s="9" t="s">
        <v>180</v>
      </c>
      <c r="C173" s="9" t="s">
        <v>181</v>
      </c>
      <c r="D173" s="9" t="str">
        <f>+VLOOKUP($C173,$C$10:$D$51,2,FALSE)</f>
        <v>Pesos</v>
      </c>
      <c r="E173" s="9" t="s">
        <v>124</v>
      </c>
      <c r="F173" s="108">
        <v>0</v>
      </c>
      <c r="G173" s="108">
        <v>0</v>
      </c>
      <c r="H173" s="108">
        <v>0</v>
      </c>
      <c r="I173" s="108">
        <v>1245.5640939490438</v>
      </c>
      <c r="J173" s="108">
        <v>0</v>
      </c>
      <c r="K173" s="108">
        <v>0</v>
      </c>
      <c r="L173" s="108">
        <v>531.43881399640168</v>
      </c>
      <c r="M173" s="108">
        <v>0</v>
      </c>
      <c r="N173" s="108">
        <v>0</v>
      </c>
      <c r="O173" s="108">
        <v>255.02807902848281</v>
      </c>
      <c r="P173" s="108">
        <v>0</v>
      </c>
      <c r="Q173" s="108">
        <v>0</v>
      </c>
      <c r="R173" s="108">
        <v>37.127721778028629</v>
      </c>
      <c r="S173" s="108">
        <v>0</v>
      </c>
      <c r="T173" s="108">
        <v>0</v>
      </c>
      <c r="U173" s="108">
        <v>0</v>
      </c>
      <c r="V173" s="108">
        <v>0</v>
      </c>
      <c r="W173" s="108">
        <v>0</v>
      </c>
      <c r="X173" s="108">
        <v>0</v>
      </c>
      <c r="Y173" s="108">
        <v>0</v>
      </c>
      <c r="Z173" s="108">
        <v>0</v>
      </c>
      <c r="AD173" s="113"/>
      <c r="AE173" s="113"/>
      <c r="AF173" s="113"/>
      <c r="AG173" s="113"/>
      <c r="AH173" s="113"/>
      <c r="AI173" s="113"/>
      <c r="AJ173" s="113"/>
      <c r="AK173" s="113"/>
      <c r="AL173" s="113"/>
      <c r="AM173" s="113"/>
      <c r="AN173" s="113"/>
      <c r="AO173" s="113"/>
      <c r="AP173" s="113"/>
      <c r="AQ173" s="113"/>
      <c r="AR173" s="113"/>
      <c r="AS173" s="113"/>
      <c r="AT173" s="113"/>
      <c r="AU173" s="113"/>
      <c r="AV173" s="113"/>
      <c r="AW173" s="113"/>
      <c r="AX173" s="113"/>
      <c r="AY173" s="113"/>
      <c r="AZ173" s="113"/>
      <c r="BA173" s="113"/>
      <c r="BB173" s="113"/>
      <c r="BC173" s="113"/>
      <c r="BD173" s="113"/>
      <c r="BE173" s="113"/>
      <c r="BF173" s="113"/>
      <c r="BG173" s="113"/>
      <c r="BH173" s="113"/>
      <c r="BI173" s="113"/>
      <c r="BJ173" s="113"/>
      <c r="BK173" s="113"/>
      <c r="BL173" s="113"/>
      <c r="BM173" s="113"/>
      <c r="BN173" s="113"/>
      <c r="BO173" s="113"/>
      <c r="BP173" s="113"/>
      <c r="BQ173" s="113"/>
      <c r="BR173" s="113"/>
      <c r="BS173" s="113"/>
      <c r="BT173" s="113"/>
      <c r="BU173" s="113"/>
      <c r="BV173" s="113"/>
      <c r="BW173" s="113"/>
      <c r="BX173" s="113"/>
      <c r="BY173" s="113"/>
      <c r="BZ173" s="113"/>
      <c r="CA173" s="113"/>
      <c r="CB173" s="113"/>
      <c r="CC173" s="113"/>
      <c r="CD173" s="113"/>
      <c r="CE173" s="113"/>
    </row>
    <row r="174" spans="1:83" ht="27.95" customHeight="1" x14ac:dyDescent="0.3">
      <c r="A174" s="101"/>
      <c r="B174" s="11" t="s">
        <v>62</v>
      </c>
      <c r="C174" s="9" t="s">
        <v>63</v>
      </c>
      <c r="D174" s="9" t="str">
        <f>+VLOOKUP($C174,$C$10:$D$51,2,FALSE)</f>
        <v>Pesos</v>
      </c>
      <c r="E174" s="9" t="s">
        <v>124</v>
      </c>
      <c r="F174" s="108">
        <v>10.648191974291922</v>
      </c>
      <c r="G174" s="108">
        <v>0</v>
      </c>
      <c r="H174" s="108">
        <v>0</v>
      </c>
      <c r="I174" s="108">
        <v>9.2169682920804696</v>
      </c>
      <c r="J174" s="108">
        <v>0</v>
      </c>
      <c r="K174" s="108">
        <v>0</v>
      </c>
      <c r="L174" s="108">
        <v>6.6705906025071302</v>
      </c>
      <c r="M174" s="108">
        <v>0</v>
      </c>
      <c r="N174" s="108">
        <v>0</v>
      </c>
      <c r="O174" s="108">
        <v>3.7758416431012511</v>
      </c>
      <c r="P174" s="108">
        <v>0</v>
      </c>
      <c r="Q174" s="108">
        <v>0</v>
      </c>
      <c r="R174" s="108">
        <v>1.421138376680944</v>
      </c>
      <c r="S174" s="108">
        <v>0</v>
      </c>
      <c r="T174" s="108">
        <v>0</v>
      </c>
      <c r="U174" s="108">
        <v>0</v>
      </c>
      <c r="V174" s="108">
        <v>0</v>
      </c>
      <c r="W174" s="108">
        <v>0</v>
      </c>
      <c r="X174" s="108">
        <v>0</v>
      </c>
      <c r="Y174" s="108">
        <v>0</v>
      </c>
      <c r="Z174" s="108">
        <v>0</v>
      </c>
      <c r="AD174" s="113"/>
      <c r="AE174" s="113"/>
      <c r="AF174" s="113"/>
      <c r="AG174" s="113"/>
      <c r="AH174" s="113"/>
      <c r="AI174" s="113"/>
      <c r="AJ174" s="113"/>
      <c r="AK174" s="113"/>
      <c r="AL174" s="113"/>
      <c r="AM174" s="113"/>
      <c r="AN174" s="113"/>
      <c r="AO174" s="113"/>
      <c r="AP174" s="113"/>
      <c r="AQ174" s="113"/>
      <c r="AR174" s="113"/>
      <c r="AS174" s="113"/>
      <c r="AT174" s="113"/>
      <c r="AU174" s="113"/>
      <c r="AV174" s="113"/>
      <c r="AW174" s="113"/>
      <c r="AX174" s="113"/>
      <c r="AY174" s="113"/>
      <c r="AZ174" s="113"/>
      <c r="BA174" s="113"/>
      <c r="BB174" s="113"/>
      <c r="BC174" s="113"/>
      <c r="BD174" s="113"/>
      <c r="BE174" s="113"/>
      <c r="BF174" s="113"/>
      <c r="BG174" s="113"/>
      <c r="BH174" s="113"/>
      <c r="BI174" s="113"/>
      <c r="BJ174" s="113"/>
      <c r="BK174" s="113"/>
      <c r="BL174" s="113"/>
      <c r="BM174" s="113"/>
      <c r="BN174" s="113"/>
      <c r="BO174" s="113"/>
      <c r="BP174" s="113"/>
      <c r="BQ174" s="113"/>
      <c r="BR174" s="113"/>
      <c r="BS174" s="113"/>
      <c r="BT174" s="113"/>
      <c r="BU174" s="113"/>
      <c r="BV174" s="113"/>
      <c r="BW174" s="113"/>
      <c r="BX174" s="113"/>
      <c r="BY174" s="113"/>
      <c r="BZ174" s="113"/>
      <c r="CA174" s="113"/>
      <c r="CB174" s="113"/>
      <c r="CC174" s="113"/>
      <c r="CD174" s="113"/>
      <c r="CE174" s="113"/>
    </row>
    <row r="175" spans="1:83" ht="27.95" customHeight="1" x14ac:dyDescent="0.3">
      <c r="A175" s="101"/>
      <c r="B175" s="9" t="s">
        <v>193</v>
      </c>
      <c r="C175" s="9" t="s">
        <v>61</v>
      </c>
      <c r="D175" s="9" t="str">
        <f>+VLOOKUP($C175,$C$10:$D$51,2,FALSE)</f>
        <v>Pesos</v>
      </c>
      <c r="E175" s="9" t="s">
        <v>124</v>
      </c>
      <c r="F175" s="108">
        <v>730.01406460334294</v>
      </c>
      <c r="G175" s="108">
        <v>0</v>
      </c>
      <c r="H175" s="108">
        <v>0</v>
      </c>
      <c r="I175" s="108">
        <v>0</v>
      </c>
      <c r="J175" s="108">
        <v>0</v>
      </c>
      <c r="K175" s="108">
        <v>0</v>
      </c>
      <c r="L175" s="108">
        <v>0</v>
      </c>
      <c r="M175" s="108">
        <v>0</v>
      </c>
      <c r="N175" s="108">
        <v>0</v>
      </c>
      <c r="O175" s="108">
        <v>0</v>
      </c>
      <c r="P175" s="108">
        <v>0</v>
      </c>
      <c r="Q175" s="108">
        <v>0</v>
      </c>
      <c r="R175" s="108">
        <v>0</v>
      </c>
      <c r="S175" s="108">
        <v>0</v>
      </c>
      <c r="T175" s="108">
        <v>0</v>
      </c>
      <c r="U175" s="108">
        <v>0</v>
      </c>
      <c r="V175" s="108">
        <v>0</v>
      </c>
      <c r="W175" s="108">
        <v>0</v>
      </c>
      <c r="X175" s="108">
        <v>0</v>
      </c>
      <c r="Y175" s="108">
        <v>0</v>
      </c>
      <c r="Z175" s="108">
        <v>0</v>
      </c>
      <c r="AD175" s="113"/>
      <c r="AE175" s="113"/>
      <c r="AF175" s="113"/>
      <c r="AG175" s="113"/>
      <c r="AH175" s="113"/>
      <c r="AI175" s="113"/>
      <c r="AJ175" s="113"/>
      <c r="AK175" s="113"/>
      <c r="AL175" s="113"/>
      <c r="AM175" s="113"/>
      <c r="AN175" s="113"/>
      <c r="AO175" s="113"/>
      <c r="AP175" s="113"/>
      <c r="AQ175" s="113"/>
      <c r="AR175" s="113"/>
      <c r="AS175" s="113"/>
      <c r="AT175" s="113"/>
      <c r="AU175" s="113"/>
      <c r="AV175" s="113"/>
      <c r="AW175" s="113"/>
      <c r="AX175" s="113"/>
      <c r="AY175" s="113"/>
      <c r="AZ175" s="113"/>
      <c r="BA175" s="113"/>
      <c r="BB175" s="113"/>
      <c r="BC175" s="113"/>
      <c r="BD175" s="113"/>
      <c r="BE175" s="113"/>
      <c r="BF175" s="113"/>
      <c r="BG175" s="113"/>
      <c r="BH175" s="113"/>
      <c r="BI175" s="113"/>
      <c r="BJ175" s="113"/>
      <c r="BK175" s="113"/>
      <c r="BL175" s="113"/>
      <c r="BM175" s="113"/>
      <c r="BN175" s="113"/>
      <c r="BO175" s="113"/>
      <c r="BP175" s="113"/>
      <c r="BQ175" s="113"/>
      <c r="BR175" s="113"/>
      <c r="BS175" s="113"/>
      <c r="BT175" s="113"/>
      <c r="BU175" s="113"/>
      <c r="BV175" s="113"/>
      <c r="BW175" s="113"/>
      <c r="BX175" s="113"/>
      <c r="BY175" s="113"/>
      <c r="BZ175" s="113"/>
      <c r="CA175" s="113"/>
      <c r="CB175" s="113"/>
      <c r="CC175" s="113"/>
      <c r="CD175" s="113"/>
      <c r="CE175" s="113"/>
    </row>
    <row r="176" spans="1:83" ht="6.75" customHeight="1" x14ac:dyDescent="0.3">
      <c r="B176" s="25"/>
      <c r="C176" s="15"/>
      <c r="D176" s="15"/>
      <c r="F176" s="113"/>
      <c r="G176" s="113"/>
      <c r="H176" s="113"/>
      <c r="I176" s="113"/>
      <c r="J176" s="113"/>
      <c r="K176" s="113"/>
      <c r="L176" s="113"/>
      <c r="M176" s="113"/>
      <c r="N176" s="113"/>
      <c r="O176" s="110"/>
      <c r="P176" s="110"/>
      <c r="Q176" s="110"/>
      <c r="R176" s="110"/>
      <c r="S176" s="110"/>
      <c r="T176" s="110"/>
      <c r="U176" s="110"/>
      <c r="V176" s="110"/>
      <c r="W176" s="110"/>
      <c r="X176" s="111"/>
      <c r="Y176" s="111"/>
      <c r="Z176" s="111"/>
      <c r="AD176" s="114"/>
      <c r="AE176" s="114"/>
      <c r="AF176" s="114"/>
      <c r="AG176" s="114"/>
      <c r="AH176" s="114"/>
      <c r="AI176" s="114"/>
      <c r="AJ176" s="114"/>
      <c r="AK176" s="114"/>
      <c r="AL176" s="114"/>
      <c r="AM176" s="111"/>
      <c r="AN176" s="111"/>
      <c r="AO176" s="111"/>
      <c r="AP176" s="111"/>
      <c r="AQ176" s="111"/>
      <c r="AR176" s="111"/>
      <c r="AS176" s="111"/>
      <c r="AT176" s="111"/>
      <c r="AU176" s="111"/>
      <c r="AV176" s="111"/>
      <c r="AW176" s="111"/>
      <c r="AX176" s="111"/>
      <c r="AY176" s="111"/>
      <c r="AZ176" s="111"/>
      <c r="BA176" s="111"/>
      <c r="BB176" s="111"/>
      <c r="BC176" s="111"/>
      <c r="BD176" s="111"/>
      <c r="BE176" s="111"/>
      <c r="BF176" s="111"/>
      <c r="BG176" s="111"/>
      <c r="BH176" s="111"/>
      <c r="BI176" s="111"/>
      <c r="BJ176" s="111"/>
      <c r="BK176" s="111"/>
      <c r="BL176" s="111"/>
      <c r="BM176" s="111"/>
      <c r="BN176" s="111"/>
      <c r="BO176" s="111"/>
      <c r="BP176" s="111"/>
      <c r="BQ176" s="111"/>
      <c r="BR176" s="111"/>
      <c r="BS176" s="111"/>
      <c r="BT176" s="111"/>
      <c r="BU176" s="111"/>
      <c r="BV176" s="111"/>
      <c r="BW176" s="111"/>
      <c r="BX176" s="111"/>
      <c r="BY176" s="111"/>
      <c r="BZ176" s="111"/>
      <c r="CA176" s="111"/>
      <c r="CB176" s="111"/>
      <c r="CC176" s="111"/>
      <c r="CD176" s="111"/>
      <c r="CE176" s="111"/>
    </row>
    <row r="177" spans="2:96" ht="29.25" customHeight="1" x14ac:dyDescent="0.3">
      <c r="B177" s="164" t="s">
        <v>64</v>
      </c>
      <c r="C177" s="165"/>
      <c r="D177" s="165"/>
      <c r="E177" s="166"/>
      <c r="F177" s="106">
        <f t="shared" ref="F177:Z177" si="31">+SUM(F133,F149,F152,F154,F171)</f>
        <v>2770.6436858770467</v>
      </c>
      <c r="G177" s="106">
        <f t="shared" si="31"/>
        <v>22.892867796835212</v>
      </c>
      <c r="H177" s="106">
        <f t="shared" si="31"/>
        <v>8.8186722629482688</v>
      </c>
      <c r="I177" s="106">
        <f t="shared" si="31"/>
        <v>4606.8280866042069</v>
      </c>
      <c r="J177" s="106">
        <f t="shared" si="31"/>
        <v>25.485036789695545</v>
      </c>
      <c r="K177" s="106">
        <f t="shared" si="31"/>
        <v>8.1150038265762365</v>
      </c>
      <c r="L177" s="106">
        <f t="shared" si="31"/>
        <v>1304.3285014822836</v>
      </c>
      <c r="M177" s="106">
        <f t="shared" si="31"/>
        <v>28.639779263292578</v>
      </c>
      <c r="N177" s="106">
        <f t="shared" si="31"/>
        <v>6.1580252504544672</v>
      </c>
      <c r="O177" s="106">
        <f t="shared" si="31"/>
        <v>290.49675240106325</v>
      </c>
      <c r="P177" s="106">
        <f t="shared" si="31"/>
        <v>28.600945996535664</v>
      </c>
      <c r="Q177" s="106">
        <f t="shared" si="31"/>
        <v>4.2001467071788134</v>
      </c>
      <c r="R177" s="106">
        <f t="shared" si="31"/>
        <v>52.159872605890428</v>
      </c>
      <c r="S177" s="106">
        <f t="shared" si="31"/>
        <v>24.453277686472983</v>
      </c>
      <c r="T177" s="106">
        <f t="shared" si="31"/>
        <v>2.2161691164405091</v>
      </c>
      <c r="U177" s="106">
        <f t="shared" si="31"/>
        <v>2.7217584254665361</v>
      </c>
      <c r="V177" s="106">
        <f t="shared" si="31"/>
        <v>19.862618403215844</v>
      </c>
      <c r="W177" s="106">
        <f t="shared" si="31"/>
        <v>0.38203605682396208</v>
      </c>
      <c r="X177" s="106">
        <f t="shared" si="31"/>
        <v>0</v>
      </c>
      <c r="Y177" s="106">
        <f t="shared" si="31"/>
        <v>2.3414128838587884</v>
      </c>
      <c r="Z177" s="106">
        <f t="shared" si="31"/>
        <v>0</v>
      </c>
      <c r="AD177" s="142"/>
      <c r="AE177" s="142"/>
      <c r="AF177" s="142"/>
      <c r="AG177" s="142"/>
      <c r="AH177" s="142"/>
      <c r="AI177" s="142"/>
      <c r="AJ177" s="142"/>
      <c r="AK177" s="142"/>
      <c r="AL177" s="142"/>
      <c r="AM177" s="142"/>
      <c r="AN177" s="142"/>
      <c r="AO177" s="142"/>
      <c r="AP177" s="142"/>
      <c r="AQ177" s="142"/>
      <c r="AR177" s="142"/>
      <c r="AS177" s="142"/>
      <c r="AT177" s="142"/>
      <c r="AU177" s="142"/>
      <c r="AV177" s="142"/>
      <c r="AW177" s="142"/>
      <c r="AX177" s="142"/>
      <c r="AY177" s="142"/>
      <c r="AZ177" s="142"/>
      <c r="BA177" s="142"/>
      <c r="BB177" s="142"/>
      <c r="BC177" s="142"/>
      <c r="BD177" s="142"/>
      <c r="BE177" s="142"/>
      <c r="BF177" s="142"/>
      <c r="BG177" s="142"/>
      <c r="BH177" s="142"/>
      <c r="BI177" s="142"/>
      <c r="BJ177" s="142"/>
      <c r="BK177" s="142"/>
      <c r="BL177" s="142"/>
      <c r="BM177" s="142"/>
      <c r="BN177" s="142"/>
      <c r="BO177" s="142"/>
      <c r="BP177" s="142"/>
      <c r="BQ177" s="142"/>
      <c r="BR177" s="142"/>
      <c r="BS177" s="142"/>
      <c r="BT177" s="142"/>
      <c r="BU177" s="142"/>
      <c r="BV177" s="142"/>
      <c r="BW177" s="142"/>
      <c r="BX177" s="142"/>
      <c r="BY177" s="142"/>
      <c r="BZ177" s="142"/>
      <c r="CA177" s="142"/>
      <c r="CB177" s="142"/>
      <c r="CC177" s="142"/>
      <c r="CD177" s="142"/>
      <c r="CE177" s="142"/>
    </row>
    <row r="178" spans="2:96" x14ac:dyDescent="0.3">
      <c r="B178" s="60"/>
      <c r="C178" s="60"/>
      <c r="D178" s="60"/>
      <c r="E178" s="60"/>
      <c r="F178" s="60"/>
      <c r="G178" s="60"/>
      <c r="H178" s="60"/>
      <c r="I178" s="60"/>
      <c r="J178" s="60"/>
      <c r="K178" s="60"/>
      <c r="L178" s="59"/>
      <c r="M178" s="59"/>
      <c r="N178" s="59"/>
      <c r="O178" s="59"/>
      <c r="P178" s="59"/>
      <c r="Q178" s="59"/>
      <c r="R178" s="59"/>
      <c r="S178" s="59"/>
      <c r="T178" s="59"/>
      <c r="U178" s="59"/>
      <c r="V178" s="59"/>
      <c r="W178" s="60"/>
    </row>
    <row r="179" spans="2:96" ht="30" customHeight="1" x14ac:dyDescent="0.3">
      <c r="B179" s="24" t="s">
        <v>184</v>
      </c>
      <c r="E179" s="117"/>
      <c r="F179" s="41"/>
      <c r="G179" s="41"/>
      <c r="H179" s="41"/>
      <c r="I179" s="41"/>
      <c r="J179" s="41"/>
      <c r="K179" s="41"/>
      <c r="L179" s="41"/>
      <c r="M179" s="54"/>
      <c r="N179" s="54"/>
      <c r="O179" s="54"/>
      <c r="P179" s="54"/>
      <c r="Q179" s="54"/>
      <c r="R179" s="54"/>
      <c r="S179" s="54"/>
      <c r="T179" s="54"/>
      <c r="U179" s="54"/>
      <c r="V179" s="54"/>
      <c r="W179" s="54"/>
      <c r="X179" s="54"/>
      <c r="Y179" s="54"/>
      <c r="Z179" s="54"/>
      <c r="AD179" s="148"/>
      <c r="AE179" s="148"/>
      <c r="AF179" s="148"/>
      <c r="AG179" s="148"/>
      <c r="AH179" s="148"/>
      <c r="AI179" s="148"/>
      <c r="AJ179" s="148"/>
      <c r="AK179" s="148"/>
      <c r="AL179" s="148"/>
      <c r="AM179" s="148"/>
      <c r="AN179" s="148"/>
      <c r="AO179" s="148"/>
      <c r="AP179" s="148"/>
      <c r="AQ179" s="148"/>
      <c r="AR179" s="148"/>
      <c r="AS179" s="148"/>
      <c r="AT179" s="148"/>
      <c r="AU179" s="148"/>
      <c r="AV179" s="148"/>
      <c r="AW179" s="148"/>
      <c r="AX179" s="148"/>
      <c r="AY179" s="148"/>
      <c r="AZ179" s="148"/>
      <c r="BA179" s="148"/>
      <c r="BB179" s="148"/>
      <c r="BC179" s="148"/>
      <c r="BD179" s="148"/>
      <c r="BE179" s="148"/>
      <c r="BF179" s="148"/>
      <c r="BG179" s="148"/>
      <c r="BH179" s="148"/>
      <c r="BI179" s="148"/>
      <c r="BJ179" s="148"/>
      <c r="BK179" s="148"/>
      <c r="BL179" s="148"/>
      <c r="BM179" s="148"/>
      <c r="BN179" s="148"/>
      <c r="BO179" s="148"/>
      <c r="BP179" s="148"/>
      <c r="BQ179" s="148"/>
      <c r="BR179" s="148"/>
      <c r="BS179" s="148"/>
      <c r="BT179" s="148"/>
      <c r="BU179" s="148"/>
      <c r="BV179" s="148"/>
      <c r="BW179" s="148"/>
      <c r="BX179" s="148"/>
      <c r="BY179" s="148"/>
      <c r="BZ179" s="148"/>
      <c r="CA179" s="148"/>
      <c r="CB179" s="148"/>
      <c r="CC179" s="148"/>
      <c r="CD179" s="148"/>
      <c r="CE179" s="148"/>
      <c r="CI179" s="148"/>
      <c r="CJ179" s="148"/>
      <c r="CK179" s="148"/>
      <c r="CL179" s="148"/>
      <c r="CM179" s="148"/>
      <c r="CN179" s="148"/>
      <c r="CO179" s="148"/>
      <c r="CP179" s="148"/>
      <c r="CQ179" s="148"/>
      <c r="CR179" s="148"/>
    </row>
    <row r="180" spans="2:96" ht="27.95" customHeight="1" x14ac:dyDescent="0.3">
      <c r="B180" s="9" t="s">
        <v>185</v>
      </c>
      <c r="C180" s="9" t="s">
        <v>186</v>
      </c>
      <c r="D180" s="9" t="s">
        <v>2</v>
      </c>
      <c r="E180" s="119" t="s">
        <v>187</v>
      </c>
      <c r="F180" s="108">
        <v>357.65912639457724</v>
      </c>
      <c r="G180" s="108">
        <v>0</v>
      </c>
      <c r="H180" s="108">
        <v>0</v>
      </c>
      <c r="I180" s="108">
        <v>0</v>
      </c>
      <c r="J180" s="108">
        <v>0</v>
      </c>
      <c r="K180" s="108">
        <v>0</v>
      </c>
      <c r="L180" s="108">
        <v>0</v>
      </c>
      <c r="M180" s="108">
        <v>0</v>
      </c>
      <c r="N180" s="108">
        <v>0</v>
      </c>
      <c r="O180" s="108">
        <v>0</v>
      </c>
      <c r="P180" s="108">
        <v>0</v>
      </c>
      <c r="Q180" s="108">
        <v>0</v>
      </c>
      <c r="R180" s="108">
        <v>0</v>
      </c>
      <c r="S180" s="108">
        <v>0</v>
      </c>
      <c r="T180" s="108">
        <v>0</v>
      </c>
      <c r="U180" s="108">
        <v>0</v>
      </c>
      <c r="V180" s="108">
        <v>0</v>
      </c>
      <c r="W180" s="108">
        <v>0</v>
      </c>
      <c r="X180" s="108">
        <v>0</v>
      </c>
      <c r="Y180" s="140">
        <v>0</v>
      </c>
      <c r="Z180" s="108">
        <v>0</v>
      </c>
      <c r="AD180" s="113"/>
      <c r="AE180" s="113"/>
      <c r="AF180" s="113"/>
      <c r="AG180" s="113"/>
      <c r="AH180" s="113"/>
      <c r="AI180" s="113"/>
      <c r="AJ180" s="113"/>
      <c r="AK180" s="113"/>
      <c r="AL180" s="113"/>
      <c r="AM180" s="113"/>
      <c r="AN180" s="113"/>
      <c r="AO180" s="113"/>
      <c r="AP180" s="113"/>
      <c r="AQ180" s="113"/>
      <c r="AR180" s="113"/>
      <c r="AS180" s="113"/>
      <c r="AT180" s="113"/>
      <c r="AU180" s="113"/>
      <c r="AV180" s="113"/>
      <c r="AW180" s="113"/>
      <c r="AX180" s="113"/>
      <c r="AY180" s="113"/>
      <c r="AZ180" s="113"/>
      <c r="BA180" s="113"/>
      <c r="BB180" s="113"/>
      <c r="BC180" s="113"/>
      <c r="BD180" s="113"/>
      <c r="BE180" s="113"/>
      <c r="BF180" s="113"/>
      <c r="BG180" s="113"/>
      <c r="BH180" s="113"/>
      <c r="BI180" s="113"/>
      <c r="BJ180" s="113"/>
      <c r="BK180" s="113"/>
      <c r="BL180" s="113"/>
      <c r="BM180" s="113"/>
      <c r="BN180" s="113"/>
      <c r="BO180" s="113"/>
      <c r="BP180" s="113"/>
      <c r="BQ180" s="113"/>
      <c r="BR180" s="113"/>
      <c r="BS180" s="113"/>
      <c r="BT180" s="113"/>
      <c r="BU180" s="113"/>
      <c r="BV180" s="113"/>
      <c r="BW180" s="113"/>
      <c r="BX180" s="113"/>
      <c r="BY180" s="113"/>
      <c r="BZ180" s="113"/>
      <c r="CA180" s="113"/>
      <c r="CB180" s="113"/>
      <c r="CC180" s="113"/>
      <c r="CD180" s="113"/>
      <c r="CE180" s="113"/>
      <c r="CI180" s="143"/>
      <c r="CJ180" s="143"/>
      <c r="CK180" s="143"/>
      <c r="CL180" s="143"/>
      <c r="CM180" s="143"/>
      <c r="CN180" s="143"/>
      <c r="CO180" s="143"/>
      <c r="CP180" s="113"/>
      <c r="CQ180" s="113"/>
      <c r="CR180" s="113"/>
    </row>
    <row r="181" spans="2:96" ht="27.95" customHeight="1" x14ac:dyDescent="0.3">
      <c r="B181" s="9" t="s">
        <v>194</v>
      </c>
      <c r="C181" s="9" t="s">
        <v>188</v>
      </c>
      <c r="D181" s="9" t="s">
        <v>2</v>
      </c>
      <c r="E181" s="119" t="s">
        <v>187</v>
      </c>
      <c r="F181" s="108">
        <v>281.64191492572223</v>
      </c>
      <c r="G181" s="108">
        <v>0</v>
      </c>
      <c r="H181" s="108">
        <v>0</v>
      </c>
      <c r="I181" s="108">
        <v>0</v>
      </c>
      <c r="J181" s="108">
        <v>0</v>
      </c>
      <c r="K181" s="108">
        <v>0</v>
      </c>
      <c r="L181" s="108">
        <v>0</v>
      </c>
      <c r="M181" s="108">
        <v>0</v>
      </c>
      <c r="N181" s="108">
        <v>0</v>
      </c>
      <c r="O181" s="108">
        <v>0</v>
      </c>
      <c r="P181" s="108">
        <v>0</v>
      </c>
      <c r="Q181" s="108">
        <v>0</v>
      </c>
      <c r="R181" s="108">
        <v>0</v>
      </c>
      <c r="S181" s="108">
        <v>0</v>
      </c>
      <c r="T181" s="108">
        <v>0</v>
      </c>
      <c r="U181" s="108">
        <v>0</v>
      </c>
      <c r="V181" s="108">
        <v>0</v>
      </c>
      <c r="W181" s="108">
        <v>0</v>
      </c>
      <c r="X181" s="108">
        <v>0</v>
      </c>
      <c r="Y181" s="140">
        <v>0</v>
      </c>
      <c r="Z181" s="108">
        <v>0</v>
      </c>
      <c r="AD181" s="113"/>
      <c r="AE181" s="113"/>
      <c r="AF181" s="113"/>
      <c r="AG181" s="113"/>
      <c r="AH181" s="113"/>
      <c r="AI181" s="113"/>
      <c r="AJ181" s="113"/>
      <c r="AK181" s="113"/>
      <c r="AL181" s="113"/>
      <c r="AM181" s="113"/>
      <c r="AN181" s="113"/>
      <c r="AO181" s="113"/>
      <c r="AP181" s="113"/>
      <c r="AQ181" s="113"/>
      <c r="AR181" s="113"/>
      <c r="AS181" s="113"/>
      <c r="AT181" s="113"/>
      <c r="AU181" s="113"/>
      <c r="AV181" s="113"/>
      <c r="AW181" s="113"/>
      <c r="AX181" s="113"/>
      <c r="AY181" s="113"/>
      <c r="AZ181" s="113"/>
      <c r="BA181" s="113"/>
      <c r="BB181" s="113"/>
      <c r="BC181" s="113"/>
      <c r="BD181" s="113"/>
      <c r="BE181" s="113"/>
      <c r="BF181" s="113"/>
      <c r="BG181" s="113"/>
      <c r="BH181" s="113"/>
      <c r="BI181" s="113"/>
      <c r="BJ181" s="113"/>
      <c r="BK181" s="113"/>
      <c r="BL181" s="113"/>
      <c r="BM181" s="113"/>
      <c r="BN181" s="113"/>
      <c r="BO181" s="113"/>
      <c r="BP181" s="113"/>
      <c r="BQ181" s="113"/>
      <c r="BR181" s="113"/>
      <c r="BS181" s="113"/>
      <c r="BT181" s="113"/>
      <c r="BU181" s="113"/>
      <c r="BV181" s="113"/>
      <c r="BW181" s="113"/>
      <c r="BX181" s="113"/>
      <c r="BY181" s="113"/>
      <c r="BZ181" s="113"/>
      <c r="CA181" s="113"/>
      <c r="CB181" s="113"/>
      <c r="CC181" s="113"/>
      <c r="CD181" s="113"/>
      <c r="CE181" s="113"/>
      <c r="CI181" s="143"/>
      <c r="CJ181" s="143"/>
      <c r="CK181" s="143"/>
      <c r="CL181" s="143"/>
      <c r="CM181" s="143"/>
      <c r="CN181" s="143"/>
      <c r="CO181" s="143"/>
      <c r="CP181" s="113"/>
      <c r="CQ181" s="113"/>
      <c r="CR181" s="113"/>
    </row>
    <row r="182" spans="2:96" ht="27.95" customHeight="1" x14ac:dyDescent="0.3">
      <c r="B182" s="9" t="s">
        <v>189</v>
      </c>
      <c r="C182" s="9" t="s">
        <v>190</v>
      </c>
      <c r="D182" s="9" t="s">
        <v>2</v>
      </c>
      <c r="E182" s="119" t="s">
        <v>187</v>
      </c>
      <c r="F182" s="108">
        <v>1348.4863558319762</v>
      </c>
      <c r="G182" s="108">
        <v>0</v>
      </c>
      <c r="H182" s="108">
        <v>0</v>
      </c>
      <c r="I182" s="108">
        <v>1246.4097298559645</v>
      </c>
      <c r="J182" s="108">
        <v>0</v>
      </c>
      <c r="K182" s="108">
        <v>0</v>
      </c>
      <c r="L182" s="108">
        <v>0</v>
      </c>
      <c r="M182" s="108">
        <v>0</v>
      </c>
      <c r="N182" s="108">
        <v>0</v>
      </c>
      <c r="O182" s="108">
        <v>0</v>
      </c>
      <c r="P182" s="108">
        <v>0</v>
      </c>
      <c r="Q182" s="108">
        <v>0</v>
      </c>
      <c r="R182" s="108">
        <v>0</v>
      </c>
      <c r="S182" s="108">
        <v>0</v>
      </c>
      <c r="T182" s="108">
        <v>0</v>
      </c>
      <c r="U182" s="108">
        <v>0</v>
      </c>
      <c r="V182" s="108">
        <v>0</v>
      </c>
      <c r="W182" s="108">
        <v>0</v>
      </c>
      <c r="X182" s="108">
        <v>0</v>
      </c>
      <c r="Y182" s="140">
        <v>0</v>
      </c>
      <c r="Z182" s="108">
        <v>0</v>
      </c>
      <c r="AD182" s="113"/>
      <c r="AE182" s="113"/>
      <c r="AF182" s="113"/>
      <c r="AG182" s="113"/>
      <c r="AH182" s="113"/>
      <c r="AI182" s="113"/>
      <c r="AJ182" s="113"/>
      <c r="AK182" s="113"/>
      <c r="AL182" s="113"/>
      <c r="AM182" s="113"/>
      <c r="AN182" s="113"/>
      <c r="AO182" s="113"/>
      <c r="AP182" s="113"/>
      <c r="AQ182" s="113"/>
      <c r="AR182" s="113"/>
      <c r="AS182" s="113"/>
      <c r="AT182" s="113"/>
      <c r="AU182" s="113"/>
      <c r="AV182" s="113"/>
      <c r="AW182" s="113"/>
      <c r="AX182" s="113"/>
      <c r="AY182" s="113"/>
      <c r="AZ182" s="113"/>
      <c r="BA182" s="113"/>
      <c r="BB182" s="113"/>
      <c r="BC182" s="113"/>
      <c r="BD182" s="113"/>
      <c r="BE182" s="113"/>
      <c r="BF182" s="113"/>
      <c r="BG182" s="113"/>
      <c r="BH182" s="113"/>
      <c r="BI182" s="113"/>
      <c r="BJ182" s="113"/>
      <c r="BK182" s="113"/>
      <c r="BL182" s="113"/>
      <c r="BM182" s="113"/>
      <c r="BN182" s="113"/>
      <c r="BO182" s="113"/>
      <c r="BP182" s="113"/>
      <c r="BQ182" s="113"/>
      <c r="BR182" s="113"/>
      <c r="BS182" s="113"/>
      <c r="BT182" s="113"/>
      <c r="BU182" s="113"/>
      <c r="BV182" s="113"/>
      <c r="BW182" s="113"/>
      <c r="BX182" s="113"/>
      <c r="BY182" s="113"/>
      <c r="BZ182" s="113"/>
      <c r="CA182" s="113"/>
      <c r="CB182" s="113"/>
      <c r="CC182" s="113"/>
      <c r="CD182" s="113"/>
      <c r="CE182" s="113"/>
      <c r="CI182" s="143"/>
      <c r="CJ182" s="143"/>
      <c r="CK182" s="143"/>
      <c r="CL182" s="143"/>
      <c r="CM182" s="143"/>
      <c r="CN182" s="143"/>
      <c r="CO182" s="143"/>
      <c r="CP182" s="113"/>
      <c r="CQ182" s="113"/>
      <c r="CR182" s="113"/>
    </row>
  </sheetData>
  <sortState xmlns:xlrd2="http://schemas.microsoft.com/office/spreadsheetml/2017/richdata2" ref="A166:CH170">
    <sortCondition descending="1" ref="A166:A170"/>
  </sortState>
  <mergeCells count="24">
    <mergeCell ref="B71:U71"/>
    <mergeCell ref="B128:U128"/>
    <mergeCell ref="B53:D53"/>
    <mergeCell ref="B120:E120"/>
    <mergeCell ref="B177:E177"/>
    <mergeCell ref="B60:D60"/>
    <mergeCell ref="B61:N61"/>
    <mergeCell ref="B63:N63"/>
    <mergeCell ref="B64:N64"/>
    <mergeCell ref="B62:N62"/>
    <mergeCell ref="B2:U2"/>
    <mergeCell ref="B6:B8"/>
    <mergeCell ref="C6:C8"/>
    <mergeCell ref="G6:G8"/>
    <mergeCell ref="D6:D8"/>
    <mergeCell ref="J6:J8"/>
    <mergeCell ref="N6:N8"/>
    <mergeCell ref="H6:H8"/>
    <mergeCell ref="I6:I8"/>
    <mergeCell ref="K6:K8"/>
    <mergeCell ref="L6:L8"/>
    <mergeCell ref="E6:E7"/>
    <mergeCell ref="F6:F7"/>
    <mergeCell ref="M6:M8"/>
  </mergeCells>
  <hyperlinks>
    <hyperlink ref="C81" location="ANSG20!A1" display="ANSG20" xr:uid="{00000000-0004-0000-0000-000000000000}"/>
    <hyperlink ref="C83" location="ANSE21!A1" display="ANSE21" xr:uid="{00000000-0004-0000-0000-000001000000}"/>
    <hyperlink ref="C100" location="BIDF40!A1" display="BIDF40" xr:uid="{00000000-0004-0000-0000-000002000000}"/>
    <hyperlink ref="C109" location="BIDF22!A1" display="BIDF22" xr:uid="{00000000-0004-0000-0000-000003000000}"/>
    <hyperlink ref="C106" location="BIDO24!A1" display="BIDO24" xr:uid="{00000000-0004-0000-0000-000004000000}"/>
    <hyperlink ref="C104" location="BIDN32!A1" display="BIDN32" xr:uid="{00000000-0004-0000-0000-000005000000}"/>
    <hyperlink ref="C113" location="BIRS20!A1" display="BIRS20" xr:uid="{00000000-0004-0000-0000-000006000000}"/>
    <hyperlink ref="C112" location="BIRJ22!A1" display="BIRJ22" xr:uid="{00000000-0004-0000-0000-000007000000}"/>
    <hyperlink ref="C111" location="BIRS38!A1" display="BIRS38" xr:uid="{00000000-0004-0000-0000-000008000000}"/>
    <hyperlink ref="C107" location="BIDS34!A1" display="BIDS34" xr:uid="{00000000-0004-0000-0000-000009000000}"/>
    <hyperlink ref="C108" location="BIDS23!A1" display="BIDS23" xr:uid="{00000000-0004-0000-0000-00000A000000}"/>
    <hyperlink ref="C90" location="FFFIRF21!A1" display="FFFIRF21" xr:uid="{00000000-0004-0000-0000-00000B000000}"/>
    <hyperlink ref="C89" location="FFFIRY22!A1" display="FFFIRY22" xr:uid="{00000000-0004-0000-0000-00000C000000}"/>
    <hyperlink ref="C118" location="'PMJ21'!A1" display="PMJ21" xr:uid="{00000000-0004-0000-0000-00000D000000}"/>
    <hyperlink ref="C103" location="BIDY42!A1" display="BIDY42" xr:uid="{00000000-0004-0000-0000-00000E000000}"/>
    <hyperlink ref="C82" location="ANSE22!A1" display="ANSE22" xr:uid="{00000000-0004-0000-0000-00000F000000}"/>
    <hyperlink ref="C91" location="PROFA21!A1" display="PROFA21" xr:uid="{00000000-0004-0000-0000-000010000000}"/>
    <hyperlink ref="C84" location="FFFIRO24!A1" display="FFFIRO24" xr:uid="{00000000-0004-0000-0000-000011000000}"/>
    <hyperlink ref="C87" location="ANSG22!A1" display="ANSG22" xr:uid="{00000000-0004-0000-0000-000012000000}"/>
    <hyperlink ref="C85" location="FFFIRF26!A1" display="FFFIRF26" xr:uid="{00000000-0004-0000-0000-000013000000}"/>
    <hyperlink ref="C80" location="ANSE23!A1" display="ANSE23" xr:uid="{00000000-0004-0000-0000-000014000000}"/>
    <hyperlink ref="C86" location="IPVO26!A1" display="IPVO26" xr:uid="{00000000-0004-0000-0000-000015000000}"/>
    <hyperlink ref="C88" location="FFFIRE26!A1" display="FFFIRE26" xr:uid="{00000000-0004-0000-0000-000016000000}"/>
    <hyperlink ref="C117" location="'PMG25'!A1" display="PMG25" xr:uid="{00000000-0004-0000-0000-000017000000}"/>
    <hyperlink ref="C77" location="FFDPO23!A1" display="FFDPO23" xr:uid="{00000000-0004-0000-0000-000018000000}"/>
    <hyperlink ref="C138" location="ANSG20!A1" display="ANSG20" xr:uid="{00000000-0004-0000-0000-000019000000}"/>
    <hyperlink ref="C140" location="ANSE21!A1" display="ANSE21" xr:uid="{00000000-0004-0000-0000-00001A000000}"/>
    <hyperlink ref="C157" location="BIDF40!A1" display="BIDF40" xr:uid="{00000000-0004-0000-0000-00001B000000}"/>
    <hyperlink ref="C166" location="BIDF22!A1" display="BIDF22" xr:uid="{00000000-0004-0000-0000-00001C000000}"/>
    <hyperlink ref="C163" location="BIDO24!A1" display="BIDO24" xr:uid="{00000000-0004-0000-0000-00001D000000}"/>
    <hyperlink ref="C161" location="BIDN32!A1" display="BIDN32" xr:uid="{00000000-0004-0000-0000-00001E000000}"/>
    <hyperlink ref="C170" location="BIRS20!A1" display="BIRS20" xr:uid="{00000000-0004-0000-0000-00001F000000}"/>
    <hyperlink ref="C169" location="BIRJ22!A1" display="BIRJ22" xr:uid="{00000000-0004-0000-0000-000020000000}"/>
    <hyperlink ref="C168" location="BIRS38!A1" display="BIRS38" xr:uid="{00000000-0004-0000-0000-000021000000}"/>
    <hyperlink ref="C164" location="BIDS34!A1" display="BIDS34" xr:uid="{00000000-0004-0000-0000-000022000000}"/>
    <hyperlink ref="C165" location="BIDS23!A1" display="BIDS23" xr:uid="{00000000-0004-0000-0000-000023000000}"/>
    <hyperlink ref="C147" location="FFFIRF21!A1" display="FFFIRF21" xr:uid="{00000000-0004-0000-0000-000024000000}"/>
    <hyperlink ref="C146" location="FFFIRY22!A1" display="FFFIRY22" xr:uid="{00000000-0004-0000-0000-000025000000}"/>
    <hyperlink ref="C175" location="'PMJ21'!A1" display="PMJ21" xr:uid="{00000000-0004-0000-0000-000026000000}"/>
    <hyperlink ref="C160" location="BIDY42!A1" display="BIDY42" xr:uid="{00000000-0004-0000-0000-000027000000}"/>
    <hyperlink ref="C139" location="ANSE22!A1" display="ANSE22" xr:uid="{00000000-0004-0000-0000-000028000000}"/>
    <hyperlink ref="C148" location="PROFA21!A1" display="PROFA21" xr:uid="{00000000-0004-0000-0000-000029000000}"/>
    <hyperlink ref="C141" location="FFFIRO24!A1" display="FFFIRO24" xr:uid="{00000000-0004-0000-0000-00002A000000}"/>
    <hyperlink ref="C144" location="ANSG22!A1" display="ANSG22" xr:uid="{00000000-0004-0000-0000-00002B000000}"/>
    <hyperlink ref="C142" location="FFFIRF26!A1" display="FFFIRF26" xr:uid="{00000000-0004-0000-0000-00002C000000}"/>
    <hyperlink ref="C137" location="ANSE23!A1" display="ANSE23" xr:uid="{00000000-0004-0000-0000-00002D000000}"/>
    <hyperlink ref="C143" location="IPVO26!A1" display="IPVO26" xr:uid="{00000000-0004-0000-0000-00002E000000}"/>
    <hyperlink ref="C145" location="FFFIRE26!A1" display="FFFIRE26" xr:uid="{00000000-0004-0000-0000-00002F000000}"/>
    <hyperlink ref="C174" location="'PMG25'!A1" display="PMG25" xr:uid="{00000000-0004-0000-0000-000030000000}"/>
    <hyperlink ref="C134" location="FFDPO23!A1" display="FFDPO23" xr:uid="{00000000-0004-0000-0000-000031000000}"/>
    <hyperlink ref="C14" location="ANSG20!A1" display="ANSG20" xr:uid="{00000000-0004-0000-0000-000032000000}"/>
    <hyperlink ref="C16" location="ANSE21!A1" display="ANSE21" xr:uid="{00000000-0004-0000-0000-000033000000}"/>
    <hyperlink ref="C33" location="BIDF40!A1" display="BIDF40" xr:uid="{00000000-0004-0000-0000-000034000000}"/>
    <hyperlink ref="C42" location="BIDF22!A1" display="BIDF22" xr:uid="{00000000-0004-0000-0000-000035000000}"/>
    <hyperlink ref="C39" location="BIDO24!A1" display="BIDO24" xr:uid="{00000000-0004-0000-0000-000036000000}"/>
    <hyperlink ref="C37" location="BIDN32!A1" display="BIDN32" xr:uid="{00000000-0004-0000-0000-000037000000}"/>
    <hyperlink ref="C46" location="BIRS20!A1" display="BIRS20" xr:uid="{00000000-0004-0000-0000-000038000000}"/>
    <hyperlink ref="C45" location="BIRJ22!A1" display="BIRJ22" xr:uid="{00000000-0004-0000-0000-000039000000}"/>
    <hyperlink ref="C44" location="BIRS38!A1" display="BIRS38" xr:uid="{00000000-0004-0000-0000-00003A000000}"/>
    <hyperlink ref="C40" location="BIDS34!A1" display="BIDS34" xr:uid="{00000000-0004-0000-0000-00003B000000}"/>
    <hyperlink ref="C41" location="BIDS23!A1" display="BIDS23" xr:uid="{00000000-0004-0000-0000-00003C000000}"/>
    <hyperlink ref="C23" location="FFFIRF21!A1" display="FFFIRF21" xr:uid="{00000000-0004-0000-0000-00003D000000}"/>
    <hyperlink ref="C22" location="FFFIRY22!A1" display="FFFIRY22" xr:uid="{00000000-0004-0000-0000-00003E000000}"/>
    <hyperlink ref="C51" location="'PMJ21'!A1" display="PMJ21" xr:uid="{00000000-0004-0000-0000-00003F000000}"/>
    <hyperlink ref="C36" location="BIDY42!A1" display="BIDY42" xr:uid="{00000000-0004-0000-0000-000040000000}"/>
    <hyperlink ref="C15" location="ANSE22!A1" display="ANSE22" xr:uid="{00000000-0004-0000-0000-000041000000}"/>
    <hyperlink ref="C24" location="PROFA21!A1" display="PROFA21" xr:uid="{00000000-0004-0000-0000-000042000000}"/>
    <hyperlink ref="C17" location="FFFIRO24!A1" display="FFFIRO24" xr:uid="{00000000-0004-0000-0000-000043000000}"/>
    <hyperlink ref="C20" location="ANSG22!A1" display="ANSG22" xr:uid="{00000000-0004-0000-0000-000044000000}"/>
    <hyperlink ref="C18" location="FFFIRF26!A1" display="FFFIRF26" xr:uid="{00000000-0004-0000-0000-000045000000}"/>
    <hyperlink ref="C13" location="ANSE23!A1" display="ANSE23" xr:uid="{00000000-0004-0000-0000-000046000000}"/>
    <hyperlink ref="C19" location="IPVO26!A1" display="IPVO26" xr:uid="{00000000-0004-0000-0000-000047000000}"/>
    <hyperlink ref="C21" location="FFFIRE26!A1" display="FFFIRE26" xr:uid="{00000000-0004-0000-0000-000048000000}"/>
    <hyperlink ref="C50" location="'PMG25'!A1" display="PMG25" xr:uid="{00000000-0004-0000-0000-000049000000}"/>
    <hyperlink ref="C10" location="FFDPO23!A1" display="FFDPO23" xr:uid="{00000000-0004-0000-0000-00004A000000}"/>
    <hyperlink ref="C12" location="GOBD23!A1" display="GOBD23" xr:uid="{00000000-0004-0000-0000-00004B000000}"/>
    <hyperlink ref="C79" location="GOBD23!A1" display="GOBD23" xr:uid="{00000000-0004-0000-0000-00004C000000}"/>
    <hyperlink ref="C136" location="GOBD23!A1" display="GOBD23" xr:uid="{00000000-0004-0000-0000-00004D000000}"/>
    <hyperlink ref="C105" location="BIDN44!A1" display="BIDN44" xr:uid="{00000000-0004-0000-0000-00004E000000}"/>
    <hyperlink ref="C162" location="BIDN44!A1" display="BIDN44" xr:uid="{00000000-0004-0000-0000-00004F000000}"/>
    <hyperlink ref="C26" location="BNAJ26!A1" display="BNAJ26" xr:uid="{00000000-0004-0000-0000-000050000000}"/>
    <hyperlink ref="C49" location="'PMY25'!A1" display="PMY25" xr:uid="{00000000-0004-0000-0000-000051000000}"/>
    <hyperlink ref="C93" location="BNAJ26!A1" display="BNAJ26" xr:uid="{00000000-0004-0000-0000-000052000000}"/>
    <hyperlink ref="C116" location="'PMY25'!A1" display="PMY25" xr:uid="{00000000-0004-0000-0000-000053000000}"/>
    <hyperlink ref="C150" location="BNAJ26!A1" display="BNAJ26" xr:uid="{00000000-0004-0000-0000-000054000000}"/>
    <hyperlink ref="C173" location="'PMY25'!A1" display="PMY25" xr:uid="{00000000-0004-0000-0000-000055000000}"/>
  </hyperlink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3"/>
  <sheetViews>
    <sheetView showGridLines="0" zoomScaleNormal="100" workbookViewId="0">
      <pane xSplit="2" topLeftCell="C1" activePane="topRight" state="frozen"/>
      <selection pane="topRight"/>
    </sheetView>
  </sheetViews>
  <sheetFormatPr baseColWidth="10" defaultRowHeight="16.5" x14ac:dyDescent="0.3"/>
  <cols>
    <col min="1" max="1" width="5.28515625" style="27" customWidth="1"/>
    <col min="2" max="2" width="43.7109375" style="2" bestFit="1" customWidth="1"/>
    <col min="3" max="3" width="12.5703125" style="2" customWidth="1"/>
    <col min="4" max="4" width="30.85546875" style="2" bestFit="1" customWidth="1"/>
    <col min="5" max="5" width="13.7109375" style="1" customWidth="1"/>
    <col min="6" max="7" width="11.42578125" style="1"/>
    <col min="8" max="17" width="11.7109375" style="1" bestFit="1" customWidth="1"/>
    <col min="18" max="16384" width="11.42578125" style="1"/>
  </cols>
  <sheetData>
    <row r="1" spans="1:17" ht="28.5" customHeight="1" x14ac:dyDescent="0.3">
      <c r="B1" s="153" t="s">
        <v>66</v>
      </c>
      <c r="C1" s="153"/>
      <c r="D1" s="153"/>
      <c r="E1" s="153"/>
    </row>
    <row r="2" spans="1:17" ht="17.25" x14ac:dyDescent="0.3">
      <c r="B2" s="5" t="s">
        <v>75</v>
      </c>
      <c r="E2" s="18"/>
    </row>
    <row r="4" spans="1:17" ht="30.75" customHeight="1" x14ac:dyDescent="0.3">
      <c r="B4" s="172" t="s">
        <v>192</v>
      </c>
      <c r="C4" s="172"/>
      <c r="D4" s="172"/>
    </row>
    <row r="5" spans="1:17" ht="15.75" customHeight="1" x14ac:dyDescent="0.3">
      <c r="B5" s="169" t="s">
        <v>0</v>
      </c>
      <c r="C5" s="156" t="s">
        <v>1</v>
      </c>
      <c r="D5" s="156" t="s">
        <v>127</v>
      </c>
      <c r="F5" s="6">
        <v>2021</v>
      </c>
      <c r="G5" s="6">
        <v>2021</v>
      </c>
      <c r="H5" s="6">
        <v>2021</v>
      </c>
      <c r="I5" s="6">
        <v>2021</v>
      </c>
      <c r="J5" s="6">
        <v>2021</v>
      </c>
      <c r="K5" s="6">
        <v>2021</v>
      </c>
      <c r="L5" s="6">
        <v>2021</v>
      </c>
      <c r="M5" s="6">
        <v>2021</v>
      </c>
      <c r="N5" s="6">
        <v>2021</v>
      </c>
      <c r="O5" s="6">
        <v>2021</v>
      </c>
      <c r="P5" s="6">
        <v>2021</v>
      </c>
      <c r="Q5" s="6">
        <v>2021</v>
      </c>
    </row>
    <row r="6" spans="1:17" x14ac:dyDescent="0.3">
      <c r="B6" s="170"/>
      <c r="C6" s="157"/>
      <c r="D6" s="157"/>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28" t="s">
        <v>2</v>
      </c>
      <c r="B7" s="9" t="s">
        <v>3</v>
      </c>
      <c r="C7" s="9" t="s">
        <v>4</v>
      </c>
      <c r="D7" s="9" t="s">
        <v>120</v>
      </c>
      <c r="E7" s="7"/>
      <c r="F7" s="20">
        <v>0</v>
      </c>
      <c r="G7" s="20">
        <v>0</v>
      </c>
      <c r="H7" s="20">
        <v>0</v>
      </c>
      <c r="I7" s="20">
        <v>0</v>
      </c>
      <c r="J7" s="20">
        <v>0</v>
      </c>
      <c r="K7" s="20">
        <v>0</v>
      </c>
      <c r="L7" s="20">
        <v>0</v>
      </c>
      <c r="M7" s="20">
        <v>0</v>
      </c>
      <c r="N7" s="20">
        <v>0</v>
      </c>
      <c r="O7" s="20">
        <v>0</v>
      </c>
      <c r="P7" s="20">
        <v>0</v>
      </c>
      <c r="Q7" s="20">
        <v>0</v>
      </c>
    </row>
    <row r="8" spans="1:17" x14ac:dyDescent="0.3">
      <c r="A8" s="28" t="s">
        <v>2</v>
      </c>
      <c r="B8" s="9" t="s">
        <v>163</v>
      </c>
      <c r="C8" s="9" t="s">
        <v>164</v>
      </c>
      <c r="D8" s="9" t="s">
        <v>120</v>
      </c>
      <c r="E8" s="7"/>
      <c r="F8" s="19">
        <v>89.66804916069178</v>
      </c>
      <c r="G8" s="19">
        <v>93.03989587334766</v>
      </c>
      <c r="H8" s="19">
        <v>97.037242612029118</v>
      </c>
      <c r="I8" s="19">
        <v>101.05364702288547</v>
      </c>
      <c r="J8" s="19">
        <v>105.61829982434423</v>
      </c>
      <c r="K8" s="19">
        <v>109.45433698068832</v>
      </c>
      <c r="L8" s="19">
        <v>112.95414234937556</v>
      </c>
      <c r="M8" s="19">
        <v>116.57033564455936</v>
      </c>
      <c r="N8" s="19">
        <v>119.71859502473494</v>
      </c>
      <c r="O8" s="19">
        <v>119.71859502473494</v>
      </c>
      <c r="P8" s="19">
        <v>119.71859502473494</v>
      </c>
      <c r="Q8" s="19">
        <v>119.71859502473494</v>
      </c>
    </row>
    <row r="9" spans="1:17" x14ac:dyDescent="0.3">
      <c r="A9" s="28" t="s">
        <v>2</v>
      </c>
      <c r="B9" s="9" t="s">
        <v>156</v>
      </c>
      <c r="C9" s="9" t="s">
        <v>157</v>
      </c>
      <c r="D9" s="9" t="s">
        <v>120</v>
      </c>
      <c r="E9" s="7"/>
      <c r="F9" s="19">
        <v>62.918888268860279</v>
      </c>
      <c r="G9" s="19">
        <v>65.284868666104401</v>
      </c>
      <c r="H9" s="19">
        <v>68.089754187504212</v>
      </c>
      <c r="I9" s="19">
        <v>70.908012226288562</v>
      </c>
      <c r="J9" s="19">
        <v>74.110968934830694</v>
      </c>
      <c r="K9" s="19">
        <v>76.802665648368816</v>
      </c>
      <c r="L9" s="19">
        <v>79.258432948051762</v>
      </c>
      <c r="M9" s="19">
        <v>81.795868121761487</v>
      </c>
      <c r="N9" s="19">
        <v>84.004960234690984</v>
      </c>
      <c r="O9" s="19">
        <v>84.004960234690984</v>
      </c>
      <c r="P9" s="19">
        <v>84.004960234690984</v>
      </c>
      <c r="Q9" s="19">
        <v>84.004960234690984</v>
      </c>
    </row>
    <row r="10" spans="1:17" x14ac:dyDescent="0.3">
      <c r="A10" s="28" t="s">
        <v>2</v>
      </c>
      <c r="B10" s="9" t="s">
        <v>5</v>
      </c>
      <c r="C10" s="9" t="s">
        <v>6</v>
      </c>
      <c r="D10" s="9" t="s">
        <v>120</v>
      </c>
      <c r="E10" s="7"/>
      <c r="F10" s="20">
        <v>0</v>
      </c>
      <c r="G10" s="20">
        <v>0</v>
      </c>
      <c r="H10" s="20">
        <v>0</v>
      </c>
      <c r="I10" s="20">
        <v>0</v>
      </c>
      <c r="J10" s="20">
        <v>0</v>
      </c>
      <c r="K10" s="20">
        <v>0</v>
      </c>
      <c r="L10" s="20">
        <v>0</v>
      </c>
      <c r="M10" s="20">
        <v>0</v>
      </c>
      <c r="N10" s="20">
        <v>0</v>
      </c>
      <c r="O10" s="20">
        <v>0</v>
      </c>
      <c r="P10" s="20">
        <v>0</v>
      </c>
      <c r="Q10" s="20">
        <v>0</v>
      </c>
    </row>
    <row r="11" spans="1:17" x14ac:dyDescent="0.3">
      <c r="A11" s="28" t="s">
        <v>2</v>
      </c>
      <c r="B11" s="9" t="s">
        <v>7</v>
      </c>
      <c r="C11" s="9" t="s">
        <v>8</v>
      </c>
      <c r="D11" s="9" t="s">
        <v>120</v>
      </c>
      <c r="E11" s="7"/>
      <c r="F11" s="20">
        <v>0</v>
      </c>
      <c r="G11" s="20">
        <v>0</v>
      </c>
      <c r="H11" s="20">
        <v>0</v>
      </c>
      <c r="I11" s="20">
        <v>0</v>
      </c>
      <c r="J11" s="20">
        <v>0</v>
      </c>
      <c r="K11" s="20">
        <v>0</v>
      </c>
      <c r="L11" s="20">
        <v>0</v>
      </c>
      <c r="M11" s="20">
        <v>0</v>
      </c>
      <c r="N11" s="20">
        <v>0</v>
      </c>
      <c r="O11" s="20">
        <v>0</v>
      </c>
      <c r="P11" s="20">
        <v>0</v>
      </c>
      <c r="Q11" s="20">
        <v>0</v>
      </c>
    </row>
    <row r="12" spans="1:17" x14ac:dyDescent="0.3">
      <c r="A12" s="28" t="s">
        <v>2</v>
      </c>
      <c r="B12" s="9" t="s">
        <v>9</v>
      </c>
      <c r="C12" s="9" t="s">
        <v>10</v>
      </c>
      <c r="D12" s="9" t="s">
        <v>120</v>
      </c>
      <c r="E12" s="7"/>
      <c r="F12" s="20">
        <v>0</v>
      </c>
      <c r="G12" s="20">
        <v>0</v>
      </c>
      <c r="H12" s="20">
        <v>0</v>
      </c>
      <c r="I12" s="20">
        <v>0</v>
      </c>
      <c r="J12" s="20">
        <v>0</v>
      </c>
      <c r="K12" s="20">
        <v>0</v>
      </c>
      <c r="L12" s="20">
        <v>0</v>
      </c>
      <c r="M12" s="20">
        <v>0</v>
      </c>
      <c r="N12" s="20">
        <v>0</v>
      </c>
      <c r="O12" s="20">
        <v>0</v>
      </c>
      <c r="P12" s="20">
        <v>0</v>
      </c>
      <c r="Q12" s="20">
        <v>0</v>
      </c>
    </row>
    <row r="13" spans="1:17" x14ac:dyDescent="0.3">
      <c r="A13" s="28" t="s">
        <v>2</v>
      </c>
      <c r="B13" s="9" t="s">
        <v>11</v>
      </c>
      <c r="C13" s="9" t="s">
        <v>12</v>
      </c>
      <c r="D13" s="9" t="s">
        <v>120</v>
      </c>
      <c r="E13" s="7"/>
      <c r="F13" s="20">
        <v>0</v>
      </c>
      <c r="G13" s="20">
        <v>0</v>
      </c>
      <c r="H13" s="20">
        <v>0</v>
      </c>
      <c r="I13" s="20">
        <v>0</v>
      </c>
      <c r="J13" s="20">
        <v>0</v>
      </c>
      <c r="K13" s="20">
        <v>0</v>
      </c>
      <c r="L13" s="20">
        <v>0</v>
      </c>
      <c r="M13" s="20">
        <v>0</v>
      </c>
      <c r="N13" s="20">
        <v>0</v>
      </c>
      <c r="O13" s="20">
        <v>0</v>
      </c>
      <c r="P13" s="20">
        <v>0</v>
      </c>
      <c r="Q13" s="20">
        <v>0</v>
      </c>
    </row>
    <row r="14" spans="1:17" x14ac:dyDescent="0.3">
      <c r="A14" s="28" t="s">
        <v>2</v>
      </c>
      <c r="B14" s="9" t="s">
        <v>19</v>
      </c>
      <c r="C14" s="9" t="s">
        <v>20</v>
      </c>
      <c r="D14" s="9" t="s">
        <v>120</v>
      </c>
      <c r="E14" s="7"/>
      <c r="F14" s="19">
        <v>3.4505542</v>
      </c>
      <c r="G14" s="19">
        <v>0</v>
      </c>
      <c r="H14" s="19">
        <v>0</v>
      </c>
      <c r="I14" s="19">
        <v>3.7874537999999998</v>
      </c>
      <c r="J14" s="19">
        <v>0</v>
      </c>
      <c r="K14" s="19">
        <v>0</v>
      </c>
      <c r="L14" s="19">
        <v>3.9380958599999998</v>
      </c>
      <c r="M14" s="19">
        <v>0</v>
      </c>
      <c r="N14" s="19">
        <v>0</v>
      </c>
      <c r="O14" s="19">
        <v>4.0513310300000001</v>
      </c>
      <c r="P14" s="19">
        <v>0</v>
      </c>
      <c r="Q14" s="19">
        <v>0</v>
      </c>
    </row>
    <row r="15" spans="1:17" x14ac:dyDescent="0.3">
      <c r="A15" s="28" t="s">
        <v>2</v>
      </c>
      <c r="B15" s="9" t="s">
        <v>17</v>
      </c>
      <c r="C15" s="9" t="s">
        <v>18</v>
      </c>
      <c r="D15" s="9" t="s">
        <v>120</v>
      </c>
      <c r="E15" s="7"/>
      <c r="F15" s="20">
        <v>5.8951507071289075</v>
      </c>
      <c r="G15" s="20">
        <v>5.9512037651073513</v>
      </c>
      <c r="H15" s="20">
        <v>6.007789794245407</v>
      </c>
      <c r="I15" s="20">
        <v>6.0649138622105179</v>
      </c>
      <c r="J15" s="20">
        <v>6.122581084855196</v>
      </c>
      <c r="K15" s="20">
        <v>6.1807966266751873</v>
      </c>
      <c r="L15" s="20">
        <v>6.2395657012719834</v>
      </c>
      <c r="M15" s="20">
        <v>6.2988935718197387</v>
      </c>
      <c r="N15" s="20">
        <v>6.3587855515366174</v>
      </c>
      <c r="O15" s="20">
        <v>6.4192470041606375</v>
      </c>
      <c r="P15" s="20">
        <v>6.4802833444300258</v>
      </c>
      <c r="Q15" s="20">
        <v>6.5419000385681407</v>
      </c>
    </row>
    <row r="16" spans="1:17" x14ac:dyDescent="0.3">
      <c r="A16" s="28" t="s">
        <v>2</v>
      </c>
      <c r="B16" s="9" t="s">
        <v>27</v>
      </c>
      <c r="C16" s="9" t="s">
        <v>28</v>
      </c>
      <c r="D16" s="9" t="s">
        <v>120</v>
      </c>
      <c r="E16" s="7"/>
      <c r="F16" s="20">
        <v>0.17998053</v>
      </c>
      <c r="G16" s="20">
        <v>0.18490889999999999</v>
      </c>
      <c r="H16" s="20">
        <v>0.19039170999999999</v>
      </c>
      <c r="I16" s="20">
        <v>0.19523888</v>
      </c>
      <c r="J16" s="20">
        <v>0</v>
      </c>
      <c r="K16" s="20">
        <v>0</v>
      </c>
      <c r="L16" s="20">
        <v>0</v>
      </c>
      <c r="M16" s="20">
        <v>0</v>
      </c>
      <c r="N16" s="20">
        <v>0</v>
      </c>
      <c r="O16" s="20">
        <v>0</v>
      </c>
      <c r="P16" s="20">
        <v>0</v>
      </c>
      <c r="Q16" s="20">
        <v>0</v>
      </c>
    </row>
    <row r="17" spans="1:17" x14ac:dyDescent="0.3">
      <c r="A17" s="28" t="s">
        <v>2</v>
      </c>
      <c r="B17" s="11" t="s">
        <v>180</v>
      </c>
      <c r="C17" s="9" t="s">
        <v>181</v>
      </c>
      <c r="D17" s="9" t="s">
        <v>124</v>
      </c>
      <c r="E17" s="7"/>
      <c r="F17" s="19">
        <v>0</v>
      </c>
      <c r="G17" s="19">
        <v>0</v>
      </c>
      <c r="H17" s="19">
        <v>0</v>
      </c>
      <c r="I17" s="19">
        <v>0</v>
      </c>
      <c r="J17" s="19">
        <v>0</v>
      </c>
      <c r="K17" s="19">
        <v>0</v>
      </c>
      <c r="L17" s="19">
        <v>0</v>
      </c>
      <c r="M17" s="19">
        <v>0</v>
      </c>
      <c r="N17" s="19">
        <v>0</v>
      </c>
      <c r="O17" s="19">
        <v>0</v>
      </c>
      <c r="P17" s="19">
        <v>0</v>
      </c>
      <c r="Q17" s="19">
        <v>0</v>
      </c>
    </row>
    <row r="18" spans="1:17" x14ac:dyDescent="0.3">
      <c r="A18" s="28" t="s">
        <v>2</v>
      </c>
      <c r="B18" s="11" t="s">
        <v>62</v>
      </c>
      <c r="C18" s="9" t="s">
        <v>63</v>
      </c>
      <c r="D18" s="9" t="s">
        <v>124</v>
      </c>
      <c r="E18" s="7"/>
      <c r="F18" s="19">
        <v>0</v>
      </c>
      <c r="G18" s="19">
        <v>3.5214128711999999</v>
      </c>
      <c r="H18" s="19">
        <v>0</v>
      </c>
      <c r="I18" s="19">
        <v>0</v>
      </c>
      <c r="J18" s="19">
        <v>0</v>
      </c>
      <c r="K18" s="19">
        <v>0</v>
      </c>
      <c r="L18" s="19">
        <v>0</v>
      </c>
      <c r="M18" s="19">
        <v>3.5214128711999999</v>
      </c>
      <c r="N18" s="19">
        <v>0</v>
      </c>
      <c r="O18" s="19">
        <v>0</v>
      </c>
      <c r="P18" s="19">
        <v>0</v>
      </c>
      <c r="Q18" s="19">
        <v>0</v>
      </c>
    </row>
    <row r="19" spans="1:17" ht="18" x14ac:dyDescent="0.3">
      <c r="A19" s="28" t="s">
        <v>2</v>
      </c>
      <c r="B19" s="9" t="s">
        <v>193</v>
      </c>
      <c r="C19" s="9" t="s">
        <v>61</v>
      </c>
      <c r="D19" s="9" t="s">
        <v>124</v>
      </c>
      <c r="E19" s="7"/>
      <c r="F19" s="20">
        <v>0</v>
      </c>
      <c r="G19" s="20">
        <v>0</v>
      </c>
      <c r="H19" s="20">
        <v>0</v>
      </c>
      <c r="I19" s="20">
        <v>0</v>
      </c>
      <c r="J19" s="20">
        <v>0</v>
      </c>
      <c r="K19" s="20">
        <v>2316.8051399999999</v>
      </c>
      <c r="L19" s="20">
        <v>0</v>
      </c>
      <c r="M19" s="20">
        <v>0</v>
      </c>
      <c r="N19" s="20">
        <v>0</v>
      </c>
      <c r="O19" s="20">
        <v>0</v>
      </c>
      <c r="P19" s="20">
        <v>0</v>
      </c>
      <c r="Q19" s="20">
        <v>0</v>
      </c>
    </row>
    <row r="20" spans="1:17" x14ac:dyDescent="0.3">
      <c r="A20" s="28" t="s">
        <v>2</v>
      </c>
      <c r="B20" s="9" t="s">
        <v>13</v>
      </c>
      <c r="C20" s="9" t="s">
        <v>14</v>
      </c>
      <c r="D20" s="9" t="s">
        <v>120</v>
      </c>
      <c r="E20" s="7"/>
      <c r="F20" s="19">
        <v>11.90582928195184</v>
      </c>
      <c r="G20" s="19">
        <v>12.305330392870689</v>
      </c>
      <c r="H20" s="19">
        <v>12.68348084801543</v>
      </c>
      <c r="I20" s="19">
        <v>13.316294181665471</v>
      </c>
      <c r="J20" s="19">
        <v>13.609730744545201</v>
      </c>
      <c r="K20" s="19">
        <v>14.480751874133576</v>
      </c>
      <c r="L20" s="19">
        <v>14.86612468583486</v>
      </c>
      <c r="M20" s="19">
        <v>15.169780525105161</v>
      </c>
      <c r="N20" s="19">
        <v>15.928184856582503</v>
      </c>
      <c r="O20" s="19">
        <v>15.928184866582502</v>
      </c>
      <c r="P20" s="19">
        <v>15.928184866582502</v>
      </c>
      <c r="Q20" s="19">
        <v>15.928184866582502</v>
      </c>
    </row>
    <row r="21" spans="1:17" x14ac:dyDescent="0.3">
      <c r="A21" s="28" t="s">
        <v>2</v>
      </c>
      <c r="B21" s="9" t="s">
        <v>15</v>
      </c>
      <c r="C21" s="9" t="s">
        <v>16</v>
      </c>
      <c r="D21" s="9" t="s">
        <v>120</v>
      </c>
      <c r="E21" s="7"/>
      <c r="F21" s="19">
        <v>6.8334779136421071</v>
      </c>
      <c r="G21" s="19">
        <v>6.9234747102035925</v>
      </c>
      <c r="H21" s="19">
        <v>7.0146512199739526</v>
      </c>
      <c r="I21" s="19">
        <v>7.1070285395564152</v>
      </c>
      <c r="J21" s="19">
        <v>7.2006277155569141</v>
      </c>
      <c r="K21" s="19">
        <v>7.2954487780939781</v>
      </c>
      <c r="L21" s="19">
        <v>7.3915338303794726</v>
      </c>
      <c r="M21" s="19">
        <v>7.4888828925319295</v>
      </c>
      <c r="N21" s="19">
        <v>7.5874959444328196</v>
      </c>
      <c r="O21" s="19">
        <v>7.5874959344328197</v>
      </c>
      <c r="P21" s="19">
        <v>7.5874959344328197</v>
      </c>
      <c r="Q21" s="19">
        <v>7.5874959344328179</v>
      </c>
    </row>
    <row r="22" spans="1:17" x14ac:dyDescent="0.3">
      <c r="A22" s="28" t="s">
        <v>2</v>
      </c>
      <c r="B22" s="9" t="s">
        <v>23</v>
      </c>
      <c r="C22" s="9" t="s">
        <v>24</v>
      </c>
      <c r="D22" s="9" t="s">
        <v>120</v>
      </c>
      <c r="E22" s="7"/>
      <c r="F22" s="19">
        <v>0.73816050209856032</v>
      </c>
      <c r="G22" s="19">
        <v>0.74788207325027689</v>
      </c>
      <c r="H22" s="19">
        <v>0.75773106057862682</v>
      </c>
      <c r="I22" s="19">
        <v>0.76770976970099658</v>
      </c>
      <c r="J22" s="19">
        <v>0.7778204663482835</v>
      </c>
      <c r="K22" s="19">
        <v>0.78806315052048725</v>
      </c>
      <c r="L22" s="19">
        <v>0.79844237344684377</v>
      </c>
      <c r="M22" s="19">
        <v>0.80895813512735326</v>
      </c>
      <c r="N22" s="19">
        <v>0.81961044556201545</v>
      </c>
      <c r="O22" s="19">
        <v>0.8196104355620154</v>
      </c>
      <c r="P22" s="19">
        <v>0.8196104355620154</v>
      </c>
      <c r="Q22" s="19">
        <v>0.8196104355620154</v>
      </c>
    </row>
    <row r="23" spans="1:17" x14ac:dyDescent="0.3">
      <c r="A23" s="28" t="s">
        <v>2</v>
      </c>
      <c r="B23" s="9" t="s">
        <v>25</v>
      </c>
      <c r="C23" s="9" t="s">
        <v>26</v>
      </c>
      <c r="D23" s="9" t="s">
        <v>120</v>
      </c>
      <c r="E23" s="7"/>
      <c r="F23" s="19">
        <v>2.5697780059681725</v>
      </c>
      <c r="G23" s="19">
        <v>2.0182933589504808</v>
      </c>
      <c r="H23" s="19">
        <v>0.83438804</v>
      </c>
      <c r="I23" s="19">
        <v>0.37259160999999996</v>
      </c>
      <c r="J23" s="19">
        <v>0.38080201000000002</v>
      </c>
      <c r="K23" s="19">
        <v>0.40517329000000002</v>
      </c>
      <c r="L23" s="19">
        <v>4.0329999999999998E-2</v>
      </c>
      <c r="M23" s="19">
        <v>4.1153790000000003E-2</v>
      </c>
      <c r="N23" s="19">
        <v>4.321125E-2</v>
      </c>
      <c r="O23" s="19">
        <v>4.321125E-2</v>
      </c>
      <c r="P23" s="19">
        <v>4.321125E-2</v>
      </c>
      <c r="Q23" s="19">
        <v>4.321125E-2</v>
      </c>
    </row>
    <row r="24" spans="1:17" x14ac:dyDescent="0.3">
      <c r="A24" s="28" t="s">
        <v>2</v>
      </c>
      <c r="B24" s="9" t="s">
        <v>21</v>
      </c>
      <c r="C24" s="9" t="s">
        <v>22</v>
      </c>
      <c r="D24" s="9" t="s">
        <v>120</v>
      </c>
      <c r="E24" s="7"/>
      <c r="F24" s="19">
        <v>2.2773539199999999</v>
      </c>
      <c r="G24" s="19">
        <v>2.3537707299999999</v>
      </c>
      <c r="H24" s="19">
        <v>0</v>
      </c>
      <c r="I24" s="19">
        <v>0</v>
      </c>
      <c r="J24" s="19">
        <v>0</v>
      </c>
      <c r="K24" s="19">
        <v>0</v>
      </c>
      <c r="L24" s="19">
        <v>0</v>
      </c>
      <c r="M24" s="19">
        <v>0</v>
      </c>
      <c r="N24" s="19">
        <v>0</v>
      </c>
      <c r="O24" s="19">
        <v>0</v>
      </c>
      <c r="P24" s="19">
        <v>0</v>
      </c>
      <c r="Q24" s="19">
        <v>0</v>
      </c>
    </row>
    <row r="25" spans="1:17" customFormat="1" ht="6.75" customHeight="1" x14ac:dyDescent="0.3">
      <c r="B25" s="25"/>
      <c r="C25" s="15"/>
      <c r="D25" s="15"/>
      <c r="E25" s="74"/>
    </row>
    <row r="26" spans="1:17" ht="28.5" customHeight="1" x14ac:dyDescent="0.3">
      <c r="B26" s="167" t="s">
        <v>65</v>
      </c>
      <c r="C26" s="167"/>
      <c r="D26" s="167"/>
      <c r="E26" s="7"/>
      <c r="F26" s="93">
        <f t="shared" ref="F26:Q26" si="1">+SUM(F7:F24)</f>
        <v>186.43722249034164</v>
      </c>
      <c r="G26" s="93">
        <f t="shared" si="1"/>
        <v>192.33104134103448</v>
      </c>
      <c r="H26" s="93">
        <f t="shared" si="1"/>
        <v>192.61542947234676</v>
      </c>
      <c r="I26" s="93">
        <f t="shared" si="1"/>
        <v>203.57288989230744</v>
      </c>
      <c r="J26" s="93">
        <f t="shared" si="1"/>
        <v>207.82083078048055</v>
      </c>
      <c r="K26" s="93">
        <f t="shared" si="1"/>
        <v>2532.2123763484806</v>
      </c>
      <c r="L26" s="93">
        <f t="shared" si="1"/>
        <v>225.48666774836047</v>
      </c>
      <c r="M26" s="93">
        <f t="shared" si="1"/>
        <v>231.69528555210502</v>
      </c>
      <c r="N26" s="93">
        <f t="shared" si="1"/>
        <v>234.46084330753988</v>
      </c>
      <c r="O26" s="93">
        <f t="shared" si="1"/>
        <v>238.57263578016392</v>
      </c>
      <c r="P26" s="93">
        <f t="shared" si="1"/>
        <v>234.58234109043332</v>
      </c>
      <c r="Q26" s="93">
        <f t="shared" si="1"/>
        <v>234.64395778457143</v>
      </c>
    </row>
    <row r="27" spans="1:17" x14ac:dyDescent="0.3">
      <c r="B27" s="171" t="s">
        <v>182</v>
      </c>
      <c r="C27" s="171"/>
      <c r="D27" s="171"/>
      <c r="E27" s="7"/>
      <c r="F27" s="7"/>
      <c r="G27" s="7"/>
      <c r="H27" s="7"/>
      <c r="I27" s="7"/>
      <c r="J27" s="7"/>
      <c r="K27" s="7"/>
      <c r="L27" s="7"/>
      <c r="M27" s="7"/>
      <c r="N27" s="7"/>
      <c r="O27" s="7"/>
      <c r="P27" s="7"/>
      <c r="Q27" s="7"/>
    </row>
    <row r="28" spans="1:17" x14ac:dyDescent="0.3">
      <c r="B28" s="171"/>
      <c r="C28" s="171"/>
      <c r="D28" s="171"/>
      <c r="E28" s="7"/>
    </row>
    <row r="29" spans="1:17" ht="16.5" customHeight="1" x14ac:dyDescent="0.3">
      <c r="B29" s="171" t="s">
        <v>183</v>
      </c>
      <c r="C29" s="171"/>
      <c r="D29" s="171"/>
      <c r="E29" s="7"/>
    </row>
    <row r="30" spans="1:17" x14ac:dyDescent="0.3">
      <c r="B30" s="171"/>
      <c r="C30" s="171"/>
      <c r="D30" s="171"/>
      <c r="E30" s="7"/>
    </row>
    <row r="31" spans="1:17" x14ac:dyDescent="0.3">
      <c r="B31" s="117"/>
      <c r="C31" s="117"/>
      <c r="D31" s="117"/>
      <c r="E31" s="7"/>
    </row>
    <row r="32" spans="1:17" ht="25.5" customHeight="1" x14ac:dyDescent="0.3">
      <c r="B32" s="24" t="s">
        <v>184</v>
      </c>
      <c r="C32"/>
      <c r="D32"/>
      <c r="E32" s="7"/>
    </row>
    <row r="33" spans="1:17" x14ac:dyDescent="0.3">
      <c r="B33" s="9" t="s">
        <v>185</v>
      </c>
      <c r="C33" s="9" t="s">
        <v>186</v>
      </c>
      <c r="D33" s="9" t="s">
        <v>187</v>
      </c>
      <c r="E33" s="7"/>
      <c r="F33" s="19">
        <v>0</v>
      </c>
      <c r="G33" s="19">
        <v>0</v>
      </c>
      <c r="H33" s="19">
        <v>1549.8907380000001</v>
      </c>
      <c r="I33" s="19">
        <v>0</v>
      </c>
      <c r="J33" s="19">
        <v>0</v>
      </c>
      <c r="K33" s="19">
        <v>0</v>
      </c>
      <c r="L33" s="19">
        <v>0</v>
      </c>
      <c r="M33" s="19">
        <v>0</v>
      </c>
      <c r="N33" s="19">
        <v>0</v>
      </c>
      <c r="O33" s="19">
        <v>0</v>
      </c>
      <c r="P33" s="19">
        <v>0</v>
      </c>
      <c r="Q33" s="19">
        <v>0</v>
      </c>
    </row>
    <row r="34" spans="1:17" ht="18" x14ac:dyDescent="0.3">
      <c r="B34" s="9" t="s">
        <v>194</v>
      </c>
      <c r="C34" s="9" t="s">
        <v>188</v>
      </c>
      <c r="D34" s="9" t="s">
        <v>187</v>
      </c>
      <c r="E34" s="7"/>
      <c r="F34" s="19">
        <v>0</v>
      </c>
      <c r="G34" s="19">
        <v>0</v>
      </c>
      <c r="H34" s="19">
        <v>0</v>
      </c>
      <c r="I34" s="19">
        <v>0</v>
      </c>
      <c r="J34" s="19">
        <v>0</v>
      </c>
      <c r="K34" s="19">
        <v>1041.987697</v>
      </c>
      <c r="L34" s="19">
        <v>0</v>
      </c>
      <c r="M34" s="19">
        <v>0</v>
      </c>
      <c r="N34" s="19">
        <v>0</v>
      </c>
      <c r="O34" s="19">
        <v>0</v>
      </c>
      <c r="P34" s="19">
        <v>0</v>
      </c>
      <c r="Q34" s="19">
        <v>0</v>
      </c>
    </row>
    <row r="35" spans="1:17" x14ac:dyDescent="0.3">
      <c r="B35" s="9" t="s">
        <v>189</v>
      </c>
      <c r="C35" s="9" t="s">
        <v>190</v>
      </c>
      <c r="D35" s="9" t="s">
        <v>187</v>
      </c>
      <c r="E35" s="7"/>
      <c r="F35" s="19">
        <v>0</v>
      </c>
      <c r="G35" s="19">
        <v>0</v>
      </c>
      <c r="H35" s="19">
        <v>0</v>
      </c>
      <c r="I35" s="19">
        <v>0</v>
      </c>
      <c r="J35" s="19">
        <v>0</v>
      </c>
      <c r="K35" s="19">
        <v>0</v>
      </c>
      <c r="L35" s="19">
        <v>0</v>
      </c>
      <c r="M35" s="19">
        <v>0</v>
      </c>
      <c r="N35" s="19">
        <v>0</v>
      </c>
      <c r="O35" s="19">
        <v>0</v>
      </c>
      <c r="P35" s="19">
        <v>0</v>
      </c>
      <c r="Q35" s="19">
        <v>0</v>
      </c>
    </row>
    <row r="36" spans="1:17" customFormat="1" ht="6.75" customHeight="1" x14ac:dyDescent="0.3">
      <c r="B36" s="25"/>
      <c r="C36" s="15"/>
      <c r="D36" s="15"/>
      <c r="E36" s="74"/>
    </row>
    <row r="37" spans="1:17" ht="28.5" customHeight="1" x14ac:dyDescent="0.3">
      <c r="B37" s="167" t="s">
        <v>65</v>
      </c>
      <c r="C37" s="167"/>
      <c r="D37" s="167"/>
      <c r="E37" s="7"/>
      <c r="F37" s="93">
        <f t="shared" ref="F37:Q37" si="2">+SUM(F33:F35)</f>
        <v>0</v>
      </c>
      <c r="G37" s="93">
        <f t="shared" si="2"/>
        <v>0</v>
      </c>
      <c r="H37" s="93">
        <f t="shared" si="2"/>
        <v>1549.8907380000001</v>
      </c>
      <c r="I37" s="93">
        <f t="shared" si="2"/>
        <v>0</v>
      </c>
      <c r="J37" s="93">
        <f t="shared" si="2"/>
        <v>0</v>
      </c>
      <c r="K37" s="93">
        <f t="shared" si="2"/>
        <v>1041.987697</v>
      </c>
      <c r="L37" s="93">
        <f t="shared" si="2"/>
        <v>0</v>
      </c>
      <c r="M37" s="93">
        <f t="shared" si="2"/>
        <v>0</v>
      </c>
      <c r="N37" s="93">
        <f t="shared" si="2"/>
        <v>0</v>
      </c>
      <c r="O37" s="93">
        <f t="shared" si="2"/>
        <v>0</v>
      </c>
      <c r="P37" s="93">
        <f t="shared" si="2"/>
        <v>0</v>
      </c>
      <c r="Q37" s="93">
        <f t="shared" si="2"/>
        <v>0</v>
      </c>
    </row>
    <row r="38" spans="1:17" ht="21" customHeight="1" x14ac:dyDescent="0.3">
      <c r="B38" s="171" t="s">
        <v>191</v>
      </c>
      <c r="C38" s="171"/>
      <c r="D38" s="171"/>
      <c r="E38" s="7"/>
    </row>
    <row r="39" spans="1:17" ht="21" customHeight="1" x14ac:dyDescent="0.3">
      <c r="B39" s="171"/>
      <c r="C39" s="171"/>
      <c r="D39" s="171"/>
      <c r="E39" s="7"/>
    </row>
    <row r="40" spans="1:17" ht="15" customHeight="1" x14ac:dyDescent="0.3">
      <c r="B40" s="117"/>
      <c r="C40" s="117"/>
      <c r="D40" s="117"/>
      <c r="E40" s="7"/>
    </row>
    <row r="41" spans="1:17" x14ac:dyDescent="0.3">
      <c r="B41" s="1"/>
      <c r="C41" s="117"/>
      <c r="D41" s="117"/>
      <c r="E41" s="7"/>
    </row>
    <row r="42" spans="1:17" ht="30.75" customHeight="1" x14ac:dyDescent="0.3">
      <c r="B42" s="172" t="s">
        <v>130</v>
      </c>
      <c r="C42" s="172"/>
      <c r="D42" s="172"/>
      <c r="E42" s="7"/>
    </row>
    <row r="43" spans="1:17" ht="16.5" customHeight="1" x14ac:dyDescent="0.3">
      <c r="B43" s="169" t="s">
        <v>0</v>
      </c>
      <c r="C43" s="156" t="s">
        <v>1</v>
      </c>
      <c r="D43" s="156" t="s">
        <v>127</v>
      </c>
      <c r="E43" s="7"/>
      <c r="F43" s="6">
        <v>2021</v>
      </c>
      <c r="G43" s="6">
        <v>2021</v>
      </c>
      <c r="H43" s="6">
        <v>2021</v>
      </c>
      <c r="I43" s="6">
        <v>2021</v>
      </c>
      <c r="J43" s="6">
        <v>2021</v>
      </c>
      <c r="K43" s="6">
        <v>2021</v>
      </c>
      <c r="L43" s="6">
        <v>2021</v>
      </c>
      <c r="M43" s="6">
        <v>2021</v>
      </c>
      <c r="N43" s="6">
        <v>2021</v>
      </c>
      <c r="O43" s="6">
        <v>2021</v>
      </c>
      <c r="P43" s="6">
        <v>2021</v>
      </c>
      <c r="Q43" s="6">
        <v>2021</v>
      </c>
    </row>
    <row r="44" spans="1:17" x14ac:dyDescent="0.3">
      <c r="B44" s="170"/>
      <c r="C44" s="157"/>
      <c r="D44" s="157"/>
      <c r="E44" s="7"/>
      <c r="F44" s="6">
        <v>1</v>
      </c>
      <c r="G44" s="6">
        <f>+F44+1</f>
        <v>2</v>
      </c>
      <c r="H44" s="6">
        <f t="shared" ref="H44:Q44" si="3">+G44+1</f>
        <v>3</v>
      </c>
      <c r="I44" s="6">
        <f t="shared" si="3"/>
        <v>4</v>
      </c>
      <c r="J44" s="6">
        <f t="shared" si="3"/>
        <v>5</v>
      </c>
      <c r="K44" s="6">
        <f t="shared" si="3"/>
        <v>6</v>
      </c>
      <c r="L44" s="6">
        <f t="shared" si="3"/>
        <v>7</v>
      </c>
      <c r="M44" s="6">
        <f t="shared" si="3"/>
        <v>8</v>
      </c>
      <c r="N44" s="6">
        <f t="shared" si="3"/>
        <v>9</v>
      </c>
      <c r="O44" s="6">
        <f t="shared" si="3"/>
        <v>10</v>
      </c>
      <c r="P44" s="6">
        <f t="shared" si="3"/>
        <v>11</v>
      </c>
      <c r="Q44" s="6">
        <f t="shared" si="3"/>
        <v>12</v>
      </c>
    </row>
    <row r="45" spans="1:17" x14ac:dyDescent="0.3">
      <c r="A45" s="28" t="s">
        <v>69</v>
      </c>
      <c r="B45" s="9" t="s">
        <v>29</v>
      </c>
      <c r="C45" s="9" t="s">
        <v>30</v>
      </c>
      <c r="D45" s="9" t="s">
        <v>122</v>
      </c>
      <c r="E45" s="7"/>
      <c r="F45" s="19">
        <v>0.13066666999999998</v>
      </c>
      <c r="G45" s="19">
        <v>0.13066666999999998</v>
      </c>
      <c r="H45" s="19">
        <v>0.13066666999999998</v>
      </c>
      <c r="I45" s="19">
        <v>0.13066666999999998</v>
      </c>
      <c r="J45" s="19">
        <v>0.13066666999999998</v>
      </c>
      <c r="K45" s="19">
        <v>0.13066666999999998</v>
      </c>
      <c r="L45" s="19">
        <v>0</v>
      </c>
      <c r="M45" s="19">
        <v>0</v>
      </c>
      <c r="N45" s="19">
        <v>0</v>
      </c>
      <c r="O45" s="19">
        <v>0</v>
      </c>
      <c r="P45" s="19">
        <v>0</v>
      </c>
      <c r="Q45" s="19">
        <v>0</v>
      </c>
    </row>
    <row r="46" spans="1:17" x14ac:dyDescent="0.3">
      <c r="A46" s="28" t="s">
        <v>69</v>
      </c>
      <c r="B46" s="9" t="s">
        <v>33</v>
      </c>
      <c r="C46" s="9" t="s">
        <v>34</v>
      </c>
      <c r="D46" s="9" t="s">
        <v>123</v>
      </c>
      <c r="E46" s="7"/>
      <c r="F46" s="19">
        <v>0</v>
      </c>
      <c r="G46" s="19">
        <v>0</v>
      </c>
      <c r="H46" s="19">
        <v>0</v>
      </c>
      <c r="I46" s="19">
        <v>0</v>
      </c>
      <c r="J46" s="19">
        <v>0</v>
      </c>
      <c r="K46" s="19">
        <v>1.4257660471664431</v>
      </c>
      <c r="L46" s="19">
        <v>0</v>
      </c>
      <c r="M46" s="19">
        <v>0</v>
      </c>
      <c r="N46" s="19">
        <v>0</v>
      </c>
      <c r="O46" s="19">
        <v>0</v>
      </c>
      <c r="P46" s="19">
        <v>0</v>
      </c>
      <c r="Q46" s="19">
        <v>1.4257660471664431</v>
      </c>
    </row>
    <row r="47" spans="1:17" x14ac:dyDescent="0.3">
      <c r="A47" s="28" t="s">
        <v>69</v>
      </c>
      <c r="B47" s="9" t="s">
        <v>39</v>
      </c>
      <c r="C47" s="9" t="s">
        <v>40</v>
      </c>
      <c r="D47" s="9" t="s">
        <v>123</v>
      </c>
      <c r="E47" s="7"/>
      <c r="F47" s="19">
        <v>0</v>
      </c>
      <c r="G47" s="19">
        <v>0.87882745900000003</v>
      </c>
      <c r="H47" s="19">
        <v>0</v>
      </c>
      <c r="I47" s="19">
        <v>0</v>
      </c>
      <c r="J47" s="19">
        <v>0</v>
      </c>
      <c r="K47" s="19">
        <v>0</v>
      </c>
      <c r="L47" s="19">
        <v>0</v>
      </c>
      <c r="M47" s="19">
        <v>0.98409061689473676</v>
      </c>
      <c r="N47" s="19">
        <v>0</v>
      </c>
      <c r="O47" s="19">
        <v>0</v>
      </c>
      <c r="P47" s="19">
        <v>0</v>
      </c>
      <c r="Q47" s="19">
        <v>0</v>
      </c>
    </row>
    <row r="48" spans="1:17" x14ac:dyDescent="0.3">
      <c r="A48" s="28" t="s">
        <v>69</v>
      </c>
      <c r="B48" s="9" t="s">
        <v>35</v>
      </c>
      <c r="C48" s="9" t="s">
        <v>36</v>
      </c>
      <c r="D48" s="9" t="s">
        <v>123</v>
      </c>
      <c r="E48" s="7"/>
      <c r="F48" s="19">
        <v>0</v>
      </c>
      <c r="G48" s="19">
        <v>0</v>
      </c>
      <c r="H48" s="19">
        <v>0</v>
      </c>
      <c r="I48" s="19">
        <v>1.4459427600000001</v>
      </c>
      <c r="J48" s="19">
        <v>0</v>
      </c>
      <c r="K48" s="19">
        <v>0</v>
      </c>
      <c r="L48" s="19">
        <v>0</v>
      </c>
      <c r="M48" s="19">
        <v>0</v>
      </c>
      <c r="N48" s="19">
        <v>0</v>
      </c>
      <c r="O48" s="19">
        <v>1.445942759999999</v>
      </c>
      <c r="P48" s="19">
        <v>0</v>
      </c>
      <c r="Q48" s="19">
        <v>0</v>
      </c>
    </row>
    <row r="49" spans="1:17" x14ac:dyDescent="0.3">
      <c r="A49" s="28" t="s">
        <v>69</v>
      </c>
      <c r="B49" s="9" t="s">
        <v>37</v>
      </c>
      <c r="C49" s="9" t="s">
        <v>38</v>
      </c>
      <c r="D49" s="9" t="s">
        <v>123</v>
      </c>
      <c r="E49" s="7"/>
      <c r="F49" s="19">
        <v>0</v>
      </c>
      <c r="G49" s="19">
        <v>2.4354049257142849</v>
      </c>
      <c r="H49" s="19">
        <v>0</v>
      </c>
      <c r="I49" s="19">
        <v>0</v>
      </c>
      <c r="J49" s="19">
        <v>0</v>
      </c>
      <c r="K49" s="19">
        <v>0</v>
      </c>
      <c r="L49" s="19">
        <v>0</v>
      </c>
      <c r="M49" s="19">
        <v>2.4354049257142849</v>
      </c>
      <c r="N49" s="19">
        <v>0</v>
      </c>
      <c r="O49" s="19">
        <v>0</v>
      </c>
      <c r="P49" s="19">
        <v>0</v>
      </c>
      <c r="Q49" s="19">
        <v>0</v>
      </c>
    </row>
    <row r="50" spans="1:17" x14ac:dyDescent="0.3">
      <c r="A50" s="28" t="s">
        <v>69</v>
      </c>
      <c r="B50" s="9" t="s">
        <v>43</v>
      </c>
      <c r="C50" s="9" t="s">
        <v>44</v>
      </c>
      <c r="D50" s="9" t="s">
        <v>123</v>
      </c>
      <c r="E50" s="7"/>
      <c r="F50" s="19">
        <v>0</v>
      </c>
      <c r="G50" s="19">
        <v>0</v>
      </c>
      <c r="H50" s="19">
        <v>0</v>
      </c>
      <c r="I50" s="19">
        <v>0</v>
      </c>
      <c r="J50" s="19">
        <v>0</v>
      </c>
      <c r="K50" s="19">
        <v>0</v>
      </c>
      <c r="L50" s="19">
        <v>0</v>
      </c>
      <c r="M50" s="19">
        <v>0</v>
      </c>
      <c r="N50" s="19">
        <v>0</v>
      </c>
      <c r="O50" s="19">
        <v>0</v>
      </c>
      <c r="P50" s="19">
        <v>0</v>
      </c>
      <c r="Q50" s="19">
        <v>0</v>
      </c>
    </row>
    <row r="51" spans="1:17" x14ac:dyDescent="0.3">
      <c r="A51" s="28" t="s">
        <v>69</v>
      </c>
      <c r="B51" s="9" t="s">
        <v>41</v>
      </c>
      <c r="C51" s="9" t="s">
        <v>42</v>
      </c>
      <c r="D51" s="9" t="s">
        <v>123</v>
      </c>
      <c r="E51" s="7"/>
      <c r="F51" s="19">
        <v>0</v>
      </c>
      <c r="G51" s="19">
        <v>0</v>
      </c>
      <c r="H51" s="19">
        <v>0</v>
      </c>
      <c r="I51" s="19">
        <v>0</v>
      </c>
      <c r="J51" s="19">
        <v>0.19690853</v>
      </c>
      <c r="K51" s="19">
        <v>0</v>
      </c>
      <c r="L51" s="19">
        <v>0</v>
      </c>
      <c r="M51" s="19">
        <v>0</v>
      </c>
      <c r="N51" s="19">
        <v>0</v>
      </c>
      <c r="O51" s="19">
        <v>0</v>
      </c>
      <c r="P51" s="19">
        <v>0.240501678695652</v>
      </c>
      <c r="Q51" s="19">
        <v>0</v>
      </c>
    </row>
    <row r="52" spans="1:17" x14ac:dyDescent="0.3">
      <c r="A52" s="28" t="s">
        <v>69</v>
      </c>
      <c r="B52" s="9" t="s">
        <v>170</v>
      </c>
      <c r="C52" s="9" t="s">
        <v>171</v>
      </c>
      <c r="D52" s="9" t="s">
        <v>123</v>
      </c>
      <c r="E52" s="7"/>
      <c r="F52" s="19">
        <v>0</v>
      </c>
      <c r="G52" s="19">
        <v>0</v>
      </c>
      <c r="H52" s="19">
        <v>0</v>
      </c>
      <c r="I52" s="19">
        <v>0</v>
      </c>
      <c r="J52" s="19">
        <v>0</v>
      </c>
      <c r="K52" s="19">
        <v>0</v>
      </c>
      <c r="L52" s="19">
        <v>0</v>
      </c>
      <c r="M52" s="19">
        <v>0</v>
      </c>
      <c r="N52" s="19">
        <v>0</v>
      </c>
      <c r="O52" s="19">
        <v>0</v>
      </c>
      <c r="P52" s="19">
        <v>0</v>
      </c>
      <c r="Q52" s="19">
        <v>0</v>
      </c>
    </row>
    <row r="53" spans="1:17" x14ac:dyDescent="0.3">
      <c r="A53" s="28" t="s">
        <v>69</v>
      </c>
      <c r="B53" s="9" t="s">
        <v>45</v>
      </c>
      <c r="C53" s="9" t="s">
        <v>46</v>
      </c>
      <c r="D53" s="9" t="s">
        <v>123</v>
      </c>
      <c r="E53" s="7"/>
      <c r="F53" s="19">
        <v>0</v>
      </c>
      <c r="G53" s="19">
        <v>0</v>
      </c>
      <c r="H53" s="19">
        <v>0</v>
      </c>
      <c r="I53" s="19">
        <v>0.12026002000000001</v>
      </c>
      <c r="J53" s="19">
        <v>0</v>
      </c>
      <c r="K53" s="19">
        <v>0</v>
      </c>
      <c r="L53" s="19">
        <v>0</v>
      </c>
      <c r="M53" s="19">
        <v>0</v>
      </c>
      <c r="N53" s="19">
        <v>0</v>
      </c>
      <c r="O53" s="19">
        <v>0.12026002000000001</v>
      </c>
      <c r="P53" s="19">
        <v>0</v>
      </c>
      <c r="Q53" s="19">
        <v>0</v>
      </c>
    </row>
    <row r="54" spans="1:17" x14ac:dyDescent="0.3">
      <c r="A54" s="28" t="s">
        <v>69</v>
      </c>
      <c r="B54" s="9" t="s">
        <v>47</v>
      </c>
      <c r="C54" s="9" t="s">
        <v>48</v>
      </c>
      <c r="D54" s="9" t="s">
        <v>123</v>
      </c>
      <c r="E54" s="7"/>
      <c r="F54" s="19">
        <v>0</v>
      </c>
      <c r="G54" s="19">
        <v>0</v>
      </c>
      <c r="H54" s="19">
        <v>0</v>
      </c>
      <c r="I54" s="19">
        <v>0</v>
      </c>
      <c r="J54" s="19">
        <v>0</v>
      </c>
      <c r="K54" s="19">
        <v>0</v>
      </c>
      <c r="L54" s="19">
        <v>0</v>
      </c>
      <c r="M54" s="19">
        <v>0</v>
      </c>
      <c r="N54" s="19">
        <v>0</v>
      </c>
      <c r="O54" s="19">
        <v>0</v>
      </c>
      <c r="P54" s="19">
        <v>0</v>
      </c>
      <c r="Q54" s="19">
        <v>1.0640277500000002E-2</v>
      </c>
    </row>
    <row r="55" spans="1:17" x14ac:dyDescent="0.3">
      <c r="A55" s="28" t="s">
        <v>69</v>
      </c>
      <c r="B55" s="9" t="s">
        <v>51</v>
      </c>
      <c r="C55" s="9" t="s">
        <v>52</v>
      </c>
      <c r="D55" s="9" t="s">
        <v>123</v>
      </c>
      <c r="E55" s="7"/>
      <c r="F55" s="19">
        <v>0</v>
      </c>
      <c r="G55" s="19">
        <v>0</v>
      </c>
      <c r="H55" s="19">
        <v>0</v>
      </c>
      <c r="I55" s="19">
        <v>0</v>
      </c>
      <c r="J55" s="19">
        <v>0</v>
      </c>
      <c r="K55" s="19">
        <v>0</v>
      </c>
      <c r="L55" s="19">
        <v>0</v>
      </c>
      <c r="M55" s="19">
        <v>0</v>
      </c>
      <c r="N55" s="19">
        <v>0</v>
      </c>
      <c r="O55" s="19">
        <v>0</v>
      </c>
      <c r="P55" s="19">
        <v>0</v>
      </c>
      <c r="Q55" s="19">
        <v>4.2705863749999996E-2</v>
      </c>
    </row>
    <row r="56" spans="1:17" x14ac:dyDescent="0.3">
      <c r="A56" s="28" t="s">
        <v>69</v>
      </c>
      <c r="B56" s="9" t="s">
        <v>49</v>
      </c>
      <c r="C56" s="9" t="s">
        <v>50</v>
      </c>
      <c r="D56" s="9" t="s">
        <v>123</v>
      </c>
      <c r="E56" s="7"/>
      <c r="F56" s="19">
        <v>0</v>
      </c>
      <c r="G56" s="19">
        <v>6.9090740000000012E-2</v>
      </c>
      <c r="H56" s="19">
        <v>0</v>
      </c>
      <c r="I56" s="19">
        <v>0</v>
      </c>
      <c r="J56" s="19">
        <v>0</v>
      </c>
      <c r="K56" s="19">
        <v>0</v>
      </c>
      <c r="L56" s="19">
        <v>0</v>
      </c>
      <c r="M56" s="19">
        <v>6.9090740000000012E-2</v>
      </c>
      <c r="N56" s="19">
        <v>0</v>
      </c>
      <c r="O56" s="19">
        <v>0</v>
      </c>
      <c r="P56" s="19">
        <v>0</v>
      </c>
      <c r="Q56" s="19">
        <v>0</v>
      </c>
    </row>
    <row r="57" spans="1:17" x14ac:dyDescent="0.3">
      <c r="A57" s="28" t="s">
        <v>69</v>
      </c>
      <c r="B57" s="9" t="s">
        <v>54</v>
      </c>
      <c r="C57" s="9" t="s">
        <v>55</v>
      </c>
      <c r="D57" s="9" t="s">
        <v>123</v>
      </c>
      <c r="E57" s="7"/>
      <c r="F57" s="19">
        <v>0</v>
      </c>
      <c r="G57" s="19">
        <v>0</v>
      </c>
      <c r="H57" s="19">
        <v>0.89227884999999996</v>
      </c>
      <c r="I57" s="19">
        <v>0</v>
      </c>
      <c r="J57" s="19">
        <v>0</v>
      </c>
      <c r="K57" s="19">
        <v>0</v>
      </c>
      <c r="L57" s="19">
        <v>0</v>
      </c>
      <c r="M57" s="19">
        <v>0</v>
      </c>
      <c r="N57" s="19">
        <v>0.89227885142857055</v>
      </c>
      <c r="O57" s="19">
        <v>0</v>
      </c>
      <c r="P57" s="19">
        <v>0</v>
      </c>
      <c r="Q57" s="19">
        <v>0</v>
      </c>
    </row>
    <row r="58" spans="1:17" x14ac:dyDescent="0.3">
      <c r="A58" s="28" t="s">
        <v>69</v>
      </c>
      <c r="B58" s="9" t="s">
        <v>56</v>
      </c>
      <c r="C58" s="9" t="s">
        <v>57</v>
      </c>
      <c r="D58" s="9" t="s">
        <v>123</v>
      </c>
      <c r="E58" s="7"/>
      <c r="F58" s="19">
        <v>0</v>
      </c>
      <c r="G58" s="19">
        <v>0</v>
      </c>
      <c r="H58" s="19">
        <v>0</v>
      </c>
      <c r="I58" s="19">
        <v>0</v>
      </c>
      <c r="J58" s="19">
        <v>0</v>
      </c>
      <c r="K58" s="19">
        <v>0.21524922428571433</v>
      </c>
      <c r="L58" s="19">
        <v>0</v>
      </c>
      <c r="M58" s="19">
        <v>0</v>
      </c>
      <c r="N58" s="19">
        <v>0</v>
      </c>
      <c r="O58" s="19">
        <v>0</v>
      </c>
      <c r="P58" s="19">
        <v>0</v>
      </c>
      <c r="Q58" s="19">
        <v>0.21524922428571433</v>
      </c>
    </row>
    <row r="59" spans="1:17" x14ac:dyDescent="0.3">
      <c r="A59" s="28" t="s">
        <v>69</v>
      </c>
      <c r="B59" s="9" t="s">
        <v>58</v>
      </c>
      <c r="C59" s="9" t="s">
        <v>59</v>
      </c>
      <c r="D59" s="9" t="s">
        <v>123</v>
      </c>
      <c r="E59" s="7"/>
      <c r="F59" s="19">
        <v>0</v>
      </c>
      <c r="G59" s="19">
        <v>0</v>
      </c>
      <c r="H59" s="19">
        <v>0</v>
      </c>
      <c r="I59" s="19">
        <v>0</v>
      </c>
      <c r="J59" s="19">
        <v>0</v>
      </c>
      <c r="K59" s="19">
        <v>0</v>
      </c>
      <c r="L59" s="19">
        <v>0</v>
      </c>
      <c r="M59" s="19">
        <v>0</v>
      </c>
      <c r="N59" s="19">
        <v>0</v>
      </c>
      <c r="O59" s="19">
        <v>0</v>
      </c>
      <c r="P59" s="19">
        <v>0</v>
      </c>
      <c r="Q59" s="19">
        <v>0</v>
      </c>
    </row>
    <row r="60" spans="1:17" x14ac:dyDescent="0.3">
      <c r="A60" s="28" t="s">
        <v>69</v>
      </c>
      <c r="B60" s="9" t="s">
        <v>169</v>
      </c>
      <c r="C60" s="9" t="s">
        <v>165</v>
      </c>
      <c r="D60" s="9" t="s">
        <v>124</v>
      </c>
      <c r="E60" s="7"/>
      <c r="F60" s="19">
        <v>0</v>
      </c>
      <c r="G60" s="19">
        <v>0</v>
      </c>
      <c r="H60" s="19">
        <v>0</v>
      </c>
      <c r="I60" s="19">
        <v>0</v>
      </c>
      <c r="J60" s="19">
        <v>0</v>
      </c>
      <c r="K60" s="19">
        <v>0</v>
      </c>
      <c r="L60" s="19">
        <v>0</v>
      </c>
      <c r="M60" s="19">
        <v>0</v>
      </c>
      <c r="N60" s="19">
        <v>0</v>
      </c>
      <c r="O60" s="19">
        <v>0</v>
      </c>
      <c r="P60" s="19">
        <v>0</v>
      </c>
      <c r="Q60" s="19">
        <v>0</v>
      </c>
    </row>
    <row r="61" spans="1:17" customFormat="1" ht="6.75" customHeight="1" x14ac:dyDescent="0.3">
      <c r="B61" s="25"/>
      <c r="C61" s="15"/>
      <c r="D61" s="15"/>
      <c r="E61" s="74"/>
    </row>
    <row r="62" spans="1:17" ht="28.5" customHeight="1" x14ac:dyDescent="0.3">
      <c r="B62" s="167" t="s">
        <v>154</v>
      </c>
      <c r="C62" s="167"/>
      <c r="D62" s="167"/>
      <c r="E62" s="94"/>
      <c r="F62" s="93">
        <f t="shared" ref="F62:Q62" si="4">+SUM(F45:F60)</f>
        <v>0.13066666999999998</v>
      </c>
      <c r="G62" s="93">
        <f t="shared" si="4"/>
        <v>3.5139897947142851</v>
      </c>
      <c r="H62" s="93">
        <f t="shared" si="4"/>
        <v>1.0229455199999999</v>
      </c>
      <c r="I62" s="93">
        <f t="shared" si="4"/>
        <v>1.6968694499999999</v>
      </c>
      <c r="J62" s="93">
        <f t="shared" si="4"/>
        <v>0.32757519999999996</v>
      </c>
      <c r="K62" s="93">
        <f t="shared" si="4"/>
        <v>1.7716819414521574</v>
      </c>
      <c r="L62" s="93">
        <f t="shared" si="4"/>
        <v>0</v>
      </c>
      <c r="M62" s="93">
        <f t="shared" si="4"/>
        <v>3.4885862826090217</v>
      </c>
      <c r="N62" s="93">
        <f t="shared" si="4"/>
        <v>0.89227885142857055</v>
      </c>
      <c r="O62" s="93">
        <f t="shared" si="4"/>
        <v>1.5662027799999989</v>
      </c>
      <c r="P62" s="93">
        <f t="shared" si="4"/>
        <v>0.240501678695652</v>
      </c>
      <c r="Q62" s="93">
        <f t="shared" si="4"/>
        <v>1.6943614127021573</v>
      </c>
    </row>
    <row r="63" spans="1:17" x14ac:dyDescent="0.3">
      <c r="B63" s="4"/>
      <c r="C63" s="4"/>
      <c r="D63" s="4"/>
      <c r="E63" s="7"/>
    </row>
    <row r="64" spans="1:17" x14ac:dyDescent="0.3">
      <c r="B64" s="4"/>
      <c r="C64" s="4"/>
      <c r="D64" s="4"/>
      <c r="E64" s="7"/>
    </row>
    <row r="65" spans="1:17" ht="30.75" customHeight="1" x14ac:dyDescent="0.3">
      <c r="B65" s="172" t="s">
        <v>67</v>
      </c>
      <c r="C65" s="172"/>
      <c r="D65" s="172"/>
      <c r="E65" s="7"/>
    </row>
    <row r="66" spans="1:17" ht="16.5" customHeight="1" x14ac:dyDescent="0.3">
      <c r="B66" s="169" t="s">
        <v>0</v>
      </c>
      <c r="C66" s="156" t="s">
        <v>1</v>
      </c>
      <c r="D66" s="156" t="s">
        <v>127</v>
      </c>
      <c r="E66" s="7"/>
      <c r="F66" s="6">
        <v>2021</v>
      </c>
      <c r="G66" s="6">
        <v>2021</v>
      </c>
      <c r="H66" s="6">
        <v>2021</v>
      </c>
      <c r="I66" s="6">
        <v>2021</v>
      </c>
      <c r="J66" s="6">
        <v>2021</v>
      </c>
      <c r="K66" s="6">
        <v>2021</v>
      </c>
      <c r="L66" s="6">
        <v>2021</v>
      </c>
      <c r="M66" s="6">
        <v>2021</v>
      </c>
      <c r="N66" s="6">
        <v>2021</v>
      </c>
      <c r="O66" s="6">
        <v>2021</v>
      </c>
      <c r="P66" s="6">
        <v>2021</v>
      </c>
      <c r="Q66" s="6">
        <v>2021</v>
      </c>
    </row>
    <row r="67" spans="1:17" x14ac:dyDescent="0.3">
      <c r="B67" s="170"/>
      <c r="C67" s="157"/>
      <c r="D67" s="157"/>
      <c r="E67" s="7"/>
      <c r="F67" s="6">
        <v>1</v>
      </c>
      <c r="G67" s="6">
        <f>+F67+1</f>
        <v>2</v>
      </c>
      <c r="H67" s="6">
        <f t="shared" ref="H67" si="5">+G67+1</f>
        <v>3</v>
      </c>
      <c r="I67" s="6">
        <f t="shared" ref="I67" si="6">+H67+1</f>
        <v>4</v>
      </c>
      <c r="J67" s="6">
        <f t="shared" ref="J67" si="7">+I67+1</f>
        <v>5</v>
      </c>
      <c r="K67" s="6">
        <f t="shared" ref="K67" si="8">+J67+1</f>
        <v>6</v>
      </c>
      <c r="L67" s="6">
        <f t="shared" ref="L67" si="9">+K67+1</f>
        <v>7</v>
      </c>
      <c r="M67" s="6">
        <f t="shared" ref="M67" si="10">+L67+1</f>
        <v>8</v>
      </c>
      <c r="N67" s="6">
        <f t="shared" ref="N67" si="11">+M67+1</f>
        <v>9</v>
      </c>
      <c r="O67" s="6">
        <f t="shared" ref="O67" si="12">+N67+1</f>
        <v>10</v>
      </c>
      <c r="P67" s="6">
        <f t="shared" ref="P67" si="13">+O67+1</f>
        <v>11</v>
      </c>
      <c r="Q67" s="6">
        <f t="shared" ref="Q67" si="14">+P67+1</f>
        <v>12</v>
      </c>
    </row>
    <row r="68" spans="1:17" x14ac:dyDescent="0.3">
      <c r="A68" s="28" t="s">
        <v>70</v>
      </c>
      <c r="B68" s="9" t="s">
        <v>178</v>
      </c>
      <c r="C68" s="9" t="s">
        <v>179</v>
      </c>
      <c r="D68" s="9" t="s">
        <v>70</v>
      </c>
      <c r="E68" s="7"/>
      <c r="F68" s="19">
        <v>0</v>
      </c>
      <c r="G68" s="19">
        <v>0</v>
      </c>
      <c r="H68" s="19">
        <v>0</v>
      </c>
      <c r="I68" s="19">
        <v>0</v>
      </c>
      <c r="J68" s="19">
        <v>0</v>
      </c>
      <c r="K68" s="19">
        <v>0</v>
      </c>
      <c r="L68" s="19">
        <v>0</v>
      </c>
      <c r="M68" s="19">
        <v>0</v>
      </c>
      <c r="N68" s="19">
        <v>0</v>
      </c>
      <c r="O68" s="19">
        <v>0</v>
      </c>
      <c r="P68" s="19">
        <v>0</v>
      </c>
      <c r="Q68" s="19">
        <v>0</v>
      </c>
    </row>
    <row r="69" spans="1:17" x14ac:dyDescent="0.3">
      <c r="A69" s="28" t="s">
        <v>70</v>
      </c>
      <c r="B69" s="9" t="s">
        <v>166</v>
      </c>
      <c r="C69" s="9" t="s">
        <v>167</v>
      </c>
      <c r="D69" s="9" t="s">
        <v>121</v>
      </c>
      <c r="E69" s="7"/>
      <c r="F69" s="19">
        <v>0</v>
      </c>
      <c r="G69" s="19">
        <v>0</v>
      </c>
      <c r="H69" s="19">
        <v>0</v>
      </c>
      <c r="I69" s="19">
        <v>3.4781083539338891</v>
      </c>
      <c r="J69" s="19">
        <v>3.4781083539338891</v>
      </c>
      <c r="K69" s="19">
        <v>3.4781083539338891</v>
      </c>
      <c r="L69" s="19">
        <v>0</v>
      </c>
      <c r="M69" s="19">
        <v>0</v>
      </c>
      <c r="N69" s="19">
        <v>0</v>
      </c>
      <c r="O69" s="19">
        <v>0</v>
      </c>
      <c r="P69" s="19">
        <v>0</v>
      </c>
      <c r="Q69" s="19">
        <v>0</v>
      </c>
    </row>
    <row r="70" spans="1:17" customFormat="1" ht="6.75" customHeight="1" x14ac:dyDescent="0.3">
      <c r="B70" s="25"/>
      <c r="C70" s="15"/>
      <c r="D70" s="15"/>
      <c r="E70" s="26"/>
    </row>
    <row r="71" spans="1:17" ht="28.5" customHeight="1" x14ac:dyDescent="0.3">
      <c r="B71" s="167" t="s">
        <v>155</v>
      </c>
      <c r="C71" s="167"/>
      <c r="D71" s="167"/>
      <c r="E71" s="3"/>
      <c r="F71" s="93">
        <f t="shared" ref="F71:Q71" si="15">+SUM(F68:F69)</f>
        <v>0</v>
      </c>
      <c r="G71" s="93">
        <f t="shared" si="15"/>
        <v>0</v>
      </c>
      <c r="H71" s="93">
        <f t="shared" si="15"/>
        <v>0</v>
      </c>
      <c r="I71" s="93">
        <f t="shared" si="15"/>
        <v>3.4781083539338891</v>
      </c>
      <c r="J71" s="93">
        <f t="shared" si="15"/>
        <v>3.4781083539338891</v>
      </c>
      <c r="K71" s="93">
        <f t="shared" si="15"/>
        <v>3.4781083539338891</v>
      </c>
      <c r="L71" s="93">
        <f t="shared" si="15"/>
        <v>0</v>
      </c>
      <c r="M71" s="93">
        <f t="shared" si="15"/>
        <v>0</v>
      </c>
      <c r="N71" s="93">
        <f t="shared" si="15"/>
        <v>0</v>
      </c>
      <c r="O71" s="93">
        <f t="shared" si="15"/>
        <v>0</v>
      </c>
      <c r="P71" s="93">
        <f t="shared" si="15"/>
        <v>0</v>
      </c>
      <c r="Q71" s="93">
        <f t="shared" si="15"/>
        <v>0</v>
      </c>
    </row>
    <row r="72" spans="1:17" x14ac:dyDescent="0.3">
      <c r="B72" s="4"/>
      <c r="C72" s="4"/>
      <c r="D72" s="4"/>
    </row>
    <row r="73" spans="1:17" x14ac:dyDescent="0.3">
      <c r="B73" s="4"/>
      <c r="C73" s="4"/>
      <c r="D73" s="4"/>
    </row>
  </sheetData>
  <mergeCells count="20">
    <mergeCell ref="B1:E1"/>
    <mergeCell ref="D5:D6"/>
    <mergeCell ref="D43:D44"/>
    <mergeCell ref="B4:D4"/>
    <mergeCell ref="B42:D42"/>
    <mergeCell ref="B5:B6"/>
    <mergeCell ref="C5:C6"/>
    <mergeCell ref="B29:D30"/>
    <mergeCell ref="B37:D37"/>
    <mergeCell ref="B38:D39"/>
    <mergeCell ref="B71:D71"/>
    <mergeCell ref="B62:D62"/>
    <mergeCell ref="B26:D26"/>
    <mergeCell ref="B66:B67"/>
    <mergeCell ref="C66:C67"/>
    <mergeCell ref="B43:B44"/>
    <mergeCell ref="C43:C44"/>
    <mergeCell ref="B27:D28"/>
    <mergeCell ref="D66:D67"/>
    <mergeCell ref="B65:D65"/>
  </mergeCells>
  <hyperlinks>
    <hyperlink ref="C11" location="ANSG20!A1" display="ANSG20" xr:uid="{00000000-0004-0000-0100-000000000000}"/>
    <hyperlink ref="C13" location="ANSE21!A1" display="ANSE21" xr:uid="{00000000-0004-0000-0100-000001000000}"/>
    <hyperlink ref="C12" location="ANSE22!A1" display="ANSE22" xr:uid="{00000000-0004-0000-0100-000002000000}"/>
    <hyperlink ref="C10" location="ANSE23!A1" display="ANSE23" xr:uid="{00000000-0004-0000-0100-000003000000}"/>
    <hyperlink ref="C7" location="FFDPO23!A1" display="FFDPO23" xr:uid="{00000000-0004-0000-0100-000004000000}"/>
    <hyperlink ref="C15" location="ANSG22!A1" display="ANSG22" xr:uid="{00000000-0004-0000-0100-000005000000}"/>
    <hyperlink ref="C14" location="IPVO26!A1" display="IPVO26" xr:uid="{00000000-0004-0000-0100-000006000000}"/>
    <hyperlink ref="C16" location="PROFA21!A1" display="PROFA21" xr:uid="{00000000-0004-0000-0100-000007000000}"/>
    <hyperlink ref="C19" location="'PMJ21'!A1" display="PMJ21" xr:uid="{00000000-0004-0000-0100-000008000000}"/>
    <hyperlink ref="C18" location="'PMG25'!A1" display="PMG25" xr:uid="{00000000-0004-0000-0100-000009000000}"/>
    <hyperlink ref="C47" location="BIDF40!A1" display="BIDF40" xr:uid="{00000000-0004-0000-0100-00000A000000}"/>
    <hyperlink ref="C56" location="BIDF22!A1" display="BIDF22" xr:uid="{00000000-0004-0000-0100-00000B000000}"/>
    <hyperlink ref="C53" location="BIDO24!A1" display="BIDO24" xr:uid="{00000000-0004-0000-0100-00000C000000}"/>
    <hyperlink ref="C51" location="BIDN32!A1" display="BIDN32" xr:uid="{00000000-0004-0000-0100-00000D000000}"/>
    <hyperlink ref="C54" location="BIDS34!A1" display="BIDS34" xr:uid="{00000000-0004-0000-0100-00000E000000}"/>
    <hyperlink ref="C55" location="BIDS23!A1" display="BIDS23" xr:uid="{00000000-0004-0000-0100-00000F000000}"/>
    <hyperlink ref="C50" location="BIDY42!A1" display="BIDY42" xr:uid="{00000000-0004-0000-0100-000010000000}"/>
    <hyperlink ref="C59" location="BIRS20!A1" display="BIRS20" xr:uid="{00000000-0004-0000-0100-000011000000}"/>
    <hyperlink ref="C58" location="BIRJ22!A1" display="BIRJ22" xr:uid="{00000000-0004-0000-0100-000012000000}"/>
    <hyperlink ref="C57" location="BIRS38!A1" display="BIRS38" xr:uid="{00000000-0004-0000-0100-000013000000}"/>
    <hyperlink ref="C20" location="FFFIRO24!A1" display="FFFIRO24" xr:uid="{00000000-0004-0000-0100-000014000000}"/>
    <hyperlink ref="C21" location="FFFIRF26!A1" display="FFFIRF26" xr:uid="{00000000-0004-0000-0100-000015000000}"/>
    <hyperlink ref="C24" location="FFFIRF21!A1" display="FFFIRF21" xr:uid="{00000000-0004-0000-0100-000016000000}"/>
    <hyperlink ref="C23" location="FFFIRY22!A1" display="FFFIRY22" xr:uid="{00000000-0004-0000-0100-000017000000}"/>
    <hyperlink ref="C22" location="FFFIRE26!A1" display="FFFIRE26" xr:uid="{00000000-0004-0000-0100-000018000000}"/>
    <hyperlink ref="C9" location="GOBD23!A1" display="GOBD23" xr:uid="{00000000-0004-0000-0100-000019000000}"/>
    <hyperlink ref="C17" location="'PMY25'!A1" display="PMY25" xr:uid="{00000000-0004-0000-0100-00001A000000}"/>
    <hyperlink ref="C68" location="BNAJ26!A1" display="BNAJ26" xr:uid="{00000000-0004-0000-0100-00001B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3"/>
  <sheetViews>
    <sheetView showGridLines="0" zoomScaleNormal="100" workbookViewId="0">
      <pane xSplit="2" topLeftCell="C1" activePane="topRight" state="frozen"/>
      <selection pane="topRight" activeCell="F1" sqref="F1"/>
    </sheetView>
  </sheetViews>
  <sheetFormatPr baseColWidth="10" defaultRowHeight="16.5" x14ac:dyDescent="0.3"/>
  <cols>
    <col min="1" max="1" width="5.28515625" style="27" customWidth="1"/>
    <col min="2" max="2" width="43.7109375" style="2" bestFit="1" customWidth="1"/>
    <col min="3" max="3" width="12.5703125" style="2" customWidth="1"/>
    <col min="4" max="4" width="30.85546875" style="2" customWidth="1"/>
    <col min="5" max="5" width="13.7109375" style="1" customWidth="1"/>
    <col min="6" max="16384" width="11.42578125" style="1"/>
  </cols>
  <sheetData>
    <row r="1" spans="1:17" ht="28.5" customHeight="1" x14ac:dyDescent="0.3">
      <c r="B1" s="153" t="s">
        <v>68</v>
      </c>
      <c r="C1" s="153"/>
      <c r="D1" s="153"/>
      <c r="E1" s="153"/>
    </row>
    <row r="2" spans="1:17" ht="17.25" x14ac:dyDescent="0.3">
      <c r="B2" s="5" t="s">
        <v>75</v>
      </c>
    </row>
    <row r="4" spans="1:17" ht="30.75" customHeight="1" x14ac:dyDescent="0.3">
      <c r="B4" s="172" t="s">
        <v>192</v>
      </c>
      <c r="C4" s="172"/>
      <c r="D4" s="172"/>
    </row>
    <row r="5" spans="1:17" ht="15.75" customHeight="1" x14ac:dyDescent="0.3">
      <c r="B5" s="173" t="s">
        <v>0</v>
      </c>
      <c r="C5" s="175" t="s">
        <v>1</v>
      </c>
      <c r="D5" s="156" t="s">
        <v>127</v>
      </c>
      <c r="F5" s="6">
        <v>2021</v>
      </c>
      <c r="G5" s="6">
        <v>2021</v>
      </c>
      <c r="H5" s="6">
        <v>2021</v>
      </c>
      <c r="I5" s="6">
        <v>2021</v>
      </c>
      <c r="J5" s="6">
        <v>2021</v>
      </c>
      <c r="K5" s="6">
        <v>2021</v>
      </c>
      <c r="L5" s="6">
        <v>2021</v>
      </c>
      <c r="M5" s="6">
        <v>2021</v>
      </c>
      <c r="N5" s="6">
        <v>2021</v>
      </c>
      <c r="O5" s="6">
        <v>2021</v>
      </c>
      <c r="P5" s="6">
        <v>2021</v>
      </c>
      <c r="Q5" s="6">
        <v>2021</v>
      </c>
    </row>
    <row r="6" spans="1:17" x14ac:dyDescent="0.3">
      <c r="B6" s="174"/>
      <c r="C6" s="176"/>
      <c r="D6" s="157"/>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28" t="s">
        <v>2</v>
      </c>
      <c r="B7" s="9" t="s">
        <v>3</v>
      </c>
      <c r="C7" s="9" t="s">
        <v>4</v>
      </c>
      <c r="D7" s="9" t="s">
        <v>120</v>
      </c>
      <c r="E7" s="98"/>
      <c r="F7" s="21">
        <v>0</v>
      </c>
      <c r="G7" s="21">
        <v>0</v>
      </c>
      <c r="H7" s="21">
        <v>0</v>
      </c>
      <c r="I7" s="21">
        <v>0</v>
      </c>
      <c r="J7" s="21">
        <v>199.96800319341594</v>
      </c>
      <c r="K7" s="21">
        <v>193.51742244524121</v>
      </c>
      <c r="L7" s="21">
        <v>193.51742244524121</v>
      </c>
      <c r="M7" s="21">
        <v>206.41858394159064</v>
      </c>
      <c r="N7" s="21">
        <v>193.51742244524121</v>
      </c>
      <c r="O7" s="21">
        <v>199.96800319341594</v>
      </c>
      <c r="P7" s="21">
        <v>193.51742244524121</v>
      </c>
      <c r="Q7" s="21">
        <v>199.96800319341594</v>
      </c>
    </row>
    <row r="8" spans="1:17" x14ac:dyDescent="0.3">
      <c r="A8" s="28" t="s">
        <v>2</v>
      </c>
      <c r="B8" s="9" t="s">
        <v>163</v>
      </c>
      <c r="C8" s="9" t="s">
        <v>164</v>
      </c>
      <c r="D8" s="9" t="s">
        <v>120</v>
      </c>
      <c r="E8" s="98"/>
      <c r="F8" s="21">
        <v>0.25647518718838969</v>
      </c>
      <c r="G8" s="21">
        <v>0.24980574782433079</v>
      </c>
      <c r="H8" s="21">
        <v>0.29828982523478542</v>
      </c>
      <c r="I8" s="21">
        <v>0.27409071384289485</v>
      </c>
      <c r="J8" s="21">
        <v>0.28705028335821775</v>
      </c>
      <c r="K8" s="21">
        <v>0.27888365312887703</v>
      </c>
      <c r="L8" s="21">
        <v>0.27851706332722742</v>
      </c>
      <c r="M8" s="21">
        <v>0.29637608624150991</v>
      </c>
      <c r="N8" s="21">
        <v>0.27551676663226665</v>
      </c>
      <c r="O8" s="21">
        <v>0.2745327781800086</v>
      </c>
      <c r="P8" s="21">
        <v>0.25583699758710471</v>
      </c>
      <c r="Q8" s="21">
        <v>0.25419701683334128</v>
      </c>
    </row>
    <row r="9" spans="1:17" x14ac:dyDescent="0.3">
      <c r="A9" s="28" t="s">
        <v>2</v>
      </c>
      <c r="B9" s="9" t="s">
        <v>156</v>
      </c>
      <c r="C9" s="9" t="s">
        <v>157</v>
      </c>
      <c r="D9" s="9" t="s">
        <v>120</v>
      </c>
      <c r="E9" s="98"/>
      <c r="F9" s="21">
        <v>0.17996525850052095</v>
      </c>
      <c r="G9" s="21">
        <v>0.17528540080214336</v>
      </c>
      <c r="H9" s="21">
        <v>0.20930603889967053</v>
      </c>
      <c r="I9" s="21">
        <v>0.19232584138089223</v>
      </c>
      <c r="J9" s="21">
        <v>0.20141940050233437</v>
      </c>
      <c r="K9" s="21">
        <v>0.19568898370680271</v>
      </c>
      <c r="L9" s="21">
        <v>0.19543175247464817</v>
      </c>
      <c r="M9" s="21">
        <v>0.20796319347121825</v>
      </c>
      <c r="N9" s="21">
        <v>0.19332648382778195</v>
      </c>
      <c r="O9" s="21">
        <v>0.1926360320998256</v>
      </c>
      <c r="P9" s="21">
        <v>0.17951744926865468</v>
      </c>
      <c r="Q9" s="21">
        <v>0.17836669638872743</v>
      </c>
    </row>
    <row r="10" spans="1:17" x14ac:dyDescent="0.3">
      <c r="A10" s="28" t="s">
        <v>2</v>
      </c>
      <c r="B10" s="9" t="s">
        <v>5</v>
      </c>
      <c r="C10" s="9" t="s">
        <v>6</v>
      </c>
      <c r="D10" s="9" t="s">
        <v>120</v>
      </c>
      <c r="E10" s="98"/>
      <c r="F10" s="21">
        <v>114.90839568000001</v>
      </c>
      <c r="G10" s="21">
        <v>0</v>
      </c>
      <c r="H10" s="21">
        <v>0</v>
      </c>
      <c r="I10" s="21">
        <v>0</v>
      </c>
      <c r="J10" s="21">
        <v>0</v>
      </c>
      <c r="K10" s="21">
        <v>0</v>
      </c>
      <c r="L10" s="21">
        <v>114.90839568000001</v>
      </c>
      <c r="M10" s="21">
        <v>0</v>
      </c>
      <c r="N10" s="21">
        <v>0</v>
      </c>
      <c r="O10" s="21">
        <v>0</v>
      </c>
      <c r="P10" s="21">
        <v>0</v>
      </c>
      <c r="Q10" s="21">
        <v>0</v>
      </c>
    </row>
    <row r="11" spans="1:17" x14ac:dyDescent="0.3">
      <c r="A11" s="28" t="s">
        <v>2</v>
      </c>
      <c r="B11" s="9" t="s">
        <v>7</v>
      </c>
      <c r="C11" s="9" t="s">
        <v>8</v>
      </c>
      <c r="D11" s="9" t="s">
        <v>120</v>
      </c>
      <c r="E11" s="98"/>
      <c r="F11" s="21">
        <v>0</v>
      </c>
      <c r="G11" s="21">
        <v>0</v>
      </c>
      <c r="H11" s="21">
        <v>0</v>
      </c>
      <c r="I11" s="21">
        <v>0</v>
      </c>
      <c r="J11" s="21">
        <v>0</v>
      </c>
      <c r="K11" s="21">
        <v>0</v>
      </c>
      <c r="L11" s="21">
        <v>0</v>
      </c>
      <c r="M11" s="21">
        <v>0</v>
      </c>
      <c r="N11" s="21">
        <v>0</v>
      </c>
      <c r="O11" s="21">
        <v>0</v>
      </c>
      <c r="P11" s="21">
        <v>0</v>
      </c>
      <c r="Q11" s="21">
        <v>0</v>
      </c>
    </row>
    <row r="12" spans="1:17" x14ac:dyDescent="0.3">
      <c r="A12" s="28" t="s">
        <v>2</v>
      </c>
      <c r="B12" s="9" t="s">
        <v>9</v>
      </c>
      <c r="C12" s="9" t="s">
        <v>10</v>
      </c>
      <c r="D12" s="9" t="s">
        <v>120</v>
      </c>
      <c r="E12" s="98"/>
      <c r="F12" s="21">
        <v>56.857561740000001</v>
      </c>
      <c r="G12" s="21">
        <v>0</v>
      </c>
      <c r="H12" s="21">
        <v>0</v>
      </c>
      <c r="I12" s="21">
        <v>0</v>
      </c>
      <c r="J12" s="21">
        <v>0</v>
      </c>
      <c r="K12" s="21">
        <v>0</v>
      </c>
      <c r="L12" s="21">
        <v>56.857561740000001</v>
      </c>
      <c r="M12" s="21">
        <v>0</v>
      </c>
      <c r="N12" s="21">
        <v>0</v>
      </c>
      <c r="O12" s="21">
        <v>0</v>
      </c>
      <c r="P12" s="21">
        <v>0</v>
      </c>
      <c r="Q12" s="21">
        <v>0</v>
      </c>
    </row>
    <row r="13" spans="1:17" x14ac:dyDescent="0.3">
      <c r="A13" s="28" t="s">
        <v>2</v>
      </c>
      <c r="B13" s="9" t="s">
        <v>11</v>
      </c>
      <c r="C13" s="9" t="s">
        <v>12</v>
      </c>
      <c r="D13" s="9" t="s">
        <v>120</v>
      </c>
      <c r="E13" s="98"/>
      <c r="F13" s="21">
        <v>0</v>
      </c>
      <c r="G13" s="21">
        <v>0</v>
      </c>
      <c r="H13" s="21">
        <v>0</v>
      </c>
      <c r="I13" s="21">
        <v>0</v>
      </c>
      <c r="J13" s="21">
        <v>0</v>
      </c>
      <c r="K13" s="21">
        <v>0</v>
      </c>
      <c r="L13" s="21">
        <v>0</v>
      </c>
      <c r="M13" s="21">
        <v>0</v>
      </c>
      <c r="N13" s="21">
        <v>0</v>
      </c>
      <c r="O13" s="21">
        <v>0</v>
      </c>
      <c r="P13" s="21">
        <v>0</v>
      </c>
      <c r="Q13" s="21">
        <v>0</v>
      </c>
    </row>
    <row r="14" spans="1:17" x14ac:dyDescent="0.3">
      <c r="A14" s="28" t="s">
        <v>2</v>
      </c>
      <c r="B14" s="9" t="s">
        <v>19</v>
      </c>
      <c r="C14" s="9" t="s">
        <v>20</v>
      </c>
      <c r="D14" s="9" t="s">
        <v>120</v>
      </c>
      <c r="E14" s="98"/>
      <c r="F14" s="21">
        <v>8.7873569099999997</v>
      </c>
      <c r="G14" s="21">
        <v>0</v>
      </c>
      <c r="H14" s="21">
        <v>0</v>
      </c>
      <c r="I14" s="21">
        <v>9.3066373999999996</v>
      </c>
      <c r="J14" s="21">
        <v>0</v>
      </c>
      <c r="K14" s="21">
        <v>0</v>
      </c>
      <c r="L14" s="21">
        <v>9.426557390000001</v>
      </c>
      <c r="M14" s="21">
        <v>0</v>
      </c>
      <c r="N14" s="21">
        <v>0</v>
      </c>
      <c r="O14" s="21">
        <v>9.1348474199999998</v>
      </c>
      <c r="P14" s="21">
        <v>0</v>
      </c>
      <c r="Q14" s="21">
        <v>0</v>
      </c>
    </row>
    <row r="15" spans="1:17" x14ac:dyDescent="0.3">
      <c r="A15" s="28" t="s">
        <v>2</v>
      </c>
      <c r="B15" s="9" t="s">
        <v>17</v>
      </c>
      <c r="C15" s="9" t="s">
        <v>18</v>
      </c>
      <c r="D15" s="9" t="s">
        <v>120</v>
      </c>
      <c r="E15" s="98"/>
      <c r="F15" s="21">
        <v>1.228343552871092</v>
      </c>
      <c r="G15" s="21">
        <v>1.1722904948926482</v>
      </c>
      <c r="H15" s="21">
        <v>1.1157044657545923</v>
      </c>
      <c r="I15" s="21">
        <v>1.0585803977894823</v>
      </c>
      <c r="J15" s="21">
        <v>1.0009131751448039</v>
      </c>
      <c r="K15" s="21">
        <v>0.94269763332481249</v>
      </c>
      <c r="L15" s="21">
        <v>0.88392855872801623</v>
      </c>
      <c r="M15" s="21">
        <v>0.82460068818026167</v>
      </c>
      <c r="N15" s="21">
        <v>0.76470870846338235</v>
      </c>
      <c r="O15" s="21">
        <v>0.70424725583936165</v>
      </c>
      <c r="P15" s="21">
        <v>0.64321091556997445</v>
      </c>
      <c r="Q15" s="21">
        <v>0.5815942214318589</v>
      </c>
    </row>
    <row r="16" spans="1:17" x14ac:dyDescent="0.3">
      <c r="A16" s="28" t="s">
        <v>2</v>
      </c>
      <c r="B16" s="9" t="s">
        <v>27</v>
      </c>
      <c r="C16" s="9" t="s">
        <v>28</v>
      </c>
      <c r="D16" s="9" t="s">
        <v>120</v>
      </c>
      <c r="E16" s="98"/>
      <c r="F16" s="21">
        <v>2.0875770000000002E-2</v>
      </c>
      <c r="G16" s="21">
        <v>1.6111879999999999E-2</v>
      </c>
      <c r="H16" s="21">
        <v>9.8177300000000002E-3</v>
      </c>
      <c r="I16" s="21">
        <v>5.4098599999999998E-3</v>
      </c>
      <c r="J16" s="21">
        <v>0</v>
      </c>
      <c r="K16" s="21">
        <v>0</v>
      </c>
      <c r="L16" s="21">
        <v>0</v>
      </c>
      <c r="M16" s="21">
        <v>0</v>
      </c>
      <c r="N16" s="21">
        <v>0</v>
      </c>
      <c r="O16" s="21">
        <v>0</v>
      </c>
      <c r="P16" s="21">
        <v>0</v>
      </c>
      <c r="Q16" s="21">
        <v>0</v>
      </c>
    </row>
    <row r="17" spans="1:17" x14ac:dyDescent="0.3">
      <c r="A17" s="28" t="s">
        <v>2</v>
      </c>
      <c r="B17" s="11" t="s">
        <v>180</v>
      </c>
      <c r="C17" s="9" t="s">
        <v>181</v>
      </c>
      <c r="D17" s="9" t="s">
        <v>124</v>
      </c>
      <c r="E17" s="98"/>
      <c r="F17" s="21">
        <v>0</v>
      </c>
      <c r="G17" s="21">
        <v>0</v>
      </c>
      <c r="H17" s="21">
        <v>0</v>
      </c>
      <c r="I17" s="21">
        <v>0</v>
      </c>
      <c r="J17" s="21">
        <v>0</v>
      </c>
      <c r="K17" s="21">
        <v>0</v>
      </c>
      <c r="L17" s="21">
        <v>0</v>
      </c>
      <c r="M17" s="21">
        <v>0</v>
      </c>
      <c r="N17" s="21">
        <v>0</v>
      </c>
      <c r="O17" s="21">
        <v>0</v>
      </c>
      <c r="P17" s="21">
        <v>0</v>
      </c>
      <c r="Q17" s="21">
        <v>0</v>
      </c>
    </row>
    <row r="18" spans="1:17" x14ac:dyDescent="0.3">
      <c r="A18" s="28" t="s">
        <v>2</v>
      </c>
      <c r="B18" s="11" t="s">
        <v>62</v>
      </c>
      <c r="C18" s="9" t="s">
        <v>63</v>
      </c>
      <c r="D18" s="9" t="s">
        <v>124</v>
      </c>
      <c r="E18" s="98"/>
      <c r="F18" s="21">
        <v>0</v>
      </c>
      <c r="G18" s="21">
        <v>5.2792504286607516</v>
      </c>
      <c r="H18" s="21">
        <v>0</v>
      </c>
      <c r="I18" s="21">
        <v>0</v>
      </c>
      <c r="J18" s="21">
        <v>0</v>
      </c>
      <c r="K18" s="21">
        <v>0</v>
      </c>
      <c r="L18" s="21">
        <v>0</v>
      </c>
      <c r="M18" s="21">
        <v>5.3689415456311709</v>
      </c>
      <c r="N18" s="21">
        <v>0</v>
      </c>
      <c r="O18" s="21">
        <v>0</v>
      </c>
      <c r="P18" s="21">
        <v>0</v>
      </c>
      <c r="Q18" s="21">
        <v>0</v>
      </c>
    </row>
    <row r="19" spans="1:17" x14ac:dyDescent="0.3">
      <c r="A19" s="28" t="s">
        <v>2</v>
      </c>
      <c r="B19" s="9" t="s">
        <v>60</v>
      </c>
      <c r="C19" s="9" t="s">
        <v>61</v>
      </c>
      <c r="D19" s="9" t="s">
        <v>124</v>
      </c>
      <c r="E19" s="98"/>
      <c r="F19" s="21">
        <v>0</v>
      </c>
      <c r="G19" s="21">
        <v>0</v>
      </c>
      <c r="H19" s="21">
        <v>502.29057655562497</v>
      </c>
      <c r="I19" s="21">
        <v>0</v>
      </c>
      <c r="J19" s="21">
        <v>0</v>
      </c>
      <c r="K19" s="21">
        <v>227.72348804771801</v>
      </c>
      <c r="L19" s="21">
        <v>0</v>
      </c>
      <c r="M19" s="21">
        <v>0</v>
      </c>
      <c r="N19" s="21">
        <v>0</v>
      </c>
      <c r="O19" s="21">
        <v>0</v>
      </c>
      <c r="P19" s="21">
        <v>0</v>
      </c>
      <c r="Q19" s="21">
        <v>0</v>
      </c>
    </row>
    <row r="20" spans="1:17" x14ac:dyDescent="0.3">
      <c r="A20" s="28" t="s">
        <v>2</v>
      </c>
      <c r="B20" s="9" t="s">
        <v>13</v>
      </c>
      <c r="C20" s="9" t="s">
        <v>14</v>
      </c>
      <c r="D20" s="9" t="s">
        <v>120</v>
      </c>
      <c r="E20" s="98"/>
      <c r="F20" s="21">
        <v>2.3193746099999997</v>
      </c>
      <c r="G20" s="21">
        <v>2.06083521</v>
      </c>
      <c r="H20" s="21">
        <v>2.0053428799999997</v>
      </c>
      <c r="I20" s="21">
        <v>2.6231472</v>
      </c>
      <c r="J20" s="21">
        <v>2.6186029200000003</v>
      </c>
      <c r="K20" s="21">
        <v>2.6321180000000002</v>
      </c>
      <c r="L20" s="21">
        <v>2.5817503299999998</v>
      </c>
      <c r="M20" s="21">
        <v>2.6542438599999998</v>
      </c>
      <c r="N20" s="21">
        <v>2.7154812000000002</v>
      </c>
      <c r="O20" s="21">
        <v>2.4752399300000003</v>
      </c>
      <c r="P20" s="21">
        <v>2.4886196000000003</v>
      </c>
      <c r="Q20" s="21">
        <v>2.3414431800000002</v>
      </c>
    </row>
    <row r="21" spans="1:17" x14ac:dyDescent="0.3">
      <c r="A21" s="28" t="s">
        <v>2</v>
      </c>
      <c r="B21" s="9" t="s">
        <v>15</v>
      </c>
      <c r="C21" s="9" t="s">
        <v>16</v>
      </c>
      <c r="D21" s="9" t="s">
        <v>120</v>
      </c>
      <c r="E21" s="98"/>
      <c r="F21" s="21">
        <v>1.7942663032226502</v>
      </c>
      <c r="G21" s="21">
        <v>1.57177876272605</v>
      </c>
      <c r="H21" s="21">
        <v>1.5123588107830668</v>
      </c>
      <c r="I21" s="21">
        <v>1.9209271600687556</v>
      </c>
      <c r="J21" s="21">
        <v>1.913238802615189</v>
      </c>
      <c r="K21" s="21">
        <v>1.8435598973650003</v>
      </c>
      <c r="L21" s="21">
        <v>1.7971282589755002</v>
      </c>
      <c r="M21" s="21">
        <v>1.8478922647735918</v>
      </c>
      <c r="N21" s="21">
        <v>1.838184695220517</v>
      </c>
      <c r="O21" s="21">
        <v>1.6694777652894448</v>
      </c>
      <c r="P21" s="21">
        <v>1.6922044782445889</v>
      </c>
      <c r="Q21" s="21">
        <v>1.6057569579731925</v>
      </c>
    </row>
    <row r="22" spans="1:17" x14ac:dyDescent="0.3">
      <c r="A22" s="28" t="s">
        <v>2</v>
      </c>
      <c r="B22" s="9" t="s">
        <v>23</v>
      </c>
      <c r="C22" s="9" t="s">
        <v>24</v>
      </c>
      <c r="D22" s="9" t="s">
        <v>120</v>
      </c>
      <c r="E22" s="98"/>
      <c r="F22" s="21">
        <v>0.1840886173181</v>
      </c>
      <c r="G22" s="21">
        <v>0.1735086386546667</v>
      </c>
      <c r="H22" s="21">
        <v>0.16690289489066668</v>
      </c>
      <c r="I22" s="21">
        <v>0.18404563207066671</v>
      </c>
      <c r="J22" s="21">
        <v>0.2019617322170639</v>
      </c>
      <c r="K22" s="21">
        <v>0.19454652300741665</v>
      </c>
      <c r="L22" s="21">
        <v>0.19358899699825002</v>
      </c>
      <c r="M22" s="21">
        <v>0.1884589418339917</v>
      </c>
      <c r="N22" s="21">
        <v>0.1874046089930167</v>
      </c>
      <c r="O22" s="21">
        <v>0.1779374254385</v>
      </c>
      <c r="P22" s="21">
        <v>0.18877146117409876</v>
      </c>
      <c r="Q22" s="21">
        <v>0.17910005806222221</v>
      </c>
    </row>
    <row r="23" spans="1:17" x14ac:dyDescent="0.3">
      <c r="A23" s="28" t="s">
        <v>2</v>
      </c>
      <c r="B23" s="9" t="s">
        <v>25</v>
      </c>
      <c r="C23" s="9" t="s">
        <v>26</v>
      </c>
      <c r="D23" s="9" t="s">
        <v>120</v>
      </c>
      <c r="E23" s="98"/>
      <c r="F23" s="21">
        <v>2.814593E-2</v>
      </c>
      <c r="G23" s="21">
        <v>1.5700890000000002E-2</v>
      </c>
      <c r="H23" s="21">
        <v>8.6799599999999987E-3</v>
      </c>
      <c r="I23" s="21">
        <v>6.3931100000000005E-3</v>
      </c>
      <c r="J23" s="21">
        <v>4.9272199999999995E-3</v>
      </c>
      <c r="K23" s="21">
        <v>3.7260000000000001E-3</v>
      </c>
      <c r="L23" s="21">
        <v>1.97415E-3</v>
      </c>
      <c r="M23" s="21">
        <v>1.8923900000000001E-3</v>
      </c>
      <c r="N23" s="21">
        <v>1.6710899999999999E-3</v>
      </c>
      <c r="O23" s="21">
        <v>1.43749E-3</v>
      </c>
      <c r="P23" s="21">
        <v>1.29973E-3</v>
      </c>
      <c r="Q23" s="21">
        <v>1.13309E-3</v>
      </c>
    </row>
    <row r="24" spans="1:17" x14ac:dyDescent="0.3">
      <c r="A24" s="28" t="s">
        <v>2</v>
      </c>
      <c r="B24" s="9" t="s">
        <v>21</v>
      </c>
      <c r="C24" s="9" t="s">
        <v>22</v>
      </c>
      <c r="D24" s="9" t="s">
        <v>120</v>
      </c>
      <c r="E24" s="98"/>
      <c r="F24" s="21">
        <v>1.8621169999999999E-2</v>
      </c>
      <c r="G24" s="21">
        <v>9.10125E-3</v>
      </c>
      <c r="H24" s="21">
        <v>0</v>
      </c>
      <c r="I24" s="21">
        <v>0</v>
      </c>
      <c r="J24" s="21">
        <v>0</v>
      </c>
      <c r="K24" s="21">
        <v>0</v>
      </c>
      <c r="L24" s="21">
        <v>0</v>
      </c>
      <c r="M24" s="21">
        <v>0</v>
      </c>
      <c r="N24" s="21">
        <v>0</v>
      </c>
      <c r="O24" s="21">
        <v>0</v>
      </c>
      <c r="P24" s="21">
        <v>0</v>
      </c>
      <c r="Q24" s="21">
        <v>0</v>
      </c>
    </row>
    <row r="25" spans="1:17" customFormat="1" ht="6.75" customHeight="1" x14ac:dyDescent="0.3">
      <c r="B25" s="25"/>
      <c r="C25" s="15"/>
      <c r="D25" s="15"/>
      <c r="E25" s="26"/>
    </row>
    <row r="26" spans="1:17" ht="28.5" customHeight="1" x14ac:dyDescent="0.3">
      <c r="B26" s="167" t="s">
        <v>159</v>
      </c>
      <c r="C26" s="167"/>
      <c r="D26" s="167"/>
      <c r="E26" s="3"/>
      <c r="F26" s="93">
        <f t="shared" ref="F26:Q26" si="1">+SUM(F7:F24)</f>
        <v>186.58347072910078</v>
      </c>
      <c r="G26" s="93">
        <f t="shared" si="1"/>
        <v>10.723668703560591</v>
      </c>
      <c r="H26" s="93">
        <f t="shared" si="1"/>
        <v>507.61697916118771</v>
      </c>
      <c r="I26" s="93">
        <f t="shared" si="1"/>
        <v>15.571557315152692</v>
      </c>
      <c r="J26" s="93">
        <f t="shared" si="1"/>
        <v>206.19611672725355</v>
      </c>
      <c r="K26" s="93">
        <f t="shared" si="1"/>
        <v>427.33213118349215</v>
      </c>
      <c r="L26" s="93">
        <f t="shared" si="1"/>
        <v>380.64225636574491</v>
      </c>
      <c r="M26" s="93">
        <f t="shared" si="1"/>
        <v>217.8089529117224</v>
      </c>
      <c r="N26" s="93">
        <f t="shared" si="1"/>
        <v>199.49371599837818</v>
      </c>
      <c r="O26" s="93">
        <f t="shared" si="1"/>
        <v>214.59835929026306</v>
      </c>
      <c r="P26" s="93">
        <f t="shared" si="1"/>
        <v>198.96688307708558</v>
      </c>
      <c r="Q26" s="93">
        <f t="shared" si="1"/>
        <v>205.10959441410529</v>
      </c>
    </row>
    <row r="27" spans="1:17" ht="16.5" customHeight="1" x14ac:dyDescent="0.3">
      <c r="B27" s="171" t="s">
        <v>182</v>
      </c>
      <c r="C27" s="171"/>
      <c r="D27" s="171"/>
      <c r="F27" s="7"/>
      <c r="G27" s="7"/>
      <c r="H27" s="7"/>
      <c r="I27" s="7"/>
      <c r="J27" s="7"/>
      <c r="K27" s="7"/>
      <c r="L27" s="7"/>
      <c r="M27" s="7"/>
      <c r="N27" s="7"/>
      <c r="O27" s="7"/>
      <c r="P27" s="7"/>
      <c r="Q27" s="7"/>
    </row>
    <row r="28" spans="1:17" x14ac:dyDescent="0.3">
      <c r="B28" s="171"/>
      <c r="C28" s="171"/>
      <c r="D28" s="171"/>
    </row>
    <row r="29" spans="1:17" x14ac:dyDescent="0.3">
      <c r="B29" s="117"/>
      <c r="C29" s="117"/>
      <c r="D29" s="117"/>
    </row>
    <row r="30" spans="1:17" x14ac:dyDescent="0.3">
      <c r="B30" s="117"/>
      <c r="C30" s="117"/>
      <c r="D30" s="117"/>
    </row>
    <row r="31" spans="1:17" x14ac:dyDescent="0.3">
      <c r="B31" s="117"/>
      <c r="C31" s="117"/>
      <c r="D31" s="117"/>
    </row>
    <row r="32" spans="1:17" ht="25.5" customHeight="1" x14ac:dyDescent="0.3">
      <c r="B32" s="24" t="s">
        <v>184</v>
      </c>
      <c r="C32"/>
      <c r="D32"/>
    </row>
    <row r="33" spans="1:17" x14ac:dyDescent="0.3">
      <c r="B33" s="9" t="s">
        <v>185</v>
      </c>
      <c r="C33" s="9" t="s">
        <v>186</v>
      </c>
      <c r="D33" s="9" t="s">
        <v>187</v>
      </c>
      <c r="F33" s="21">
        <v>0</v>
      </c>
      <c r="G33" s="21">
        <v>0</v>
      </c>
      <c r="H33" s="21">
        <v>357.65912639457724</v>
      </c>
      <c r="I33" s="21">
        <v>0</v>
      </c>
      <c r="J33" s="21">
        <v>0</v>
      </c>
      <c r="K33" s="21">
        <v>0</v>
      </c>
      <c r="L33" s="21">
        <v>0</v>
      </c>
      <c r="M33" s="21">
        <v>0</v>
      </c>
      <c r="N33" s="21">
        <v>0</v>
      </c>
      <c r="O33" s="21">
        <v>0</v>
      </c>
      <c r="P33" s="21">
        <v>0</v>
      </c>
      <c r="Q33" s="21">
        <v>0</v>
      </c>
    </row>
    <row r="34" spans="1:17" ht="18" x14ac:dyDescent="0.3">
      <c r="B34" s="9" t="s">
        <v>194</v>
      </c>
      <c r="C34" s="9" t="s">
        <v>188</v>
      </c>
      <c r="D34" s="9" t="s">
        <v>187</v>
      </c>
      <c r="F34" s="21">
        <v>0</v>
      </c>
      <c r="G34" s="21">
        <v>0</v>
      </c>
      <c r="H34" s="21">
        <v>0</v>
      </c>
      <c r="I34" s="21">
        <v>0</v>
      </c>
      <c r="J34" s="21">
        <v>0</v>
      </c>
      <c r="K34" s="21">
        <v>281.64191492572223</v>
      </c>
      <c r="L34" s="21">
        <v>0</v>
      </c>
      <c r="M34" s="21">
        <v>0</v>
      </c>
      <c r="N34" s="21">
        <v>0</v>
      </c>
      <c r="O34" s="21">
        <v>0</v>
      </c>
      <c r="P34" s="21">
        <v>0</v>
      </c>
      <c r="Q34" s="21">
        <v>0</v>
      </c>
    </row>
    <row r="35" spans="1:17" x14ac:dyDescent="0.3">
      <c r="B35" s="9" t="s">
        <v>189</v>
      </c>
      <c r="C35" s="9" t="s">
        <v>190</v>
      </c>
      <c r="D35" s="9" t="s">
        <v>187</v>
      </c>
      <c r="F35" s="21">
        <v>0</v>
      </c>
      <c r="G35" s="21">
        <v>0</v>
      </c>
      <c r="H35" s="21">
        <v>0</v>
      </c>
      <c r="I35" s="21">
        <v>0</v>
      </c>
      <c r="J35" s="21">
        <v>0</v>
      </c>
      <c r="K35" s="21">
        <v>0</v>
      </c>
      <c r="L35" s="21">
        <v>0</v>
      </c>
      <c r="M35" s="21">
        <v>0</v>
      </c>
      <c r="N35" s="21">
        <v>718.21748895072142</v>
      </c>
      <c r="O35" s="21">
        <v>0</v>
      </c>
      <c r="P35" s="21">
        <v>0</v>
      </c>
      <c r="Q35" s="21">
        <v>630.26886688125478</v>
      </c>
    </row>
    <row r="36" spans="1:17" customFormat="1" ht="6.75" customHeight="1" x14ac:dyDescent="0.3">
      <c r="B36" s="25"/>
      <c r="C36" s="15"/>
      <c r="D36" s="15"/>
      <c r="E36" s="26"/>
    </row>
    <row r="37" spans="1:17" ht="28.5" customHeight="1" x14ac:dyDescent="0.3">
      <c r="B37" s="167" t="s">
        <v>65</v>
      </c>
      <c r="C37" s="167"/>
      <c r="D37" s="167"/>
      <c r="E37" s="3"/>
      <c r="F37" s="93">
        <f t="shared" ref="F37:Q37" si="2">+SUM(F33:F35)</f>
        <v>0</v>
      </c>
      <c r="G37" s="93">
        <f t="shared" si="2"/>
        <v>0</v>
      </c>
      <c r="H37" s="93">
        <f t="shared" si="2"/>
        <v>357.65912639457724</v>
      </c>
      <c r="I37" s="93">
        <f t="shared" si="2"/>
        <v>0</v>
      </c>
      <c r="J37" s="93">
        <f t="shared" si="2"/>
        <v>0</v>
      </c>
      <c r="K37" s="93">
        <f t="shared" si="2"/>
        <v>281.64191492572223</v>
      </c>
      <c r="L37" s="93">
        <f t="shared" si="2"/>
        <v>0</v>
      </c>
      <c r="M37" s="93">
        <f t="shared" si="2"/>
        <v>0</v>
      </c>
      <c r="N37" s="93">
        <f t="shared" si="2"/>
        <v>718.21748895072142</v>
      </c>
      <c r="O37" s="93">
        <f t="shared" si="2"/>
        <v>0</v>
      </c>
      <c r="P37" s="93">
        <f t="shared" si="2"/>
        <v>0</v>
      </c>
      <c r="Q37" s="93">
        <f t="shared" si="2"/>
        <v>630.26886688125478</v>
      </c>
    </row>
    <row r="38" spans="1:17" x14ac:dyDescent="0.3">
      <c r="B38" s="117"/>
      <c r="C38" s="117"/>
      <c r="D38" s="117"/>
    </row>
    <row r="39" spans="1:17" x14ac:dyDescent="0.3">
      <c r="B39" s="117"/>
      <c r="C39" s="117"/>
      <c r="D39" s="117"/>
    </row>
    <row r="40" spans="1:17" x14ac:dyDescent="0.3">
      <c r="B40" s="117"/>
      <c r="C40" s="117"/>
      <c r="D40" s="117"/>
    </row>
    <row r="41" spans="1:17" x14ac:dyDescent="0.3">
      <c r="B41" s="117"/>
      <c r="C41" s="117"/>
      <c r="D41" s="117"/>
    </row>
    <row r="42" spans="1:17" ht="30.75" customHeight="1" x14ac:dyDescent="0.3">
      <c r="B42" s="177" t="s">
        <v>130</v>
      </c>
      <c r="C42" s="177"/>
      <c r="D42" s="177"/>
    </row>
    <row r="43" spans="1:17" x14ac:dyDescent="0.3">
      <c r="B43" s="169" t="s">
        <v>0</v>
      </c>
      <c r="C43" s="156" t="s">
        <v>1</v>
      </c>
      <c r="D43" s="156" t="s">
        <v>127</v>
      </c>
      <c r="F43" s="6">
        <v>2021</v>
      </c>
      <c r="G43" s="6">
        <v>2021</v>
      </c>
      <c r="H43" s="6">
        <v>2021</v>
      </c>
      <c r="I43" s="6">
        <v>2021</v>
      </c>
      <c r="J43" s="6">
        <v>2021</v>
      </c>
      <c r="K43" s="6">
        <v>2021</v>
      </c>
      <c r="L43" s="6">
        <v>2021</v>
      </c>
      <c r="M43" s="6">
        <v>2021</v>
      </c>
      <c r="N43" s="6">
        <v>2021</v>
      </c>
      <c r="O43" s="6">
        <v>2021</v>
      </c>
      <c r="P43" s="6">
        <v>2021</v>
      </c>
      <c r="Q43" s="6">
        <v>2021</v>
      </c>
    </row>
    <row r="44" spans="1:17" x14ac:dyDescent="0.3">
      <c r="B44" s="170"/>
      <c r="C44" s="157"/>
      <c r="D44" s="157"/>
      <c r="F44" s="6">
        <v>1</v>
      </c>
      <c r="G44" s="6">
        <f>+F44+1</f>
        <v>2</v>
      </c>
      <c r="H44" s="6">
        <f t="shared" ref="H44:Q44" si="3">+G44+1</f>
        <v>3</v>
      </c>
      <c r="I44" s="6">
        <f t="shared" si="3"/>
        <v>4</v>
      </c>
      <c r="J44" s="6">
        <f t="shared" si="3"/>
        <v>5</v>
      </c>
      <c r="K44" s="6">
        <f t="shared" si="3"/>
        <v>6</v>
      </c>
      <c r="L44" s="6">
        <f t="shared" si="3"/>
        <v>7</v>
      </c>
      <c r="M44" s="6">
        <f t="shared" si="3"/>
        <v>8</v>
      </c>
      <c r="N44" s="6">
        <f t="shared" si="3"/>
        <v>9</v>
      </c>
      <c r="O44" s="6">
        <f t="shared" si="3"/>
        <v>10</v>
      </c>
      <c r="P44" s="6">
        <f t="shared" si="3"/>
        <v>11</v>
      </c>
      <c r="Q44" s="6">
        <f t="shared" si="3"/>
        <v>12</v>
      </c>
    </row>
    <row r="45" spans="1:17" x14ac:dyDescent="0.3">
      <c r="A45" s="28" t="s">
        <v>69</v>
      </c>
      <c r="B45" s="9" t="s">
        <v>29</v>
      </c>
      <c r="C45" s="17" t="s">
        <v>30</v>
      </c>
      <c r="D45" s="9" t="s">
        <v>122</v>
      </c>
      <c r="E45" s="98"/>
      <c r="F45" s="21">
        <v>2.4950499999999995E-3</v>
      </c>
      <c r="G45" s="21">
        <v>2.2158400000000002E-3</v>
      </c>
      <c r="H45" s="21">
        <v>1.3778499999999999E-3</v>
      </c>
      <c r="I45" s="21">
        <v>1.22985E-3</v>
      </c>
      <c r="J45" s="21">
        <v>8.5216999999999997E-4</v>
      </c>
      <c r="K45" s="21">
        <v>3.8283999999999996E-4</v>
      </c>
      <c r="L45" s="21">
        <v>0</v>
      </c>
      <c r="M45" s="21">
        <v>0</v>
      </c>
      <c r="N45" s="21">
        <v>0</v>
      </c>
      <c r="O45" s="21">
        <v>0</v>
      </c>
      <c r="P45" s="21">
        <v>0</v>
      </c>
      <c r="Q45" s="21">
        <v>0</v>
      </c>
    </row>
    <row r="46" spans="1:17" x14ac:dyDescent="0.3">
      <c r="A46" s="28" t="s">
        <v>69</v>
      </c>
      <c r="B46" s="9" t="s">
        <v>33</v>
      </c>
      <c r="C46" s="9" t="s">
        <v>34</v>
      </c>
      <c r="D46" s="9" t="s">
        <v>123</v>
      </c>
      <c r="E46" s="98"/>
      <c r="F46" s="21">
        <v>0</v>
      </c>
      <c r="G46" s="21">
        <v>0</v>
      </c>
      <c r="H46" s="21">
        <v>0</v>
      </c>
      <c r="I46" s="21">
        <v>0</v>
      </c>
      <c r="J46" s="21">
        <v>0</v>
      </c>
      <c r="K46" s="21">
        <v>0.57456193000000022</v>
      </c>
      <c r="L46" s="21">
        <v>0</v>
      </c>
      <c r="M46" s="21">
        <v>0</v>
      </c>
      <c r="N46" s="21">
        <v>0</v>
      </c>
      <c r="O46" s="21">
        <v>0</v>
      </c>
      <c r="P46" s="21">
        <v>0</v>
      </c>
      <c r="Q46" s="21">
        <v>0.25964645015989823</v>
      </c>
    </row>
    <row r="47" spans="1:17" x14ac:dyDescent="0.3">
      <c r="A47" s="28" t="s">
        <v>69</v>
      </c>
      <c r="B47" s="9" t="s">
        <v>39</v>
      </c>
      <c r="C47" s="9" t="s">
        <v>40</v>
      </c>
      <c r="D47" s="9" t="s">
        <v>123</v>
      </c>
      <c r="E47" s="98"/>
      <c r="F47" s="21">
        <v>0</v>
      </c>
      <c r="G47" s="21">
        <v>0.15381460999999996</v>
      </c>
      <c r="H47" s="21">
        <v>0</v>
      </c>
      <c r="I47" s="21">
        <v>0</v>
      </c>
      <c r="J47" s="21">
        <v>0</v>
      </c>
      <c r="K47" s="21">
        <v>0</v>
      </c>
      <c r="L47" s="21">
        <v>0</v>
      </c>
      <c r="M47" s="21">
        <v>0.22279934999999998</v>
      </c>
      <c r="N47" s="21">
        <v>0</v>
      </c>
      <c r="O47" s="21">
        <v>0</v>
      </c>
      <c r="P47" s="21">
        <v>0</v>
      </c>
      <c r="Q47" s="21">
        <v>0</v>
      </c>
    </row>
    <row r="48" spans="1:17" x14ac:dyDescent="0.3">
      <c r="A48" s="28" t="s">
        <v>69</v>
      </c>
      <c r="B48" s="9" t="s">
        <v>35</v>
      </c>
      <c r="C48" s="9" t="s">
        <v>36</v>
      </c>
      <c r="D48" s="9" t="s">
        <v>123</v>
      </c>
      <c r="E48" s="98"/>
      <c r="F48" s="21">
        <v>0</v>
      </c>
      <c r="G48" s="21">
        <v>0</v>
      </c>
      <c r="H48" s="21">
        <v>0</v>
      </c>
      <c r="I48" s="21">
        <v>0.54106030000000005</v>
      </c>
      <c r="J48" s="21">
        <v>0</v>
      </c>
      <c r="K48" s="21">
        <v>0</v>
      </c>
      <c r="L48" s="21">
        <v>0</v>
      </c>
      <c r="M48" s="21">
        <v>0</v>
      </c>
      <c r="N48" s="21">
        <v>0</v>
      </c>
      <c r="O48" s="21">
        <v>0.36525227000000005</v>
      </c>
      <c r="P48" s="21">
        <v>0</v>
      </c>
      <c r="Q48" s="21">
        <v>0</v>
      </c>
    </row>
    <row r="49" spans="1:17" x14ac:dyDescent="0.3">
      <c r="A49" s="28" t="s">
        <v>69</v>
      </c>
      <c r="B49" s="9" t="s">
        <v>37</v>
      </c>
      <c r="C49" s="9" t="s">
        <v>38</v>
      </c>
      <c r="D49" s="9" t="s">
        <v>123</v>
      </c>
      <c r="E49" s="98"/>
      <c r="F49" s="21">
        <v>0</v>
      </c>
      <c r="G49" s="21">
        <v>0.10070047</v>
      </c>
      <c r="H49" s="21">
        <v>0</v>
      </c>
      <c r="I49" s="21">
        <v>0</v>
      </c>
      <c r="J49" s="21">
        <v>0</v>
      </c>
      <c r="K49" s="21">
        <v>0</v>
      </c>
      <c r="L49" s="21">
        <v>0</v>
      </c>
      <c r="M49" s="21">
        <v>0.14024328752044782</v>
      </c>
      <c r="N49" s="21">
        <v>0</v>
      </c>
      <c r="O49" s="21">
        <v>0</v>
      </c>
      <c r="P49" s="21">
        <v>0</v>
      </c>
      <c r="Q49" s="21">
        <v>0</v>
      </c>
    </row>
    <row r="50" spans="1:17" x14ac:dyDescent="0.3">
      <c r="A50" s="28" t="s">
        <v>69</v>
      </c>
      <c r="B50" s="9" t="s">
        <v>43</v>
      </c>
      <c r="C50" s="9" t="s">
        <v>44</v>
      </c>
      <c r="D50" s="9" t="s">
        <v>123</v>
      </c>
      <c r="E50" s="98"/>
      <c r="F50" s="21">
        <v>0</v>
      </c>
      <c r="G50" s="21">
        <v>0</v>
      </c>
      <c r="H50" s="21">
        <v>0</v>
      </c>
      <c r="I50" s="21">
        <v>5.2444170000000026E-2</v>
      </c>
      <c r="J50" s="21">
        <v>0</v>
      </c>
      <c r="K50" s="21">
        <v>0</v>
      </c>
      <c r="L50" s="21">
        <v>0</v>
      </c>
      <c r="M50" s="21">
        <v>0</v>
      </c>
      <c r="N50" s="21">
        <v>0</v>
      </c>
      <c r="O50" s="21">
        <v>5.2129356317855861E-2</v>
      </c>
      <c r="P50" s="21">
        <v>0</v>
      </c>
      <c r="Q50" s="21">
        <v>0</v>
      </c>
    </row>
    <row r="51" spans="1:17" x14ac:dyDescent="0.3">
      <c r="A51" s="28" t="s">
        <v>69</v>
      </c>
      <c r="B51" s="9" t="s">
        <v>41</v>
      </c>
      <c r="C51" s="9" t="s">
        <v>42</v>
      </c>
      <c r="D51" s="9" t="s">
        <v>123</v>
      </c>
      <c r="E51" s="98"/>
      <c r="F51" s="21">
        <v>0</v>
      </c>
      <c r="G51" s="21">
        <v>0</v>
      </c>
      <c r="H51" s="21">
        <v>0</v>
      </c>
      <c r="I51" s="21">
        <v>0</v>
      </c>
      <c r="J51" s="21">
        <v>5.8283010922712403E-2</v>
      </c>
      <c r="K51" s="21">
        <v>0</v>
      </c>
      <c r="L51" s="21">
        <v>0</v>
      </c>
      <c r="M51" s="21">
        <v>0</v>
      </c>
      <c r="N51" s="21">
        <v>0</v>
      </c>
      <c r="O51" s="21">
        <v>0</v>
      </c>
      <c r="P51" s="21">
        <v>5.8361521060575301E-2</v>
      </c>
      <c r="Q51" s="21">
        <v>0</v>
      </c>
    </row>
    <row r="52" spans="1:17" x14ac:dyDescent="0.3">
      <c r="A52" s="28" t="s">
        <v>69</v>
      </c>
      <c r="B52" s="9" t="s">
        <v>170</v>
      </c>
      <c r="C52" s="9" t="s">
        <v>171</v>
      </c>
      <c r="D52" s="9" t="s">
        <v>123</v>
      </c>
      <c r="E52" s="98"/>
      <c r="F52" s="21">
        <v>0</v>
      </c>
      <c r="G52" s="21">
        <v>0</v>
      </c>
      <c r="H52" s="21">
        <v>0</v>
      </c>
      <c r="I52" s="21">
        <v>0</v>
      </c>
      <c r="J52" s="21">
        <v>0</v>
      </c>
      <c r="K52" s="21">
        <v>0</v>
      </c>
      <c r="L52" s="21">
        <v>0</v>
      </c>
      <c r="M52" s="21">
        <v>0</v>
      </c>
      <c r="N52" s="21">
        <v>0</v>
      </c>
      <c r="O52" s="21">
        <v>0</v>
      </c>
      <c r="P52" s="21">
        <v>7.4492021917808224E-3</v>
      </c>
      <c r="Q52" s="21">
        <v>0</v>
      </c>
    </row>
    <row r="53" spans="1:17" x14ac:dyDescent="0.3">
      <c r="A53" s="28" t="s">
        <v>69</v>
      </c>
      <c r="B53" s="9" t="s">
        <v>45</v>
      </c>
      <c r="C53" s="9" t="s">
        <v>46</v>
      </c>
      <c r="D53" s="9" t="s">
        <v>123</v>
      </c>
      <c r="E53" s="98"/>
      <c r="F53" s="21">
        <v>0</v>
      </c>
      <c r="G53" s="21">
        <v>0</v>
      </c>
      <c r="H53" s="21">
        <v>0</v>
      </c>
      <c r="I53" s="21">
        <v>2.6138978835255046E-2</v>
      </c>
      <c r="J53" s="21">
        <v>0</v>
      </c>
      <c r="K53" s="21">
        <v>0</v>
      </c>
      <c r="L53" s="21">
        <v>0</v>
      </c>
      <c r="M53" s="21">
        <v>0</v>
      </c>
      <c r="N53" s="21">
        <v>0</v>
      </c>
      <c r="O53" s="21">
        <v>2.2997273521436302E-2</v>
      </c>
      <c r="P53" s="21">
        <v>0</v>
      </c>
      <c r="Q53" s="21">
        <v>0</v>
      </c>
    </row>
    <row r="54" spans="1:17" x14ac:dyDescent="0.3">
      <c r="A54" s="28" t="s">
        <v>69</v>
      </c>
      <c r="B54" s="9" t="s">
        <v>47</v>
      </c>
      <c r="C54" s="9" t="s">
        <v>48</v>
      </c>
      <c r="D54" s="9" t="s">
        <v>123</v>
      </c>
      <c r="E54" s="98"/>
      <c r="F54" s="21">
        <v>0</v>
      </c>
      <c r="G54" s="21">
        <v>0</v>
      </c>
      <c r="H54" s="21">
        <v>0</v>
      </c>
      <c r="I54" s="21">
        <v>0</v>
      </c>
      <c r="J54" s="21">
        <v>0</v>
      </c>
      <c r="K54" s="21">
        <v>0</v>
      </c>
      <c r="L54" s="21">
        <v>0</v>
      </c>
      <c r="M54" s="21">
        <v>0</v>
      </c>
      <c r="N54" s="21">
        <v>0</v>
      </c>
      <c r="O54" s="21">
        <v>0</v>
      </c>
      <c r="P54" s="21">
        <v>0</v>
      </c>
      <c r="Q54" s="21">
        <v>1.6183900000000001E-3</v>
      </c>
    </row>
    <row r="55" spans="1:17" x14ac:dyDescent="0.3">
      <c r="A55" s="28" t="s">
        <v>69</v>
      </c>
      <c r="B55" s="9" t="s">
        <v>51</v>
      </c>
      <c r="C55" s="9" t="s">
        <v>52</v>
      </c>
      <c r="D55" s="9" t="s">
        <v>123</v>
      </c>
      <c r="E55" s="98"/>
      <c r="F55" s="21">
        <v>0</v>
      </c>
      <c r="G55" s="21">
        <v>0</v>
      </c>
      <c r="H55" s="21">
        <v>0</v>
      </c>
      <c r="I55" s="21">
        <v>0</v>
      </c>
      <c r="J55" s="21">
        <v>0</v>
      </c>
      <c r="K55" s="21">
        <v>0</v>
      </c>
      <c r="L55" s="21">
        <v>0</v>
      </c>
      <c r="M55" s="21">
        <v>0</v>
      </c>
      <c r="N55" s="21">
        <v>0</v>
      </c>
      <c r="O55" s="21">
        <v>0</v>
      </c>
      <c r="P55" s="21">
        <v>0</v>
      </c>
      <c r="Q55" s="21">
        <v>9.9932000000000016E-4</v>
      </c>
    </row>
    <row r="56" spans="1:17" x14ac:dyDescent="0.3">
      <c r="A56" s="28" t="s">
        <v>69</v>
      </c>
      <c r="B56" s="9" t="s">
        <v>49</v>
      </c>
      <c r="C56" s="9" t="s">
        <v>50</v>
      </c>
      <c r="D56" s="9" t="s">
        <v>123</v>
      </c>
      <c r="E56" s="98"/>
      <c r="F56" s="21">
        <v>0</v>
      </c>
      <c r="G56" s="21">
        <v>5.6318570937109206E-3</v>
      </c>
      <c r="H56" s="21">
        <v>0</v>
      </c>
      <c r="I56" s="21">
        <v>0</v>
      </c>
      <c r="J56" s="21">
        <v>0</v>
      </c>
      <c r="K56" s="21">
        <v>0</v>
      </c>
      <c r="L56" s="21">
        <v>0</v>
      </c>
      <c r="M56" s="21">
        <v>3.7902600000000032E-3</v>
      </c>
      <c r="N56" s="21">
        <v>0</v>
      </c>
      <c r="O56" s="21">
        <v>0</v>
      </c>
      <c r="P56" s="21">
        <v>0</v>
      </c>
      <c r="Q56" s="21">
        <v>0</v>
      </c>
    </row>
    <row r="57" spans="1:17" x14ac:dyDescent="0.3">
      <c r="A57" s="28" t="s">
        <v>69</v>
      </c>
      <c r="B57" s="9" t="s">
        <v>54</v>
      </c>
      <c r="C57" s="9" t="s">
        <v>55</v>
      </c>
      <c r="D57" s="9" t="s">
        <v>123</v>
      </c>
      <c r="E57" s="98"/>
      <c r="F57" s="21">
        <v>0</v>
      </c>
      <c r="G57" s="21">
        <v>0</v>
      </c>
      <c r="H57" s="21">
        <v>0.39913526000000016</v>
      </c>
      <c r="I57" s="21">
        <v>0</v>
      </c>
      <c r="J57" s="21">
        <v>0</v>
      </c>
      <c r="K57" s="21">
        <v>0</v>
      </c>
      <c r="L57" s="21">
        <v>0</v>
      </c>
      <c r="M57" s="21">
        <v>0</v>
      </c>
      <c r="N57" s="21">
        <v>0.39118722825617408</v>
      </c>
      <c r="O57" s="21">
        <v>0</v>
      </c>
      <c r="P57" s="21">
        <v>0</v>
      </c>
      <c r="Q57" s="21">
        <v>0</v>
      </c>
    </row>
    <row r="58" spans="1:17" x14ac:dyDescent="0.3">
      <c r="A58" s="28" t="s">
        <v>69</v>
      </c>
      <c r="B58" s="9" t="s">
        <v>56</v>
      </c>
      <c r="C58" s="9" t="s">
        <v>57</v>
      </c>
      <c r="D58" s="9" t="s">
        <v>123</v>
      </c>
      <c r="E58" s="98"/>
      <c r="F58" s="21">
        <v>0</v>
      </c>
      <c r="G58" s="21">
        <v>0</v>
      </c>
      <c r="H58" s="21">
        <v>0</v>
      </c>
      <c r="I58" s="21">
        <v>0</v>
      </c>
      <c r="J58" s="21">
        <v>0</v>
      </c>
      <c r="K58" s="21">
        <v>1.1635630000000001E-2</v>
      </c>
      <c r="L58" s="21">
        <v>0</v>
      </c>
      <c r="M58" s="21">
        <v>0</v>
      </c>
      <c r="N58" s="21">
        <v>0</v>
      </c>
      <c r="O58" s="21">
        <v>0</v>
      </c>
      <c r="P58" s="21">
        <v>0</v>
      </c>
      <c r="Q58" s="21">
        <v>2.5674042886946638E-3</v>
      </c>
    </row>
    <row r="59" spans="1:17" x14ac:dyDescent="0.3">
      <c r="A59" s="28" t="s">
        <v>69</v>
      </c>
      <c r="B59" s="9" t="s">
        <v>58</v>
      </c>
      <c r="C59" s="9" t="s">
        <v>59</v>
      </c>
      <c r="D59" s="9" t="s">
        <v>123</v>
      </c>
      <c r="E59" s="98"/>
      <c r="F59" s="21">
        <v>0</v>
      </c>
      <c r="G59" s="21">
        <v>0</v>
      </c>
      <c r="H59" s="21">
        <v>0</v>
      </c>
      <c r="I59" s="21">
        <v>0</v>
      </c>
      <c r="J59" s="21">
        <v>0</v>
      </c>
      <c r="K59" s="21">
        <v>0</v>
      </c>
      <c r="L59" s="21">
        <v>0</v>
      </c>
      <c r="M59" s="21">
        <v>0</v>
      </c>
      <c r="N59" s="21">
        <v>0</v>
      </c>
      <c r="O59" s="21">
        <v>0</v>
      </c>
      <c r="P59" s="21">
        <v>0</v>
      </c>
      <c r="Q59" s="21">
        <v>0</v>
      </c>
    </row>
    <row r="60" spans="1:17" x14ac:dyDescent="0.3">
      <c r="A60" s="28" t="s">
        <v>69</v>
      </c>
      <c r="B60" s="9" t="s">
        <v>169</v>
      </c>
      <c r="C60" s="9" t="s">
        <v>165</v>
      </c>
      <c r="D60" s="9" t="s">
        <v>124</v>
      </c>
      <c r="E60" s="98"/>
      <c r="F60" s="21">
        <v>0</v>
      </c>
      <c r="G60" s="21">
        <v>0</v>
      </c>
      <c r="H60" s="21">
        <v>0</v>
      </c>
      <c r="I60" s="21">
        <v>0</v>
      </c>
      <c r="J60" s="21">
        <v>0</v>
      </c>
      <c r="K60" s="21">
        <v>0</v>
      </c>
      <c r="L60" s="21">
        <v>0</v>
      </c>
      <c r="M60" s="21">
        <v>0</v>
      </c>
      <c r="N60" s="21">
        <v>19.431866666666668</v>
      </c>
      <c r="O60" s="21">
        <v>0</v>
      </c>
      <c r="P60" s="21">
        <v>0</v>
      </c>
      <c r="Q60" s="21">
        <v>0</v>
      </c>
    </row>
    <row r="61" spans="1:17" customFormat="1" ht="6.75" customHeight="1" x14ac:dyDescent="0.3">
      <c r="B61" s="25"/>
      <c r="C61" s="15"/>
      <c r="D61" s="15"/>
      <c r="E61" s="26"/>
    </row>
    <row r="62" spans="1:17" ht="28.5" customHeight="1" x14ac:dyDescent="0.3">
      <c r="B62" s="167" t="s">
        <v>160</v>
      </c>
      <c r="C62" s="167"/>
      <c r="D62" s="167"/>
      <c r="E62" s="3"/>
      <c r="F62" s="93">
        <f t="shared" ref="F62:Q62" si="4">+SUM(F45:F60)</f>
        <v>2.4950499999999995E-3</v>
      </c>
      <c r="G62" s="93">
        <f t="shared" si="4"/>
        <v>0.26236277709371092</v>
      </c>
      <c r="H62" s="93">
        <f t="shared" si="4"/>
        <v>0.40051311000000017</v>
      </c>
      <c r="I62" s="93">
        <f t="shared" si="4"/>
        <v>0.62087329883525511</v>
      </c>
      <c r="J62" s="93">
        <f t="shared" si="4"/>
        <v>5.9135180922712402E-2</v>
      </c>
      <c r="K62" s="93">
        <f t="shared" si="4"/>
        <v>0.58658040000000022</v>
      </c>
      <c r="L62" s="93">
        <f t="shared" si="4"/>
        <v>0</v>
      </c>
      <c r="M62" s="93">
        <f t="shared" si="4"/>
        <v>0.36683289752044779</v>
      </c>
      <c r="N62" s="93">
        <f t="shared" si="4"/>
        <v>19.823053894922843</v>
      </c>
      <c r="O62" s="93">
        <f t="shared" si="4"/>
        <v>0.44037889983929224</v>
      </c>
      <c r="P62" s="93">
        <f t="shared" si="4"/>
        <v>6.5810723252356124E-2</v>
      </c>
      <c r="Q62" s="93">
        <f t="shared" si="4"/>
        <v>0.26483156444859296</v>
      </c>
    </row>
    <row r="63" spans="1:17" x14ac:dyDescent="0.3">
      <c r="B63" s="4"/>
      <c r="C63" s="4"/>
      <c r="D63" s="4"/>
      <c r="F63" s="18"/>
      <c r="G63" s="18"/>
      <c r="H63" s="18"/>
      <c r="I63" s="18"/>
      <c r="J63" s="18"/>
      <c r="K63" s="18"/>
      <c r="L63" s="18"/>
      <c r="M63" s="18"/>
      <c r="N63" s="18"/>
      <c r="O63" s="18"/>
      <c r="P63" s="18"/>
      <c r="Q63" s="18"/>
    </row>
    <row r="64" spans="1:17" x14ac:dyDescent="0.3">
      <c r="B64" s="4"/>
      <c r="C64" s="4"/>
      <c r="D64" s="4"/>
      <c r="F64" s="18"/>
      <c r="G64" s="18"/>
      <c r="H64" s="18"/>
      <c r="I64" s="18"/>
      <c r="J64" s="18"/>
      <c r="K64" s="18"/>
      <c r="L64" s="18"/>
      <c r="M64" s="18"/>
      <c r="N64" s="18"/>
      <c r="O64" s="18"/>
      <c r="P64" s="18"/>
      <c r="Q64" s="18"/>
    </row>
    <row r="65" spans="1:17" ht="30.75" customHeight="1" x14ac:dyDescent="0.3">
      <c r="B65" s="177" t="s">
        <v>67</v>
      </c>
      <c r="C65" s="177"/>
      <c r="D65" s="177"/>
      <c r="F65" s="18"/>
      <c r="G65" s="18"/>
      <c r="H65" s="18"/>
      <c r="I65" s="18"/>
      <c r="J65" s="18"/>
      <c r="K65" s="18"/>
      <c r="L65" s="18"/>
      <c r="M65" s="18"/>
      <c r="N65" s="18"/>
      <c r="O65" s="18"/>
      <c r="P65" s="18"/>
      <c r="Q65" s="18"/>
    </row>
    <row r="66" spans="1:17" x14ac:dyDescent="0.3">
      <c r="B66" s="169" t="s">
        <v>0</v>
      </c>
      <c r="C66" s="156" t="s">
        <v>1</v>
      </c>
      <c r="D66" s="156" t="s">
        <v>127</v>
      </c>
      <c r="F66" s="6">
        <v>2021</v>
      </c>
      <c r="G66" s="6">
        <v>2021</v>
      </c>
      <c r="H66" s="6">
        <v>2021</v>
      </c>
      <c r="I66" s="6">
        <v>2021</v>
      </c>
      <c r="J66" s="6">
        <v>2021</v>
      </c>
      <c r="K66" s="6">
        <v>2021</v>
      </c>
      <c r="L66" s="6">
        <v>2021</v>
      </c>
      <c r="M66" s="6">
        <v>2021</v>
      </c>
      <c r="N66" s="6">
        <v>2021</v>
      </c>
      <c r="O66" s="6">
        <v>2021</v>
      </c>
      <c r="P66" s="6">
        <v>2021</v>
      </c>
      <c r="Q66" s="6">
        <v>2021</v>
      </c>
    </row>
    <row r="67" spans="1:17" x14ac:dyDescent="0.3">
      <c r="B67" s="170"/>
      <c r="C67" s="157"/>
      <c r="D67" s="157"/>
      <c r="F67" s="6">
        <v>1</v>
      </c>
      <c r="G67" s="6">
        <f>+F67+1</f>
        <v>2</v>
      </c>
      <c r="H67" s="6">
        <f t="shared" ref="H67:Q67" si="5">+G67+1</f>
        <v>3</v>
      </c>
      <c r="I67" s="6">
        <f t="shared" si="5"/>
        <v>4</v>
      </c>
      <c r="J67" s="6">
        <f t="shared" si="5"/>
        <v>5</v>
      </c>
      <c r="K67" s="6">
        <f t="shared" si="5"/>
        <v>6</v>
      </c>
      <c r="L67" s="6">
        <f t="shared" si="5"/>
        <v>7</v>
      </c>
      <c r="M67" s="6">
        <f t="shared" si="5"/>
        <v>8</v>
      </c>
      <c r="N67" s="6">
        <f t="shared" si="5"/>
        <v>9</v>
      </c>
      <c r="O67" s="6">
        <f t="shared" si="5"/>
        <v>10</v>
      </c>
      <c r="P67" s="6">
        <f t="shared" si="5"/>
        <v>11</v>
      </c>
      <c r="Q67" s="6">
        <f t="shared" si="5"/>
        <v>12</v>
      </c>
    </row>
    <row r="68" spans="1:17" x14ac:dyDescent="0.3">
      <c r="A68" s="28" t="s">
        <v>70</v>
      </c>
      <c r="B68" s="9" t="s">
        <v>178</v>
      </c>
      <c r="C68" s="9" t="s">
        <v>179</v>
      </c>
      <c r="D68" s="9" t="s">
        <v>70</v>
      </c>
      <c r="E68" s="7"/>
      <c r="F68" s="21">
        <v>0</v>
      </c>
      <c r="G68" s="21">
        <v>0</v>
      </c>
      <c r="H68" s="21">
        <v>0</v>
      </c>
      <c r="I68" s="21">
        <v>0</v>
      </c>
      <c r="J68" s="21">
        <v>0</v>
      </c>
      <c r="K68" s="21">
        <v>0</v>
      </c>
      <c r="L68" s="21">
        <v>0</v>
      </c>
      <c r="M68" s="21">
        <v>0.7532725078012984</v>
      </c>
      <c r="N68" s="21">
        <v>0.77757162095617915</v>
      </c>
      <c r="O68" s="21">
        <v>0.70467428149153732</v>
      </c>
      <c r="P68" s="21">
        <v>0.7532725078012984</v>
      </c>
      <c r="Q68" s="21">
        <v>0.72897339464641786</v>
      </c>
    </row>
    <row r="69" spans="1:17" x14ac:dyDescent="0.3">
      <c r="A69" s="28" t="s">
        <v>70</v>
      </c>
      <c r="B69" s="9" t="s">
        <v>166</v>
      </c>
      <c r="C69" s="9" t="s">
        <v>167</v>
      </c>
      <c r="D69" s="9" t="s">
        <v>121</v>
      </c>
      <c r="E69" s="7"/>
      <c r="F69" s="21">
        <v>0</v>
      </c>
      <c r="G69" s="21">
        <v>0.84903960091920416</v>
      </c>
      <c r="H69" s="21">
        <v>1.4665229470422618</v>
      </c>
      <c r="I69" s="21">
        <v>0.79758265540894935</v>
      </c>
      <c r="J69" s="21">
        <v>0.78281260623470972</v>
      </c>
      <c r="K69" s="21">
        <v>0.74326699070368041</v>
      </c>
      <c r="L69" s="21">
        <v>0.4616831499427313</v>
      </c>
      <c r="M69" s="21">
        <v>0</v>
      </c>
      <c r="N69" s="21">
        <v>0</v>
      </c>
      <c r="O69" s="21">
        <v>0</v>
      </c>
      <c r="P69" s="21">
        <v>0</v>
      </c>
      <c r="Q69" s="21">
        <v>0</v>
      </c>
    </row>
    <row r="70" spans="1:17" customFormat="1" ht="6.75" customHeight="1" x14ac:dyDescent="0.3">
      <c r="B70" s="25"/>
      <c r="C70" s="15"/>
      <c r="D70" s="15"/>
      <c r="E70" s="26"/>
    </row>
    <row r="71" spans="1:17" ht="28.5" customHeight="1" x14ac:dyDescent="0.3">
      <c r="B71" s="167" t="s">
        <v>161</v>
      </c>
      <c r="C71" s="167"/>
      <c r="D71" s="167"/>
      <c r="E71" s="3"/>
      <c r="F71" s="93">
        <f t="shared" ref="F71:Q71" si="6">+SUM(F68:F69)</f>
        <v>0</v>
      </c>
      <c r="G71" s="93">
        <f t="shared" si="6"/>
        <v>0.84903960091920416</v>
      </c>
      <c r="H71" s="93">
        <f t="shared" si="6"/>
        <v>1.4665229470422618</v>
      </c>
      <c r="I71" s="93">
        <f t="shared" si="6"/>
        <v>0.79758265540894935</v>
      </c>
      <c r="J71" s="93">
        <f t="shared" si="6"/>
        <v>0.78281260623470972</v>
      </c>
      <c r="K71" s="93">
        <f t="shared" si="6"/>
        <v>0.74326699070368041</v>
      </c>
      <c r="L71" s="93">
        <f t="shared" si="6"/>
        <v>0.4616831499427313</v>
      </c>
      <c r="M71" s="93">
        <f t="shared" si="6"/>
        <v>0.7532725078012984</v>
      </c>
      <c r="N71" s="93">
        <f t="shared" si="6"/>
        <v>0.77757162095617915</v>
      </c>
      <c r="O71" s="93">
        <f t="shared" si="6"/>
        <v>0.70467428149153732</v>
      </c>
      <c r="P71" s="93">
        <f t="shared" si="6"/>
        <v>0.7532725078012984</v>
      </c>
      <c r="Q71" s="93">
        <f t="shared" si="6"/>
        <v>0.72897339464641786</v>
      </c>
    </row>
    <row r="72" spans="1:17" x14ac:dyDescent="0.3">
      <c r="B72" s="4"/>
      <c r="C72" s="4"/>
      <c r="D72" s="4"/>
      <c r="F72" s="18"/>
      <c r="G72" s="18"/>
      <c r="H72" s="18"/>
      <c r="I72" s="18"/>
      <c r="J72" s="18"/>
      <c r="K72" s="18"/>
      <c r="L72" s="18"/>
      <c r="M72" s="18"/>
      <c r="N72" s="18"/>
      <c r="O72" s="18"/>
      <c r="P72" s="18"/>
      <c r="Q72" s="18"/>
    </row>
    <row r="73" spans="1:17" x14ac:dyDescent="0.3">
      <c r="B73" s="4"/>
      <c r="C73" s="4"/>
      <c r="D73" s="4"/>
      <c r="F73" s="18"/>
      <c r="G73" s="18"/>
      <c r="H73" s="18"/>
      <c r="I73" s="18"/>
      <c r="J73" s="18"/>
      <c r="K73" s="18"/>
      <c r="L73" s="18"/>
      <c r="M73" s="18"/>
      <c r="N73" s="18"/>
      <c r="O73" s="18"/>
      <c r="P73" s="18"/>
      <c r="Q73" s="18"/>
    </row>
  </sheetData>
  <sortState xmlns:xlrd2="http://schemas.microsoft.com/office/spreadsheetml/2017/richdata2" ref="B35:MS45">
    <sortCondition descending="1" ref="E35:E45"/>
  </sortState>
  <mergeCells count="18">
    <mergeCell ref="D66:D67"/>
    <mergeCell ref="B42:D42"/>
    <mergeCell ref="B26:D26"/>
    <mergeCell ref="B62:D62"/>
    <mergeCell ref="B71:D71"/>
    <mergeCell ref="B27:D28"/>
    <mergeCell ref="B43:B44"/>
    <mergeCell ref="C43:C44"/>
    <mergeCell ref="B66:B67"/>
    <mergeCell ref="C66:C67"/>
    <mergeCell ref="B1:E1"/>
    <mergeCell ref="B5:B6"/>
    <mergeCell ref="C5:C6"/>
    <mergeCell ref="B4:D4"/>
    <mergeCell ref="B65:D65"/>
    <mergeCell ref="B37:D37"/>
    <mergeCell ref="D5:D6"/>
    <mergeCell ref="D43:D44"/>
  </mergeCells>
  <hyperlinks>
    <hyperlink ref="C11" location="ANSG20!A1" display="ANSG20" xr:uid="{00000000-0004-0000-0200-000000000000}"/>
    <hyperlink ref="C13" location="ANSE21!A1" display="ANSE21" xr:uid="{00000000-0004-0000-0200-000001000000}"/>
    <hyperlink ref="C12" location="ANSE22!A1" display="ANSE22" xr:uid="{00000000-0004-0000-0200-000002000000}"/>
    <hyperlink ref="C10" location="ANSE23!A1" display="ANSE23" xr:uid="{00000000-0004-0000-0200-000003000000}"/>
    <hyperlink ref="C7" location="FFDPO23!A1" display="FFDPO23" xr:uid="{00000000-0004-0000-0200-000004000000}"/>
    <hyperlink ref="C15" location="ANSG22!A1" display="ANSG22" xr:uid="{00000000-0004-0000-0200-000005000000}"/>
    <hyperlink ref="C14" location="IPVO26!A1" display="IPVO26" xr:uid="{00000000-0004-0000-0200-000006000000}"/>
    <hyperlink ref="C16" location="PROFA21!A1" display="PROFA21" xr:uid="{00000000-0004-0000-0200-000007000000}"/>
    <hyperlink ref="C19" location="'PMJ21'!A1" display="PMJ21" xr:uid="{00000000-0004-0000-0200-000008000000}"/>
    <hyperlink ref="C18" location="'PMG25'!A1" display="PMG25" xr:uid="{00000000-0004-0000-0200-000009000000}"/>
    <hyperlink ref="C47" location="BIDF40!A1" display="BIDF40" xr:uid="{00000000-0004-0000-0200-00000A000000}"/>
    <hyperlink ref="C56" location="BIDF22!A1" display="BIDF22" xr:uid="{00000000-0004-0000-0200-00000B000000}"/>
    <hyperlink ref="C53" location="BIDO24!A1" display="BIDO24" xr:uid="{00000000-0004-0000-0200-00000C000000}"/>
    <hyperlink ref="C51" location="BIDN32!A1" display="BIDN32" xr:uid="{00000000-0004-0000-0200-00000D000000}"/>
    <hyperlink ref="C54" location="BIDS34!A1" display="BIDS34" xr:uid="{00000000-0004-0000-0200-00000E000000}"/>
    <hyperlink ref="C55" location="BIDS23!A1" display="BIDS23" xr:uid="{00000000-0004-0000-0200-00000F000000}"/>
    <hyperlink ref="C50" location="BIDY42!A1" display="BIDY42" xr:uid="{00000000-0004-0000-0200-000010000000}"/>
    <hyperlink ref="C59" location="BIRS20!A1" display="BIRS20" xr:uid="{00000000-0004-0000-0200-000011000000}"/>
    <hyperlink ref="C58" location="BIRJ22!A1" display="BIRJ22" xr:uid="{00000000-0004-0000-0200-000012000000}"/>
    <hyperlink ref="C57" location="BIRS38!A1" display="BIRS38" xr:uid="{00000000-0004-0000-0200-000013000000}"/>
    <hyperlink ref="C20" location="FFFIRO24!A1" display="FFFIRO24" xr:uid="{00000000-0004-0000-0200-000014000000}"/>
    <hyperlink ref="C21" location="FFFIRF26!A1" display="FFFIRF26" xr:uid="{00000000-0004-0000-0200-000015000000}"/>
    <hyperlink ref="C24" location="FFFIRF21!A1" display="FFFIRF21" xr:uid="{00000000-0004-0000-0200-000016000000}"/>
    <hyperlink ref="C23" location="FFFIRY22!A1" display="FFFIRY22" xr:uid="{00000000-0004-0000-0200-000017000000}"/>
    <hyperlink ref="C22" location="FFFIRE26!A1" display="FFFIRE26" xr:uid="{00000000-0004-0000-0200-000018000000}"/>
    <hyperlink ref="C9" location="GOBD23!A1" display="GOBD23" xr:uid="{00000000-0004-0000-0200-000019000000}"/>
    <hyperlink ref="C17" location="'PMY25'!A1" display="PMY25" xr:uid="{00000000-0004-0000-0200-00001A000000}"/>
    <hyperlink ref="C68" location="BNAJ26!A1" display="BNAJ26" xr:uid="{00000000-0004-0000-0200-00001B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workbookViewId="0"/>
  </sheetViews>
  <sheetFormatPr baseColWidth="10" defaultRowHeight="15" x14ac:dyDescent="0.25"/>
  <sheetData>
    <row r="6" spans="11:11" x14ac:dyDescent="0.25">
      <c r="K6" s="88">
        <v>1</v>
      </c>
    </row>
    <row r="25" spans="11:11" x14ac:dyDescent="0.25">
      <c r="K25" s="88">
        <v>1</v>
      </c>
    </row>
    <row r="44" spans="11:11" x14ac:dyDescent="0.25">
      <c r="K44" s="88">
        <v>1</v>
      </c>
    </row>
    <row r="64" spans="11:11" x14ac:dyDescent="0.25">
      <c r="K64" s="88">
        <v>1</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V30"/>
  <sheetViews>
    <sheetView showGridLines="0" zoomScale="40" zoomScaleNormal="40" workbookViewId="0"/>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9" max="49" width="17.7109375" customWidth="1"/>
    <col min="56" max="56" width="17.7109375" customWidth="1"/>
    <col min="62" max="62" width="14.7109375" customWidth="1"/>
    <col min="66" max="66" width="90.85546875" customWidth="1"/>
  </cols>
  <sheetData>
    <row r="2" spans="1:74" ht="33" customHeight="1" x14ac:dyDescent="0.25">
      <c r="G2" s="179" t="s">
        <v>117</v>
      </c>
      <c r="H2" s="179" t="s">
        <v>118</v>
      </c>
      <c r="I2" s="179"/>
      <c r="J2" s="179"/>
      <c r="K2" s="179" t="s">
        <v>119</v>
      </c>
      <c r="L2" s="179"/>
      <c r="M2" s="179"/>
      <c r="N2" s="179" t="s">
        <v>116</v>
      </c>
      <c r="O2" s="179"/>
      <c r="P2" s="179"/>
      <c r="Q2" s="179" t="s">
        <v>118</v>
      </c>
      <c r="R2" s="179"/>
      <c r="S2" s="179"/>
      <c r="T2" s="179" t="s">
        <v>119</v>
      </c>
      <c r="U2" s="179"/>
      <c r="V2" s="179"/>
      <c r="W2" s="179" t="s">
        <v>116</v>
      </c>
      <c r="X2" s="179"/>
      <c r="Y2" s="179"/>
      <c r="AB2" s="179" t="s">
        <v>125</v>
      </c>
      <c r="AC2" s="82" t="s">
        <v>120</v>
      </c>
      <c r="AD2" s="82" t="s">
        <v>120</v>
      </c>
      <c r="AE2" s="82" t="s">
        <v>120</v>
      </c>
      <c r="AF2" s="82" t="s">
        <v>121</v>
      </c>
      <c r="AG2" s="82" t="s">
        <v>121</v>
      </c>
      <c r="AH2" s="82" t="s">
        <v>121</v>
      </c>
      <c r="AI2" s="82" t="s">
        <v>122</v>
      </c>
      <c r="AJ2" s="82" t="s">
        <v>122</v>
      </c>
      <c r="AK2" s="82" t="s">
        <v>122</v>
      </c>
      <c r="AL2" s="82" t="s">
        <v>123</v>
      </c>
      <c r="AM2" s="82" t="s">
        <v>123</v>
      </c>
      <c r="AN2" s="82" t="s">
        <v>123</v>
      </c>
      <c r="AO2" s="82" t="s">
        <v>124</v>
      </c>
      <c r="AP2" s="82" t="s">
        <v>124</v>
      </c>
      <c r="AQ2" s="82" t="s">
        <v>124</v>
      </c>
      <c r="AR2" s="179" t="s">
        <v>116</v>
      </c>
      <c r="AS2" s="179"/>
      <c r="AT2" s="179"/>
    </row>
    <row r="3" spans="1:74" ht="27" customHeight="1" x14ac:dyDescent="0.25">
      <c r="A3" s="78" t="s">
        <v>115</v>
      </c>
      <c r="B3" s="79" t="s">
        <v>2</v>
      </c>
      <c r="C3" s="79" t="s">
        <v>131</v>
      </c>
      <c r="D3" s="79" t="s">
        <v>70</v>
      </c>
      <c r="G3" s="179"/>
      <c r="H3" s="79" t="s">
        <v>2</v>
      </c>
      <c r="I3" s="79" t="s">
        <v>131</v>
      </c>
      <c r="J3" s="79" t="s">
        <v>70</v>
      </c>
      <c r="K3" s="79" t="s">
        <v>2</v>
      </c>
      <c r="L3" s="79" t="s">
        <v>131</v>
      </c>
      <c r="M3" s="79" t="s">
        <v>70</v>
      </c>
      <c r="N3" s="79" t="s">
        <v>2</v>
      </c>
      <c r="O3" s="79" t="s">
        <v>131</v>
      </c>
      <c r="P3" s="79" t="s">
        <v>70</v>
      </c>
      <c r="Q3" s="79" t="s">
        <v>2</v>
      </c>
      <c r="R3" s="79" t="s">
        <v>131</v>
      </c>
      <c r="S3" s="79" t="s">
        <v>70</v>
      </c>
      <c r="T3" s="79" t="s">
        <v>2</v>
      </c>
      <c r="U3" s="79" t="s">
        <v>131</v>
      </c>
      <c r="V3" s="79" t="s">
        <v>70</v>
      </c>
      <c r="W3" s="79" t="s">
        <v>2</v>
      </c>
      <c r="X3" s="79" t="s">
        <v>131</v>
      </c>
      <c r="Y3" s="79" t="s">
        <v>70</v>
      </c>
      <c r="AB3" s="179"/>
      <c r="AC3" s="79" t="s">
        <v>2</v>
      </c>
      <c r="AD3" s="79" t="s">
        <v>131</v>
      </c>
      <c r="AE3" s="79" t="s">
        <v>70</v>
      </c>
      <c r="AF3" s="79" t="s">
        <v>2</v>
      </c>
      <c r="AG3" s="79" t="s">
        <v>131</v>
      </c>
      <c r="AH3" s="79" t="s">
        <v>70</v>
      </c>
      <c r="AI3" s="79" t="s">
        <v>2</v>
      </c>
      <c r="AJ3" s="79" t="s">
        <v>131</v>
      </c>
      <c r="AK3" s="79" t="s">
        <v>70</v>
      </c>
      <c r="AL3" s="79" t="s">
        <v>2</v>
      </c>
      <c r="AM3" s="79" t="s">
        <v>131</v>
      </c>
      <c r="AN3" s="79" t="s">
        <v>70</v>
      </c>
      <c r="AO3" s="79" t="s">
        <v>2</v>
      </c>
      <c r="AP3" s="79" t="s">
        <v>131</v>
      </c>
      <c r="AQ3" s="79" t="s">
        <v>70</v>
      </c>
      <c r="AR3" s="79" t="s">
        <v>2</v>
      </c>
      <c r="AS3" s="79" t="s">
        <v>131</v>
      </c>
      <c r="AT3" s="79" t="s">
        <v>70</v>
      </c>
      <c r="AW3" s="78" t="s">
        <v>132</v>
      </c>
      <c r="AX3" s="79" t="s">
        <v>2</v>
      </c>
      <c r="AY3" s="79" t="s">
        <v>131</v>
      </c>
      <c r="AZ3" s="79" t="s">
        <v>70</v>
      </c>
      <c r="BA3" s="81" t="s">
        <v>134</v>
      </c>
      <c r="BD3" s="78" t="s">
        <v>135</v>
      </c>
      <c r="BE3" s="79" t="s">
        <v>138</v>
      </c>
      <c r="BF3" s="79" t="s">
        <v>139</v>
      </c>
      <c r="BG3" s="79" t="s">
        <v>140</v>
      </c>
      <c r="BH3" s="79" t="s">
        <v>136</v>
      </c>
      <c r="BI3" s="79" t="s">
        <v>137</v>
      </c>
      <c r="BJ3" s="81" t="s">
        <v>141</v>
      </c>
      <c r="BK3" s="81" t="s">
        <v>134</v>
      </c>
      <c r="BT3" s="178" t="s">
        <v>153</v>
      </c>
      <c r="BU3" s="178"/>
      <c r="BV3" s="178"/>
    </row>
    <row r="4" spans="1:74" ht="16.5" x14ac:dyDescent="0.25">
      <c r="A4" s="85">
        <v>2021</v>
      </c>
      <c r="B4" s="121">
        <v>7685.07520746521</v>
      </c>
      <c r="C4" s="121">
        <v>39.238527378437048</v>
      </c>
      <c r="D4" s="121">
        <v>19.252997324749934</v>
      </c>
      <c r="E4" s="57"/>
      <c r="F4" s="57"/>
      <c r="G4" s="85">
        <v>2021</v>
      </c>
      <c r="H4" s="121">
        <v>4914.4315215881634</v>
      </c>
      <c r="I4" s="121">
        <v>16.34565958160184</v>
      </c>
      <c r="J4" s="121">
        <v>10.434325061801667</v>
      </c>
      <c r="K4" s="121">
        <v>2770.6436858770471</v>
      </c>
      <c r="L4" s="121">
        <v>22.892867796835208</v>
      </c>
      <c r="M4" s="121">
        <v>8.8186722629482688</v>
      </c>
      <c r="N4" s="122">
        <f>+SUM(H4,K4)</f>
        <v>7685.07520746521</v>
      </c>
      <c r="O4" s="122">
        <f>+SUM(I4,L4)</f>
        <v>39.238527378437048</v>
      </c>
      <c r="P4" s="122">
        <f>+SUM(J4,M4)</f>
        <v>19.252997324749934</v>
      </c>
      <c r="Q4" s="123">
        <f t="shared" ref="Q4" si="0">IFERROR(H4/$N4,"-")</f>
        <v>0.63947734913697796</v>
      </c>
      <c r="R4" s="123">
        <f t="shared" ref="R4" si="1">IFERROR(I4/$O4,"-")</f>
        <v>0.4165716879218142</v>
      </c>
      <c r="S4" s="123">
        <f t="shared" ref="S4" si="2">IFERROR(J4/$P4,"-")</f>
        <v>0.54195847461050806</v>
      </c>
      <c r="T4" s="123">
        <f>IFERROR(K4/$N4,"-")</f>
        <v>0.3605226508630221</v>
      </c>
      <c r="U4" s="123">
        <f>IFERROR(L4/$O4,"-")</f>
        <v>0.5834283120781858</v>
      </c>
      <c r="V4" s="123">
        <f>IFERROR(M4/$P4,"-")</f>
        <v>0.458041525389492</v>
      </c>
      <c r="W4" s="123">
        <f>+SUM(Q4,T4)</f>
        <v>1</v>
      </c>
      <c r="X4" s="123">
        <f>+SUM(R4,U4)</f>
        <v>1</v>
      </c>
      <c r="Y4" s="123">
        <f>+SUM(S4,V4)</f>
        <v>1</v>
      </c>
      <c r="Z4" s="86">
        <v>0</v>
      </c>
      <c r="AB4" s="85">
        <v>2021</v>
      </c>
      <c r="AC4" s="124">
        <v>4620.5649851451763</v>
      </c>
      <c r="AD4" s="124">
        <v>0</v>
      </c>
      <c r="AE4" s="124">
        <v>0</v>
      </c>
      <c r="AF4" s="124">
        <v>0</v>
      </c>
      <c r="AG4" s="124">
        <v>0</v>
      </c>
      <c r="AH4" s="124">
        <v>19.252997324749934</v>
      </c>
      <c r="AI4" s="124">
        <v>0</v>
      </c>
      <c r="AJ4" s="124">
        <v>0.79255361999999996</v>
      </c>
      <c r="AK4" s="124">
        <v>0</v>
      </c>
      <c r="AL4" s="124">
        <v>0</v>
      </c>
      <c r="AM4" s="124">
        <v>19.014107091770384</v>
      </c>
      <c r="AN4" s="124">
        <v>0</v>
      </c>
      <c r="AO4" s="124">
        <v>3064.5102223200347</v>
      </c>
      <c r="AP4" s="124">
        <v>19.431866666666668</v>
      </c>
      <c r="AQ4" s="124">
        <v>0</v>
      </c>
      <c r="AR4" s="125">
        <f>+SUMPRODUCT(1*($AC$3:$AQ$3=AR$3)*($AC4:$AQ4))</f>
        <v>7685.075207465211</v>
      </c>
      <c r="AS4" s="125">
        <f>+SUMPRODUCT(1*($AC$3:$AQ$3=AS$3)*($AC4:$AQ4))</f>
        <v>39.238527378437055</v>
      </c>
      <c r="AT4" s="125">
        <f>+SUMPRODUCT(1*($AC$3:$AQ$3=AT$3)*($AC4:$AQ4))</f>
        <v>19.252997324749934</v>
      </c>
      <c r="AU4" s="57"/>
      <c r="AV4" s="57"/>
      <c r="AW4" s="81" t="s">
        <v>76</v>
      </c>
      <c r="AX4" s="128">
        <f>+AX5/$BA$5</f>
        <v>0.21350523381336461</v>
      </c>
      <c r="AY4" s="128">
        <f>+AY5/$BA$5</f>
        <v>0.64271124618499975</v>
      </c>
      <c r="AZ4" s="128">
        <f>+AZ5/$BA$5</f>
        <v>0.14378352000163575</v>
      </c>
      <c r="BA4" s="128">
        <f>+SUM(AX4:AZ4)</f>
        <v>1</v>
      </c>
      <c r="BD4" s="81" t="s">
        <v>76</v>
      </c>
      <c r="BE4" s="128">
        <f t="shared" ref="BE4:BJ4" si="3">+BE5/$BK$5</f>
        <v>0.15440460391095967</v>
      </c>
      <c r="BF4" s="128">
        <f t="shared" si="3"/>
        <v>0.14378352000163575</v>
      </c>
      <c r="BG4" s="128">
        <f t="shared" si="3"/>
        <v>0.47785128288388151</v>
      </c>
      <c r="BH4" s="128">
        <f t="shared" si="3"/>
        <v>4.9653798313288623E-2</v>
      </c>
      <c r="BI4" s="128">
        <f t="shared" si="3"/>
        <v>0.16485996330111821</v>
      </c>
      <c r="BJ4" s="128">
        <f t="shared" si="3"/>
        <v>9.4468315891163401E-3</v>
      </c>
      <c r="BK4" s="128">
        <f>+SUM(BE4:BJ4)</f>
        <v>1</v>
      </c>
      <c r="BL4" s="84"/>
      <c r="BT4" s="87" t="s">
        <v>143</v>
      </c>
    </row>
    <row r="5" spans="1:74" ht="16.5" x14ac:dyDescent="0.25">
      <c r="A5" s="85">
        <v>2022</v>
      </c>
      <c r="B5" s="121">
        <v>15198.692240031121</v>
      </c>
      <c r="C5" s="121">
        <v>41.288482970130609</v>
      </c>
      <c r="D5" s="121">
        <v>44.248685055037562</v>
      </c>
      <c r="E5" s="57"/>
      <c r="F5" s="57"/>
      <c r="G5" s="85">
        <v>2022</v>
      </c>
      <c r="H5" s="121">
        <v>10591.864153426912</v>
      </c>
      <c r="I5" s="121">
        <v>15.803446180435063</v>
      </c>
      <c r="J5" s="121">
        <v>36.133681228461327</v>
      </c>
      <c r="K5" s="121">
        <v>4606.8280866042096</v>
      </c>
      <c r="L5" s="121">
        <v>25.485036789695545</v>
      </c>
      <c r="M5" s="121">
        <v>8.1150038265762365</v>
      </c>
      <c r="N5" s="122">
        <f t="shared" ref="N5:N10" si="4">+SUM(H5,K5)</f>
        <v>15198.692240031121</v>
      </c>
      <c r="O5" s="122">
        <f t="shared" ref="O5:O10" si="5">+SUM(I5,L5)</f>
        <v>41.288482970130609</v>
      </c>
      <c r="P5" s="122">
        <f t="shared" ref="P5:P10" si="6">+SUM(J5,M5)</f>
        <v>44.248685055037562</v>
      </c>
      <c r="Q5" s="123">
        <f t="shared" ref="Q5:Q10" si="7">IFERROR(H5/$N5,"-")</f>
        <v>0.69689312647107216</v>
      </c>
      <c r="R5" s="123">
        <f t="shared" ref="R5:R10" si="8">IFERROR(I5/$O5,"-")</f>
        <v>0.38275676517027218</v>
      </c>
      <c r="S5" s="123">
        <f t="shared" ref="S5:S10" si="9">IFERROR(J5/$P5,"-")</f>
        <v>0.81660463318892751</v>
      </c>
      <c r="T5" s="123">
        <f t="shared" ref="T5:T10" si="10">IFERROR(K5/$N5,"-")</f>
        <v>0.30310687352892779</v>
      </c>
      <c r="U5" s="123">
        <f t="shared" ref="U5:U10" si="11">IFERROR(L5/$O5,"-")</f>
        <v>0.61724323482972787</v>
      </c>
      <c r="V5" s="123">
        <f t="shared" ref="V5:V10" si="12">IFERROR(M5/$P5,"-")</f>
        <v>0.18339536681107252</v>
      </c>
      <c r="W5" s="123">
        <f t="shared" ref="W5:W10" si="13">+SUM(Q5,T5)</f>
        <v>1</v>
      </c>
      <c r="X5" s="123">
        <f t="shared" ref="X5:X10" si="14">+SUM(R5,U5)</f>
        <v>1</v>
      </c>
      <c r="Y5" s="123">
        <f t="shared" ref="Y5:Y10" si="15">+SUM(S5,V5)</f>
        <v>1</v>
      </c>
      <c r="Z5" s="86">
        <v>0</v>
      </c>
      <c r="AB5" s="85">
        <v>2022</v>
      </c>
      <c r="AC5" s="124">
        <v>13423.406813586058</v>
      </c>
      <c r="AD5" s="124">
        <v>0</v>
      </c>
      <c r="AE5" s="124">
        <v>0</v>
      </c>
      <c r="AF5" s="124">
        <v>0</v>
      </c>
      <c r="AG5" s="124">
        <v>0</v>
      </c>
      <c r="AH5" s="124">
        <v>44.248685055037562</v>
      </c>
      <c r="AI5" s="124">
        <v>0</v>
      </c>
      <c r="AJ5" s="124">
        <v>0</v>
      </c>
      <c r="AK5" s="124">
        <v>0</v>
      </c>
      <c r="AL5" s="124">
        <v>0</v>
      </c>
      <c r="AM5" s="124">
        <v>18.76518297013061</v>
      </c>
      <c r="AN5" s="124">
        <v>0</v>
      </c>
      <c r="AO5" s="124">
        <v>1775.285426445063</v>
      </c>
      <c r="AP5" s="124">
        <v>22.523299999999999</v>
      </c>
      <c r="AQ5" s="124">
        <v>0</v>
      </c>
      <c r="AR5" s="125">
        <f t="shared" ref="AR5:AT10" si="16">+SUMPRODUCT(1*($AC$3:$AQ$3=AR$3)*($AC5:$AQ5))</f>
        <v>15198.692240031121</v>
      </c>
      <c r="AS5" s="125">
        <f t="shared" si="16"/>
        <v>41.288482970130609</v>
      </c>
      <c r="AT5" s="125">
        <f t="shared" si="16"/>
        <v>44.248685055037562</v>
      </c>
      <c r="AU5" s="57"/>
      <c r="AV5" s="57"/>
      <c r="AW5" s="81" t="s">
        <v>133</v>
      </c>
      <c r="AX5" s="126">
        <v>236.78754826996277</v>
      </c>
      <c r="AY5" s="126">
        <v>712.7976092741211</v>
      </c>
      <c r="AZ5" s="126">
        <v>159.4628224082501</v>
      </c>
      <c r="BA5" s="127">
        <f>+SUM(AX5:AZ5)</f>
        <v>1109.0479799523339</v>
      </c>
      <c r="BD5" s="81" t="s">
        <v>133</v>
      </c>
      <c r="BE5" s="130">
        <v>171.24211406279005</v>
      </c>
      <c r="BF5" s="130">
        <v>159.4628224082501</v>
      </c>
      <c r="BG5" s="130">
        <v>529.96</v>
      </c>
      <c r="BH5" s="130">
        <v>55.068444716313351</v>
      </c>
      <c r="BI5" s="130">
        <v>182.83760927412106</v>
      </c>
      <c r="BJ5" s="130">
        <v>10.476989490859372</v>
      </c>
      <c r="BK5" s="129">
        <f>+SUM(BE5:BJ5)</f>
        <v>1109.0479799523339</v>
      </c>
      <c r="BL5" s="83"/>
      <c r="BT5" s="87" t="s">
        <v>144</v>
      </c>
    </row>
    <row r="6" spans="1:74" x14ac:dyDescent="0.25">
      <c r="A6" s="85">
        <v>2023</v>
      </c>
      <c r="B6" s="121">
        <v>11900.138513166032</v>
      </c>
      <c r="C6" s="121">
        <v>125.86571911934961</v>
      </c>
      <c r="D6" s="121">
        <v>45.576586590594097</v>
      </c>
      <c r="E6" s="57"/>
      <c r="F6" s="57"/>
      <c r="G6" s="85">
        <v>2023</v>
      </c>
      <c r="H6" s="121">
        <v>10595.810011683749</v>
      </c>
      <c r="I6" s="121">
        <v>97.225939856057025</v>
      </c>
      <c r="J6" s="121">
        <v>39.418561340139632</v>
      </c>
      <c r="K6" s="121">
        <v>1304.3285014822836</v>
      </c>
      <c r="L6" s="121">
        <v>28.639779263292581</v>
      </c>
      <c r="M6" s="121">
        <v>6.1580252504544672</v>
      </c>
      <c r="N6" s="122">
        <f t="shared" si="4"/>
        <v>11900.138513166032</v>
      </c>
      <c r="O6" s="122">
        <f t="shared" si="5"/>
        <v>125.86571911934961</v>
      </c>
      <c r="P6" s="122">
        <f t="shared" si="6"/>
        <v>45.576586590594097</v>
      </c>
      <c r="Q6" s="123">
        <f t="shared" si="7"/>
        <v>0.89039383869026356</v>
      </c>
      <c r="R6" s="123">
        <f t="shared" si="8"/>
        <v>0.77245766787273118</v>
      </c>
      <c r="S6" s="123">
        <f t="shared" si="9"/>
        <v>0.86488621217356954</v>
      </c>
      <c r="T6" s="123">
        <f t="shared" si="10"/>
        <v>0.10960616130973647</v>
      </c>
      <c r="U6" s="123">
        <f t="shared" si="11"/>
        <v>0.22754233212726885</v>
      </c>
      <c r="V6" s="123">
        <f t="shared" si="12"/>
        <v>0.13511378782643046</v>
      </c>
      <c r="W6" s="123">
        <f t="shared" si="13"/>
        <v>1</v>
      </c>
      <c r="X6" s="123">
        <f t="shared" si="14"/>
        <v>1</v>
      </c>
      <c r="Y6" s="123">
        <f t="shared" si="15"/>
        <v>1</v>
      </c>
      <c r="Z6" s="86">
        <v>0</v>
      </c>
      <c r="AB6" s="85">
        <v>2023</v>
      </c>
      <c r="AC6" s="124">
        <v>10670.370898209345</v>
      </c>
      <c r="AD6" s="124">
        <v>0</v>
      </c>
      <c r="AE6" s="124">
        <v>0</v>
      </c>
      <c r="AF6" s="124">
        <v>0</v>
      </c>
      <c r="AG6" s="124">
        <v>0</v>
      </c>
      <c r="AH6" s="124">
        <v>45.576586590594097</v>
      </c>
      <c r="AI6" s="124">
        <v>0</v>
      </c>
      <c r="AJ6" s="124">
        <v>0</v>
      </c>
      <c r="AK6" s="124">
        <v>0</v>
      </c>
      <c r="AL6" s="124">
        <v>0</v>
      </c>
      <c r="AM6" s="124">
        <v>19.007438350118822</v>
      </c>
      <c r="AN6" s="124">
        <v>0</v>
      </c>
      <c r="AO6" s="124">
        <v>1229.7676149566935</v>
      </c>
      <c r="AP6" s="124">
        <v>106.85828076923077</v>
      </c>
      <c r="AQ6" s="124">
        <v>0</v>
      </c>
      <c r="AR6" s="125">
        <f t="shared" si="16"/>
        <v>11900.138513166039</v>
      </c>
      <c r="AS6" s="125">
        <f t="shared" si="16"/>
        <v>125.86571911934959</v>
      </c>
      <c r="AT6" s="125">
        <f t="shared" si="16"/>
        <v>45.576586590594097</v>
      </c>
      <c r="AU6" s="57"/>
      <c r="AV6" s="57"/>
      <c r="AW6" s="57"/>
      <c r="BA6" s="57"/>
      <c r="BD6" s="57"/>
      <c r="BT6" s="87" t="s">
        <v>145</v>
      </c>
    </row>
    <row r="7" spans="1:74" x14ac:dyDescent="0.25">
      <c r="A7" s="85">
        <v>2024</v>
      </c>
      <c r="B7" s="121">
        <v>1264.3995366646104</v>
      </c>
      <c r="C7" s="121">
        <v>125.6987679313427</v>
      </c>
      <c r="D7" s="121">
        <v>43.618708047318449</v>
      </c>
      <c r="E7" s="57"/>
      <c r="F7" s="57"/>
      <c r="G7" s="85">
        <v>2024</v>
      </c>
      <c r="H7" s="121">
        <v>973.90278426354735</v>
      </c>
      <c r="I7" s="121">
        <v>97.09782193480703</v>
      </c>
      <c r="J7" s="121">
        <v>39.418561340139632</v>
      </c>
      <c r="K7" s="121">
        <v>290.49675240106308</v>
      </c>
      <c r="L7" s="121">
        <v>28.600945996535668</v>
      </c>
      <c r="M7" s="121">
        <v>4.2001467071788134</v>
      </c>
      <c r="N7" s="122">
        <f t="shared" si="4"/>
        <v>1264.3995366646104</v>
      </c>
      <c r="O7" s="122">
        <f t="shared" si="5"/>
        <v>125.6987679313427</v>
      </c>
      <c r="P7" s="122">
        <f t="shared" si="6"/>
        <v>43.618708047318449</v>
      </c>
      <c r="Q7" s="123">
        <f t="shared" si="7"/>
        <v>0.77024924165397013</v>
      </c>
      <c r="R7" s="123">
        <f t="shared" si="8"/>
        <v>0.77246438873483902</v>
      </c>
      <c r="S7" s="123">
        <f t="shared" si="9"/>
        <v>0.90370767738873847</v>
      </c>
      <c r="T7" s="123">
        <f t="shared" si="10"/>
        <v>0.2297507583460299</v>
      </c>
      <c r="U7" s="123">
        <f t="shared" si="11"/>
        <v>0.22753561126516092</v>
      </c>
      <c r="V7" s="123">
        <f t="shared" si="12"/>
        <v>9.629232261126143E-2</v>
      </c>
      <c r="W7" s="123">
        <f t="shared" si="13"/>
        <v>1</v>
      </c>
      <c r="X7" s="123">
        <f t="shared" si="14"/>
        <v>1</v>
      </c>
      <c r="Y7" s="123">
        <f t="shared" si="15"/>
        <v>0.99999999999999989</v>
      </c>
      <c r="Z7" s="86">
        <v>0</v>
      </c>
      <c r="AB7" s="85">
        <v>2024</v>
      </c>
      <c r="AC7" s="124">
        <v>313.9374056352421</v>
      </c>
      <c r="AD7" s="124">
        <v>0</v>
      </c>
      <c r="AE7" s="124">
        <v>0</v>
      </c>
      <c r="AF7" s="124">
        <v>0</v>
      </c>
      <c r="AG7" s="124">
        <v>0</v>
      </c>
      <c r="AH7" s="124">
        <v>43.618708047318449</v>
      </c>
      <c r="AI7" s="124">
        <v>0</v>
      </c>
      <c r="AJ7" s="124">
        <v>0</v>
      </c>
      <c r="AK7" s="124">
        <v>0</v>
      </c>
      <c r="AL7" s="124">
        <v>0</v>
      </c>
      <c r="AM7" s="124">
        <v>19.553894854419603</v>
      </c>
      <c r="AN7" s="124">
        <v>0</v>
      </c>
      <c r="AO7" s="124">
        <v>950.46213102936872</v>
      </c>
      <c r="AP7" s="124">
        <v>106.14487307692309</v>
      </c>
      <c r="AQ7" s="124">
        <v>0</v>
      </c>
      <c r="AR7" s="125">
        <f t="shared" si="16"/>
        <v>1264.3995366646109</v>
      </c>
      <c r="AS7" s="125">
        <f t="shared" si="16"/>
        <v>125.6987679313427</v>
      </c>
      <c r="AT7" s="125">
        <f t="shared" si="16"/>
        <v>43.618708047318449</v>
      </c>
      <c r="AU7" s="57"/>
      <c r="AV7" s="57"/>
      <c r="AW7" s="57"/>
      <c r="BD7" s="57"/>
      <c r="BT7" s="87" t="s">
        <v>146</v>
      </c>
    </row>
    <row r="8" spans="1:74" x14ac:dyDescent="0.25">
      <c r="A8" s="85">
        <v>2025</v>
      </c>
      <c r="B8" s="121">
        <v>526.61178331152087</v>
      </c>
      <c r="C8" s="121">
        <v>121.37292991128001</v>
      </c>
      <c r="D8" s="121">
        <v>41.634730456580144</v>
      </c>
      <c r="E8" s="57"/>
      <c r="F8" s="57"/>
      <c r="G8" s="85">
        <v>2025</v>
      </c>
      <c r="H8" s="121">
        <v>474.45191070563038</v>
      </c>
      <c r="I8" s="121">
        <v>96.919652224807024</v>
      </c>
      <c r="J8" s="121">
        <v>39.418561340139632</v>
      </c>
      <c r="K8" s="121">
        <v>52.159872605890442</v>
      </c>
      <c r="L8" s="121">
        <v>24.453277686472987</v>
      </c>
      <c r="M8" s="121">
        <v>2.2161691164405091</v>
      </c>
      <c r="N8" s="122">
        <f t="shared" si="4"/>
        <v>526.61178331152087</v>
      </c>
      <c r="O8" s="122">
        <f t="shared" si="5"/>
        <v>121.37292991128001</v>
      </c>
      <c r="P8" s="122">
        <f t="shared" si="6"/>
        <v>41.634730456580144</v>
      </c>
      <c r="Q8" s="123">
        <f t="shared" si="7"/>
        <v>0.90095194551498492</v>
      </c>
      <c r="R8" s="123">
        <f t="shared" si="8"/>
        <v>0.79852774663718173</v>
      </c>
      <c r="S8" s="123">
        <f t="shared" si="9"/>
        <v>0.94677114293434184</v>
      </c>
      <c r="T8" s="123">
        <f t="shared" si="10"/>
        <v>9.9048054485015025E-2</v>
      </c>
      <c r="U8" s="123">
        <f t="shared" si="11"/>
        <v>0.20147225336281824</v>
      </c>
      <c r="V8" s="123">
        <f t="shared" si="12"/>
        <v>5.3228857065658164E-2</v>
      </c>
      <c r="W8" s="123">
        <f t="shared" si="13"/>
        <v>1</v>
      </c>
      <c r="X8" s="123">
        <f t="shared" si="14"/>
        <v>1</v>
      </c>
      <c r="Y8" s="123">
        <f t="shared" si="15"/>
        <v>1</v>
      </c>
      <c r="Z8" s="86">
        <v>0</v>
      </c>
      <c r="AB8" s="85">
        <v>2025</v>
      </c>
      <c r="AC8" s="124">
        <v>138.69549556111869</v>
      </c>
      <c r="AD8" s="124">
        <v>0</v>
      </c>
      <c r="AE8" s="124">
        <v>0</v>
      </c>
      <c r="AF8" s="124">
        <v>0</v>
      </c>
      <c r="AG8" s="124">
        <v>0</v>
      </c>
      <c r="AH8" s="124">
        <v>41.634730456580144</v>
      </c>
      <c r="AI8" s="124">
        <v>0</v>
      </c>
      <c r="AJ8" s="124">
        <v>0</v>
      </c>
      <c r="AK8" s="124">
        <v>0</v>
      </c>
      <c r="AL8" s="124">
        <v>0</v>
      </c>
      <c r="AM8" s="124">
        <v>19.916164526664609</v>
      </c>
      <c r="AN8" s="124">
        <v>0</v>
      </c>
      <c r="AO8" s="124">
        <v>387.91628775040192</v>
      </c>
      <c r="AP8" s="124">
        <v>101.45676538461539</v>
      </c>
      <c r="AQ8" s="124">
        <v>0</v>
      </c>
      <c r="AR8" s="125">
        <f t="shared" si="16"/>
        <v>526.61178331152064</v>
      </c>
      <c r="AS8" s="125">
        <f t="shared" si="16"/>
        <v>121.37292991128001</v>
      </c>
      <c r="AT8" s="125">
        <f t="shared" si="16"/>
        <v>41.634730456580144</v>
      </c>
      <c r="AU8" s="57"/>
      <c r="AV8" s="57"/>
      <c r="AW8" s="57"/>
      <c r="BD8" s="57"/>
      <c r="BT8" s="87" t="s">
        <v>147</v>
      </c>
    </row>
    <row r="9" spans="1:74" x14ac:dyDescent="0.25">
      <c r="A9" s="85">
        <v>2026</v>
      </c>
      <c r="B9" s="121">
        <v>38.112530709894173</v>
      </c>
      <c r="C9" s="121">
        <v>111.9114607765943</v>
      </c>
      <c r="D9" s="121">
        <v>23.376196838572081</v>
      </c>
      <c r="E9" s="57"/>
      <c r="F9" s="57"/>
      <c r="G9" s="85">
        <v>2026</v>
      </c>
      <c r="H9" s="121">
        <v>35.390772284427641</v>
      </c>
      <c r="I9" s="121">
        <v>92.048842373378449</v>
      </c>
      <c r="J9" s="121">
        <v>22.994160781748118</v>
      </c>
      <c r="K9" s="121">
        <v>2.7217584254665361</v>
      </c>
      <c r="L9" s="121">
        <v>19.862618403215844</v>
      </c>
      <c r="M9" s="121">
        <v>0.38203605682396208</v>
      </c>
      <c r="N9" s="122">
        <f t="shared" si="4"/>
        <v>38.112530709894173</v>
      </c>
      <c r="O9" s="122">
        <f t="shared" si="5"/>
        <v>111.9114607765943</v>
      </c>
      <c r="P9" s="122">
        <f t="shared" si="6"/>
        <v>23.376196838572081</v>
      </c>
      <c r="Q9" s="123">
        <f t="shared" si="7"/>
        <v>0.92858625825232977</v>
      </c>
      <c r="R9" s="123">
        <f t="shared" si="8"/>
        <v>0.82251488573751141</v>
      </c>
      <c r="S9" s="123">
        <f t="shared" si="9"/>
        <v>0.9836570482588689</v>
      </c>
      <c r="T9" s="123">
        <f t="shared" si="10"/>
        <v>7.1413741747670303E-2</v>
      </c>
      <c r="U9" s="123">
        <f t="shared" si="11"/>
        <v>0.17748511426248856</v>
      </c>
      <c r="V9" s="123">
        <f t="shared" si="12"/>
        <v>1.6342951741130977E-2</v>
      </c>
      <c r="W9" s="123">
        <f t="shared" si="13"/>
        <v>1</v>
      </c>
      <c r="X9" s="123">
        <f t="shared" si="14"/>
        <v>1</v>
      </c>
      <c r="Y9" s="123">
        <f t="shared" si="15"/>
        <v>0.99999999999999989</v>
      </c>
      <c r="Z9" s="86">
        <v>0</v>
      </c>
      <c r="AB9" s="85">
        <v>2026</v>
      </c>
      <c r="AC9" s="124">
        <v>38.112530709894173</v>
      </c>
      <c r="AD9" s="124">
        <v>0</v>
      </c>
      <c r="AE9" s="124">
        <v>0</v>
      </c>
      <c r="AF9" s="124">
        <v>0</v>
      </c>
      <c r="AG9" s="124">
        <v>0</v>
      </c>
      <c r="AH9" s="124">
        <v>23.376196838572081</v>
      </c>
      <c r="AI9" s="124">
        <v>0</v>
      </c>
      <c r="AJ9" s="124">
        <v>0</v>
      </c>
      <c r="AK9" s="124">
        <v>0</v>
      </c>
      <c r="AL9" s="124">
        <v>0</v>
      </c>
      <c r="AM9" s="124">
        <v>15.142803084286587</v>
      </c>
      <c r="AN9" s="124">
        <v>0</v>
      </c>
      <c r="AO9" s="124">
        <v>0</v>
      </c>
      <c r="AP9" s="124">
        <v>96.768657692307713</v>
      </c>
      <c r="AQ9" s="124">
        <v>0</v>
      </c>
      <c r="AR9" s="125">
        <f t="shared" si="16"/>
        <v>38.112530709894173</v>
      </c>
      <c r="AS9" s="125">
        <f t="shared" si="16"/>
        <v>111.9114607765943</v>
      </c>
      <c r="AT9" s="125">
        <f t="shared" si="16"/>
        <v>23.376196838572081</v>
      </c>
      <c r="AU9" s="57"/>
      <c r="AV9" s="57"/>
      <c r="AW9" s="57"/>
      <c r="BD9" s="57"/>
      <c r="BT9" s="87" t="s">
        <v>148</v>
      </c>
    </row>
    <row r="10" spans="1:74" x14ac:dyDescent="0.25">
      <c r="A10" s="85" t="s">
        <v>173</v>
      </c>
      <c r="B10" s="122">
        <v>0</v>
      </c>
      <c r="C10" s="122">
        <v>19.574792920705388</v>
      </c>
      <c r="D10" s="122">
        <v>0</v>
      </c>
      <c r="E10" s="57"/>
      <c r="F10" s="57"/>
      <c r="G10" s="85" t="s">
        <v>173</v>
      </c>
      <c r="H10" s="122">
        <v>0</v>
      </c>
      <c r="I10" s="122">
        <v>17.233380036846594</v>
      </c>
      <c r="J10" s="122">
        <v>0</v>
      </c>
      <c r="K10" s="122">
        <v>0</v>
      </c>
      <c r="L10" s="122">
        <v>2.3414128838587889</v>
      </c>
      <c r="M10" s="122">
        <v>0</v>
      </c>
      <c r="N10" s="122">
        <f t="shared" si="4"/>
        <v>0</v>
      </c>
      <c r="O10" s="122">
        <f t="shared" si="5"/>
        <v>19.574792920705384</v>
      </c>
      <c r="P10" s="122">
        <f t="shared" si="6"/>
        <v>0</v>
      </c>
      <c r="Q10" s="123" t="str">
        <f t="shared" si="7"/>
        <v>-</v>
      </c>
      <c r="R10" s="123">
        <f t="shared" si="8"/>
        <v>0.88038632677528128</v>
      </c>
      <c r="S10" s="123" t="str">
        <f t="shared" si="9"/>
        <v>-</v>
      </c>
      <c r="T10" s="123" t="str">
        <f t="shared" si="10"/>
        <v>-</v>
      </c>
      <c r="U10" s="123">
        <f t="shared" si="11"/>
        <v>0.11961367322471861</v>
      </c>
      <c r="V10" s="123" t="str">
        <f t="shared" si="12"/>
        <v>-</v>
      </c>
      <c r="W10" s="123">
        <f t="shared" si="13"/>
        <v>0</v>
      </c>
      <c r="X10" s="123">
        <f t="shared" si="14"/>
        <v>0.99999999999999989</v>
      </c>
      <c r="Y10" s="123">
        <f t="shared" si="15"/>
        <v>0</v>
      </c>
      <c r="Z10" s="86">
        <v>0</v>
      </c>
      <c r="AB10" s="85" t="s">
        <v>173</v>
      </c>
      <c r="AC10" s="125">
        <v>0</v>
      </c>
      <c r="AD10" s="125">
        <v>0</v>
      </c>
      <c r="AE10" s="125">
        <v>0</v>
      </c>
      <c r="AF10" s="125">
        <v>0</v>
      </c>
      <c r="AG10" s="125">
        <v>0</v>
      </c>
      <c r="AH10" s="125">
        <v>0</v>
      </c>
      <c r="AI10" s="125">
        <v>0</v>
      </c>
      <c r="AJ10" s="125">
        <v>0</v>
      </c>
      <c r="AK10" s="125">
        <v>0</v>
      </c>
      <c r="AL10" s="125">
        <v>0</v>
      </c>
      <c r="AM10" s="125">
        <v>7.2741721942096582</v>
      </c>
      <c r="AN10" s="125">
        <v>0</v>
      </c>
      <c r="AO10" s="125">
        <v>0</v>
      </c>
      <c r="AP10" s="125">
        <v>12.300620726495728</v>
      </c>
      <c r="AQ10" s="125">
        <v>0</v>
      </c>
      <c r="AR10" s="125">
        <f t="shared" si="16"/>
        <v>0</v>
      </c>
      <c r="AS10" s="125">
        <f t="shared" si="16"/>
        <v>19.574792920705384</v>
      </c>
      <c r="AT10" s="125">
        <f t="shared" si="16"/>
        <v>0</v>
      </c>
      <c r="AU10" s="57"/>
      <c r="AV10" s="57"/>
      <c r="AW10" s="57"/>
      <c r="BD10" s="57"/>
      <c r="BT10" s="87" t="s">
        <v>162</v>
      </c>
    </row>
    <row r="11" spans="1:74" x14ac:dyDescent="0.25">
      <c r="E11" s="57"/>
      <c r="F11" s="57"/>
      <c r="AU11" s="57"/>
      <c r="AV11" s="57"/>
      <c r="AW11" s="57"/>
      <c r="BD11" s="57"/>
      <c r="BT11" s="87" t="s">
        <v>149</v>
      </c>
    </row>
    <row r="12" spans="1:74" x14ac:dyDescent="0.25">
      <c r="A12" s="80"/>
      <c r="B12" s="134"/>
      <c r="C12" s="134"/>
      <c r="D12" s="134"/>
      <c r="E12" s="135"/>
      <c r="F12" s="135"/>
      <c r="G12" s="80"/>
      <c r="H12" s="134"/>
      <c r="I12" s="134"/>
      <c r="J12" s="134"/>
      <c r="K12" s="134"/>
      <c r="L12" s="134"/>
      <c r="M12" s="134"/>
      <c r="N12" s="136"/>
      <c r="O12" s="136"/>
      <c r="P12" s="136"/>
      <c r="Q12" s="137"/>
      <c r="R12" s="137"/>
      <c r="S12" s="137"/>
      <c r="T12" s="137"/>
      <c r="U12" s="137"/>
      <c r="V12" s="137"/>
      <c r="W12" s="137"/>
      <c r="X12" s="137"/>
      <c r="Y12" s="137"/>
      <c r="AB12" s="80"/>
      <c r="AC12" s="138"/>
      <c r="AD12" s="138"/>
      <c r="AE12" s="138"/>
      <c r="AF12" s="138"/>
      <c r="AG12" s="138"/>
      <c r="AH12" s="138"/>
      <c r="AI12" s="138"/>
      <c r="AJ12" s="138"/>
      <c r="AK12" s="138"/>
      <c r="AL12" s="138"/>
      <c r="AM12" s="138"/>
      <c r="AN12" s="138"/>
      <c r="AO12" s="138"/>
      <c r="AP12" s="138"/>
      <c r="AQ12" s="138"/>
      <c r="AR12" s="139"/>
      <c r="AS12" s="139"/>
      <c r="AT12" s="139"/>
      <c r="AU12" s="57"/>
      <c r="AV12" s="57"/>
      <c r="AW12" s="57"/>
      <c r="BD12" s="57"/>
      <c r="BT12" s="87" t="s">
        <v>150</v>
      </c>
    </row>
    <row r="13" spans="1:74" x14ac:dyDescent="0.25">
      <c r="A13" s="80"/>
      <c r="B13" s="134"/>
      <c r="C13" s="134"/>
      <c r="D13" s="134"/>
      <c r="E13" s="135"/>
      <c r="F13" s="135"/>
      <c r="G13" s="80"/>
      <c r="H13" s="134"/>
      <c r="I13" s="134"/>
      <c r="J13" s="134"/>
      <c r="K13" s="134"/>
      <c r="L13" s="134"/>
      <c r="M13" s="134"/>
      <c r="N13" s="136"/>
      <c r="O13" s="136"/>
      <c r="P13" s="136"/>
      <c r="Q13" s="137"/>
      <c r="R13" s="137"/>
      <c r="S13" s="137"/>
      <c r="T13" s="137"/>
      <c r="U13" s="137"/>
      <c r="V13" s="137"/>
      <c r="W13" s="137"/>
      <c r="X13" s="137"/>
      <c r="Y13" s="137"/>
      <c r="AB13" s="80"/>
      <c r="AC13" s="138"/>
      <c r="AD13" s="138"/>
      <c r="AE13" s="138"/>
      <c r="AF13" s="138"/>
      <c r="AG13" s="138"/>
      <c r="AH13" s="138"/>
      <c r="AI13" s="138"/>
      <c r="AJ13" s="138"/>
      <c r="AK13" s="138"/>
      <c r="AL13" s="138"/>
      <c r="AM13" s="138"/>
      <c r="AN13" s="138"/>
      <c r="AO13" s="138"/>
      <c r="AP13" s="138"/>
      <c r="AQ13" s="138"/>
      <c r="AR13" s="139"/>
      <c r="AS13" s="139"/>
      <c r="AT13" s="139"/>
      <c r="AU13" s="57"/>
      <c r="AV13" s="57"/>
      <c r="AW13" s="57"/>
      <c r="BD13" s="57"/>
      <c r="BT13" s="87" t="s">
        <v>152</v>
      </c>
    </row>
    <row r="14" spans="1:74" x14ac:dyDescent="0.25">
      <c r="A14" s="80"/>
      <c r="B14" s="134"/>
      <c r="C14" s="134"/>
      <c r="D14" s="134"/>
      <c r="E14" s="135"/>
      <c r="F14" s="135"/>
      <c r="G14" s="80"/>
      <c r="H14" s="134"/>
      <c r="I14" s="134"/>
      <c r="J14" s="134"/>
      <c r="K14" s="134"/>
      <c r="L14" s="134"/>
      <c r="M14" s="134"/>
      <c r="N14" s="136"/>
      <c r="O14" s="136"/>
      <c r="P14" s="136"/>
      <c r="Q14" s="137"/>
      <c r="R14" s="137"/>
      <c r="S14" s="137"/>
      <c r="T14" s="137"/>
      <c r="U14" s="137"/>
      <c r="V14" s="137"/>
      <c r="W14" s="137"/>
      <c r="X14" s="137"/>
      <c r="Y14" s="137"/>
      <c r="AB14" s="80"/>
      <c r="AC14" s="138"/>
      <c r="AD14" s="138"/>
      <c r="AE14" s="138"/>
      <c r="AF14" s="138"/>
      <c r="AG14" s="138"/>
      <c r="AH14" s="138"/>
      <c r="AI14" s="138"/>
      <c r="AJ14" s="138"/>
      <c r="AK14" s="138"/>
      <c r="AL14" s="138"/>
      <c r="AM14" s="138"/>
      <c r="AN14" s="138"/>
      <c r="AO14" s="138"/>
      <c r="AP14" s="138"/>
      <c r="AQ14" s="138"/>
      <c r="AR14" s="139"/>
      <c r="AS14" s="139"/>
      <c r="AT14" s="139"/>
      <c r="AU14" s="57"/>
      <c r="AV14" s="57"/>
      <c r="AW14" s="57"/>
      <c r="BD14" s="57"/>
      <c r="BT14" s="87" t="s">
        <v>151</v>
      </c>
    </row>
    <row r="15" spans="1:74" x14ac:dyDescent="0.25">
      <c r="A15" s="80"/>
      <c r="B15" s="134"/>
      <c r="C15" s="134"/>
      <c r="D15" s="134"/>
      <c r="E15" s="135"/>
      <c r="F15" s="135"/>
      <c r="G15" s="80"/>
      <c r="H15" s="134"/>
      <c r="I15" s="134"/>
      <c r="J15" s="134"/>
      <c r="K15" s="134"/>
      <c r="L15" s="134"/>
      <c r="M15" s="134"/>
      <c r="N15" s="136"/>
      <c r="O15" s="136"/>
      <c r="P15" s="136"/>
      <c r="Q15" s="137"/>
      <c r="R15" s="137"/>
      <c r="S15" s="137"/>
      <c r="T15" s="137"/>
      <c r="U15" s="137"/>
      <c r="V15" s="137"/>
      <c r="W15" s="137"/>
      <c r="X15" s="137"/>
      <c r="Y15" s="137"/>
      <c r="AB15" s="80"/>
      <c r="AC15" s="138"/>
      <c r="AD15" s="138"/>
      <c r="AE15" s="138"/>
      <c r="AF15" s="138"/>
      <c r="AG15" s="138"/>
      <c r="AH15" s="138"/>
      <c r="AI15" s="138"/>
      <c r="AJ15" s="138"/>
      <c r="AK15" s="138"/>
      <c r="AL15" s="138"/>
      <c r="AM15" s="138"/>
      <c r="AN15" s="138"/>
      <c r="AO15" s="138"/>
      <c r="AP15" s="138"/>
      <c r="AQ15" s="138"/>
      <c r="AR15" s="139"/>
      <c r="AS15" s="139"/>
      <c r="AT15" s="139"/>
      <c r="AU15" s="57"/>
      <c r="AV15" s="57"/>
      <c r="AW15" s="57"/>
      <c r="BD15" s="57"/>
    </row>
    <row r="16" spans="1:74" x14ac:dyDescent="0.25">
      <c r="A16" s="80"/>
      <c r="B16" s="134"/>
      <c r="C16" s="134"/>
      <c r="D16" s="134"/>
      <c r="E16" s="135"/>
      <c r="F16" s="135"/>
      <c r="G16" s="80"/>
      <c r="H16" s="134"/>
      <c r="I16" s="134"/>
      <c r="J16" s="134"/>
      <c r="K16" s="134"/>
      <c r="L16" s="134"/>
      <c r="M16" s="134"/>
      <c r="N16" s="136"/>
      <c r="O16" s="136"/>
      <c r="P16" s="136"/>
      <c r="Q16" s="137"/>
      <c r="R16" s="137"/>
      <c r="S16" s="137"/>
      <c r="T16" s="137"/>
      <c r="U16" s="137"/>
      <c r="V16" s="137"/>
      <c r="W16" s="137"/>
      <c r="X16" s="137"/>
      <c r="Y16" s="137"/>
      <c r="AB16" s="80"/>
      <c r="AC16" s="138"/>
      <c r="AD16" s="138"/>
      <c r="AE16" s="138"/>
      <c r="AF16" s="138"/>
      <c r="AG16" s="138"/>
      <c r="AH16" s="138"/>
      <c r="AI16" s="138"/>
      <c r="AJ16" s="138"/>
      <c r="AK16" s="138"/>
      <c r="AL16" s="138"/>
      <c r="AM16" s="138"/>
      <c r="AN16" s="138"/>
      <c r="AO16" s="138"/>
      <c r="AP16" s="138"/>
      <c r="AQ16" s="138"/>
      <c r="AR16" s="139"/>
      <c r="AS16" s="139"/>
      <c r="AT16" s="139"/>
      <c r="AU16" s="57"/>
      <c r="AV16" s="57"/>
      <c r="AW16" s="57"/>
      <c r="BD16" s="57"/>
    </row>
    <row r="17" spans="1:56" x14ac:dyDescent="0.25">
      <c r="A17" s="80"/>
      <c r="B17" s="134"/>
      <c r="C17" s="134"/>
      <c r="D17" s="134"/>
      <c r="E17" s="135"/>
      <c r="F17" s="135"/>
      <c r="G17" s="80"/>
      <c r="H17" s="134"/>
      <c r="I17" s="134"/>
      <c r="J17" s="134"/>
      <c r="K17" s="134"/>
      <c r="L17" s="134"/>
      <c r="M17" s="134"/>
      <c r="N17" s="136"/>
      <c r="O17" s="136"/>
      <c r="P17" s="136"/>
      <c r="Q17" s="137"/>
      <c r="R17" s="137"/>
      <c r="S17" s="137"/>
      <c r="T17" s="137"/>
      <c r="U17" s="137"/>
      <c r="V17" s="137"/>
      <c r="W17" s="137"/>
      <c r="X17" s="137"/>
      <c r="Y17" s="137"/>
      <c r="AB17" s="80"/>
      <c r="AC17" s="138"/>
      <c r="AD17" s="138"/>
      <c r="AE17" s="138"/>
      <c r="AF17" s="138"/>
      <c r="AG17" s="138"/>
      <c r="AH17" s="138"/>
      <c r="AI17" s="138"/>
      <c r="AJ17" s="138"/>
      <c r="AK17" s="138"/>
      <c r="AL17" s="138"/>
      <c r="AM17" s="138"/>
      <c r="AN17" s="138"/>
      <c r="AO17" s="138"/>
      <c r="AP17" s="138"/>
      <c r="AQ17" s="138"/>
      <c r="AR17" s="139"/>
      <c r="AS17" s="139"/>
      <c r="AT17" s="139"/>
      <c r="AU17" s="57"/>
      <c r="AV17" s="57"/>
      <c r="AW17" s="57"/>
      <c r="BD17" s="57"/>
    </row>
    <row r="18" spans="1:56" x14ac:dyDescent="0.25">
      <c r="A18" s="80"/>
      <c r="B18" s="134"/>
      <c r="C18" s="134"/>
      <c r="D18" s="134"/>
      <c r="E18" s="135"/>
      <c r="F18" s="135"/>
      <c r="G18" s="80"/>
      <c r="H18" s="134"/>
      <c r="I18" s="134"/>
      <c r="J18" s="134"/>
      <c r="K18" s="134"/>
      <c r="L18" s="134"/>
      <c r="M18" s="134"/>
      <c r="N18" s="136"/>
      <c r="O18" s="136"/>
      <c r="P18" s="136"/>
      <c r="Q18" s="137"/>
      <c r="R18" s="137"/>
      <c r="S18" s="137"/>
      <c r="T18" s="137"/>
      <c r="U18" s="137"/>
      <c r="V18" s="137"/>
      <c r="W18" s="137"/>
      <c r="X18" s="137"/>
      <c r="Y18" s="137"/>
      <c r="AB18" s="80"/>
      <c r="AC18" s="138"/>
      <c r="AD18" s="138"/>
      <c r="AE18" s="138"/>
      <c r="AF18" s="138"/>
      <c r="AG18" s="138"/>
      <c r="AH18" s="138"/>
      <c r="AI18" s="138"/>
      <c r="AJ18" s="138"/>
      <c r="AK18" s="138"/>
      <c r="AL18" s="138"/>
      <c r="AM18" s="138"/>
      <c r="AN18" s="138"/>
      <c r="AO18" s="138"/>
      <c r="AP18" s="138"/>
      <c r="AQ18" s="138"/>
      <c r="AR18" s="139"/>
      <c r="AS18" s="139"/>
      <c r="AT18" s="139"/>
      <c r="AU18" s="57"/>
      <c r="AV18" s="57"/>
      <c r="AW18" s="57"/>
      <c r="BD18" s="57"/>
    </row>
    <row r="19" spans="1:56" x14ac:dyDescent="0.25">
      <c r="A19" s="80"/>
      <c r="B19" s="134"/>
      <c r="C19" s="134"/>
      <c r="D19" s="134"/>
      <c r="E19" s="135"/>
      <c r="F19" s="135"/>
      <c r="G19" s="80"/>
      <c r="H19" s="134"/>
      <c r="I19" s="134"/>
      <c r="J19" s="134"/>
      <c r="K19" s="134"/>
      <c r="L19" s="134"/>
      <c r="M19" s="134"/>
      <c r="N19" s="136"/>
      <c r="O19" s="136"/>
      <c r="P19" s="136"/>
      <c r="Q19" s="137"/>
      <c r="R19" s="137"/>
      <c r="S19" s="137"/>
      <c r="T19" s="137"/>
      <c r="U19" s="137"/>
      <c r="V19" s="137"/>
      <c r="W19" s="137"/>
      <c r="X19" s="137"/>
      <c r="Y19" s="137"/>
      <c r="AB19" s="80"/>
      <c r="AC19" s="138"/>
      <c r="AD19" s="138"/>
      <c r="AE19" s="138"/>
      <c r="AF19" s="138"/>
      <c r="AG19" s="138"/>
      <c r="AH19" s="138"/>
      <c r="AI19" s="138"/>
      <c r="AJ19" s="138"/>
      <c r="AK19" s="138"/>
      <c r="AL19" s="138"/>
      <c r="AM19" s="138"/>
      <c r="AN19" s="138"/>
      <c r="AO19" s="138"/>
      <c r="AP19" s="138"/>
      <c r="AQ19" s="138"/>
      <c r="AR19" s="139"/>
      <c r="AS19" s="139"/>
      <c r="AT19" s="139"/>
      <c r="AU19" s="57"/>
      <c r="AV19" s="57"/>
      <c r="AW19" s="57"/>
      <c r="BD19" s="57"/>
    </row>
    <row r="20" spans="1:56" x14ac:dyDescent="0.25">
      <c r="A20" s="80"/>
      <c r="B20" s="134"/>
      <c r="C20" s="134"/>
      <c r="D20" s="134"/>
      <c r="E20" s="135"/>
      <c r="F20" s="135"/>
      <c r="G20" s="80"/>
      <c r="H20" s="134"/>
      <c r="I20" s="134"/>
      <c r="J20" s="134"/>
      <c r="K20" s="134"/>
      <c r="L20" s="134"/>
      <c r="M20" s="134"/>
      <c r="N20" s="136"/>
      <c r="O20" s="136"/>
      <c r="P20" s="136"/>
      <c r="Q20" s="137"/>
      <c r="R20" s="137"/>
      <c r="S20" s="137"/>
      <c r="T20" s="137"/>
      <c r="U20" s="137"/>
      <c r="V20" s="137"/>
      <c r="W20" s="137"/>
      <c r="X20" s="137"/>
      <c r="Y20" s="137"/>
      <c r="AB20" s="80"/>
      <c r="AC20" s="138"/>
      <c r="AD20" s="138"/>
      <c r="AE20" s="138"/>
      <c r="AF20" s="138"/>
      <c r="AG20" s="138"/>
      <c r="AH20" s="138"/>
      <c r="AI20" s="138"/>
      <c r="AJ20" s="138"/>
      <c r="AK20" s="138"/>
      <c r="AL20" s="138"/>
      <c r="AM20" s="138"/>
      <c r="AN20" s="138"/>
      <c r="AO20" s="138"/>
      <c r="AP20" s="138"/>
      <c r="AQ20" s="138"/>
      <c r="AR20" s="139"/>
      <c r="AS20" s="139"/>
      <c r="AT20" s="139"/>
      <c r="AU20" s="57"/>
      <c r="AV20" s="57"/>
      <c r="AW20" s="57"/>
      <c r="BD20" s="57"/>
    </row>
    <row r="21" spans="1:56" x14ac:dyDescent="0.25">
      <c r="A21" s="80"/>
      <c r="B21" s="134"/>
      <c r="C21" s="134"/>
      <c r="D21" s="134"/>
      <c r="E21" s="135"/>
      <c r="F21" s="135"/>
      <c r="G21" s="80"/>
      <c r="H21" s="134"/>
      <c r="I21" s="134"/>
      <c r="J21" s="134"/>
      <c r="K21" s="134"/>
      <c r="L21" s="134"/>
      <c r="M21" s="134"/>
      <c r="N21" s="136"/>
      <c r="O21" s="136"/>
      <c r="P21" s="136"/>
      <c r="Q21" s="137"/>
      <c r="R21" s="137"/>
      <c r="S21" s="137"/>
      <c r="T21" s="137"/>
      <c r="U21" s="137"/>
      <c r="V21" s="137"/>
      <c r="W21" s="137"/>
      <c r="X21" s="137"/>
      <c r="Y21" s="137"/>
      <c r="AB21" s="80"/>
      <c r="AC21" s="138"/>
      <c r="AD21" s="138"/>
      <c r="AE21" s="138"/>
      <c r="AF21" s="138"/>
      <c r="AG21" s="138"/>
      <c r="AH21" s="138"/>
      <c r="AI21" s="138"/>
      <c r="AJ21" s="138"/>
      <c r="AK21" s="138"/>
      <c r="AL21" s="138"/>
      <c r="AM21" s="138"/>
      <c r="AN21" s="138"/>
      <c r="AO21" s="138"/>
      <c r="AP21" s="138"/>
      <c r="AQ21" s="138"/>
      <c r="AR21" s="139"/>
      <c r="AS21" s="139"/>
      <c r="AT21" s="139"/>
      <c r="AU21" s="57"/>
      <c r="AV21" s="57"/>
      <c r="AW21" s="57"/>
      <c r="BD21" s="57"/>
    </row>
    <row r="22" spans="1:56" x14ac:dyDescent="0.25">
      <c r="A22" s="80"/>
      <c r="B22" s="134"/>
      <c r="C22" s="134"/>
      <c r="D22" s="134"/>
      <c r="E22" s="135"/>
      <c r="F22" s="135"/>
      <c r="G22" s="80"/>
      <c r="H22" s="134"/>
      <c r="I22" s="134"/>
      <c r="J22" s="134"/>
      <c r="K22" s="134"/>
      <c r="L22" s="134"/>
      <c r="M22" s="134"/>
      <c r="N22" s="136"/>
      <c r="O22" s="136"/>
      <c r="P22" s="136"/>
      <c r="Q22" s="137"/>
      <c r="R22" s="137"/>
      <c r="S22" s="137"/>
      <c r="T22" s="137"/>
      <c r="U22" s="137"/>
      <c r="V22" s="137"/>
      <c r="W22" s="137"/>
      <c r="X22" s="137"/>
      <c r="Y22" s="137"/>
      <c r="AB22" s="80"/>
      <c r="AC22" s="138"/>
      <c r="AD22" s="138"/>
      <c r="AE22" s="138"/>
      <c r="AF22" s="138"/>
      <c r="AG22" s="138"/>
      <c r="AH22" s="138"/>
      <c r="AI22" s="138"/>
      <c r="AJ22" s="138"/>
      <c r="AK22" s="138"/>
      <c r="AL22" s="138"/>
      <c r="AM22" s="138"/>
      <c r="AN22" s="138"/>
      <c r="AO22" s="138"/>
      <c r="AP22" s="138"/>
      <c r="AQ22" s="138"/>
      <c r="AR22" s="139"/>
      <c r="AS22" s="139"/>
      <c r="AT22" s="139"/>
      <c r="AU22" s="57"/>
      <c r="AV22" s="57"/>
      <c r="AW22" s="57"/>
      <c r="BD22" s="57"/>
    </row>
    <row r="23" spans="1:56" x14ac:dyDescent="0.25">
      <c r="A23" s="80"/>
      <c r="B23" s="134"/>
      <c r="C23" s="134"/>
      <c r="D23" s="134"/>
      <c r="E23" s="135"/>
      <c r="F23" s="135"/>
      <c r="G23" s="80"/>
      <c r="H23" s="134"/>
      <c r="I23" s="134"/>
      <c r="J23" s="134"/>
      <c r="K23" s="134"/>
      <c r="L23" s="134"/>
      <c r="M23" s="134"/>
      <c r="N23" s="136"/>
      <c r="O23" s="136"/>
      <c r="P23" s="136"/>
      <c r="Q23" s="137"/>
      <c r="R23" s="137"/>
      <c r="S23" s="137"/>
      <c r="T23" s="137"/>
      <c r="U23" s="137"/>
      <c r="V23" s="137"/>
      <c r="W23" s="137"/>
      <c r="X23" s="137"/>
      <c r="Y23" s="137"/>
      <c r="AB23" s="80"/>
      <c r="AC23" s="138"/>
      <c r="AD23" s="138"/>
      <c r="AE23" s="138"/>
      <c r="AF23" s="138"/>
      <c r="AG23" s="138"/>
      <c r="AH23" s="138"/>
      <c r="AI23" s="138"/>
      <c r="AJ23" s="138"/>
      <c r="AK23" s="138"/>
      <c r="AL23" s="138"/>
      <c r="AM23" s="138"/>
      <c r="AN23" s="138"/>
      <c r="AO23" s="138"/>
      <c r="AP23" s="138"/>
      <c r="AQ23" s="138"/>
      <c r="AR23" s="139"/>
      <c r="AS23" s="139"/>
      <c r="AT23" s="139"/>
      <c r="AU23" s="57"/>
      <c r="AV23" s="57"/>
      <c r="AW23" s="57"/>
      <c r="BD23" s="57"/>
    </row>
    <row r="24" spans="1:56" x14ac:dyDescent="0.25">
      <c r="A24" s="80"/>
      <c r="B24" s="134"/>
      <c r="C24" s="134"/>
      <c r="D24" s="134"/>
      <c r="E24" s="135"/>
      <c r="F24" s="135"/>
      <c r="G24" s="80"/>
      <c r="H24" s="134"/>
      <c r="I24" s="134"/>
      <c r="J24" s="134"/>
      <c r="K24" s="134"/>
      <c r="L24" s="134"/>
      <c r="M24" s="134"/>
      <c r="N24" s="136"/>
      <c r="O24" s="136"/>
      <c r="P24" s="136"/>
      <c r="Q24" s="137"/>
      <c r="R24" s="137"/>
      <c r="S24" s="137"/>
      <c r="T24" s="137"/>
      <c r="U24" s="137"/>
      <c r="V24" s="137"/>
      <c r="W24" s="137"/>
      <c r="X24" s="137"/>
      <c r="Y24" s="137"/>
      <c r="AB24" s="80"/>
      <c r="AC24" s="138"/>
      <c r="AD24" s="138"/>
      <c r="AE24" s="138"/>
      <c r="AF24" s="138"/>
      <c r="AG24" s="138"/>
      <c r="AH24" s="138"/>
      <c r="AI24" s="138"/>
      <c r="AJ24" s="138"/>
      <c r="AK24" s="138"/>
      <c r="AL24" s="138"/>
      <c r="AM24" s="138"/>
      <c r="AN24" s="138"/>
      <c r="AO24" s="138"/>
      <c r="AP24" s="138"/>
      <c r="AQ24" s="138"/>
      <c r="AR24" s="139"/>
      <c r="AS24" s="139"/>
      <c r="AT24" s="139"/>
      <c r="AU24" s="57"/>
      <c r="AV24" s="57"/>
      <c r="AW24" s="57"/>
      <c r="BD24" s="57"/>
    </row>
    <row r="25" spans="1:56" x14ac:dyDescent="0.25">
      <c r="A25" s="80"/>
      <c r="B25" s="134"/>
      <c r="C25" s="134"/>
      <c r="D25" s="134"/>
      <c r="E25" s="135"/>
      <c r="F25" s="135"/>
      <c r="G25" s="80"/>
      <c r="H25" s="134"/>
      <c r="I25" s="134"/>
      <c r="J25" s="134"/>
      <c r="K25" s="134"/>
      <c r="L25" s="134"/>
      <c r="M25" s="134"/>
      <c r="N25" s="136"/>
      <c r="O25" s="136"/>
      <c r="P25" s="136"/>
      <c r="Q25" s="137"/>
      <c r="R25" s="137"/>
      <c r="S25" s="137"/>
      <c r="T25" s="137"/>
      <c r="U25" s="137"/>
      <c r="V25" s="137"/>
      <c r="W25" s="137"/>
      <c r="X25" s="137"/>
      <c r="Y25" s="137"/>
      <c r="AB25" s="80"/>
      <c r="AC25" s="138"/>
      <c r="AD25" s="138"/>
      <c r="AE25" s="138"/>
      <c r="AF25" s="138"/>
      <c r="AG25" s="138"/>
      <c r="AH25" s="138"/>
      <c r="AI25" s="138"/>
      <c r="AJ25" s="138"/>
      <c r="AK25" s="138"/>
      <c r="AL25" s="138"/>
      <c r="AM25" s="138"/>
      <c r="AN25" s="138"/>
      <c r="AO25" s="138"/>
      <c r="AP25" s="138"/>
      <c r="AQ25" s="138"/>
      <c r="AR25" s="139"/>
      <c r="AS25" s="139"/>
      <c r="AT25" s="139"/>
      <c r="AU25" s="57"/>
      <c r="AV25" s="57"/>
      <c r="AW25" s="57"/>
      <c r="BD25" s="57"/>
    </row>
    <row r="26" spans="1:56" x14ac:dyDescent="0.25">
      <c r="A26" s="80"/>
      <c r="B26" s="134"/>
      <c r="C26" s="134"/>
      <c r="D26" s="134"/>
      <c r="E26" s="135"/>
      <c r="F26" s="135"/>
      <c r="G26" s="80"/>
      <c r="H26" s="134"/>
      <c r="I26" s="134"/>
      <c r="J26" s="134"/>
      <c r="K26" s="134"/>
      <c r="L26" s="134"/>
      <c r="M26" s="134"/>
      <c r="N26" s="136"/>
      <c r="O26" s="136"/>
      <c r="P26" s="136"/>
      <c r="Q26" s="137"/>
      <c r="R26" s="137"/>
      <c r="S26" s="137"/>
      <c r="T26" s="137"/>
      <c r="U26" s="137"/>
      <c r="V26" s="137"/>
      <c r="W26" s="137"/>
      <c r="X26" s="137"/>
      <c r="Y26" s="137"/>
      <c r="AB26" s="80"/>
      <c r="AC26" s="138"/>
      <c r="AD26" s="138"/>
      <c r="AE26" s="138"/>
      <c r="AF26" s="138"/>
      <c r="AG26" s="138"/>
      <c r="AH26" s="138"/>
      <c r="AI26" s="138"/>
      <c r="AJ26" s="138"/>
      <c r="AK26" s="138"/>
      <c r="AL26" s="138"/>
      <c r="AM26" s="138"/>
      <c r="AN26" s="138"/>
      <c r="AO26" s="138"/>
      <c r="AP26" s="138"/>
      <c r="AQ26" s="138"/>
      <c r="AR26" s="139"/>
      <c r="AS26" s="139"/>
      <c r="AT26" s="139"/>
      <c r="AU26" s="57"/>
      <c r="AV26" s="57"/>
      <c r="AW26" s="57"/>
      <c r="BD26" s="57"/>
    </row>
    <row r="27" spans="1:56" x14ac:dyDescent="0.25">
      <c r="A27" s="80"/>
      <c r="B27" s="134"/>
      <c r="C27" s="134"/>
      <c r="D27" s="134"/>
      <c r="E27" s="135"/>
      <c r="F27" s="135"/>
      <c r="G27" s="80"/>
      <c r="H27" s="134"/>
      <c r="I27" s="134"/>
      <c r="J27" s="134"/>
      <c r="K27" s="134"/>
      <c r="L27" s="134"/>
      <c r="M27" s="134"/>
      <c r="N27" s="136"/>
      <c r="O27" s="136"/>
      <c r="P27" s="136"/>
      <c r="Q27" s="137"/>
      <c r="R27" s="137"/>
      <c r="S27" s="137"/>
      <c r="T27" s="137"/>
      <c r="U27" s="137"/>
      <c r="V27" s="137"/>
      <c r="W27" s="137"/>
      <c r="X27" s="137"/>
      <c r="Y27" s="137"/>
      <c r="AB27" s="80"/>
      <c r="AC27" s="138"/>
      <c r="AD27" s="138"/>
      <c r="AE27" s="138"/>
      <c r="AF27" s="138"/>
      <c r="AG27" s="138"/>
      <c r="AH27" s="138"/>
      <c r="AI27" s="138"/>
      <c r="AJ27" s="138"/>
      <c r="AK27" s="138"/>
      <c r="AL27" s="138"/>
      <c r="AM27" s="138"/>
      <c r="AN27" s="138"/>
      <c r="AO27" s="138"/>
      <c r="AP27" s="138"/>
      <c r="AQ27" s="138"/>
      <c r="AR27" s="139"/>
      <c r="AS27" s="139"/>
      <c r="AT27" s="139"/>
      <c r="AU27" s="57"/>
      <c r="AV27" s="57"/>
      <c r="AW27" s="57"/>
      <c r="BD27" s="57"/>
    </row>
    <row r="28" spans="1:56" x14ac:dyDescent="0.25">
      <c r="A28" s="80"/>
      <c r="B28" s="134"/>
      <c r="C28" s="134"/>
      <c r="D28" s="134"/>
      <c r="E28" s="135"/>
      <c r="F28" s="135"/>
      <c r="G28" s="80"/>
      <c r="H28" s="134"/>
      <c r="I28" s="134"/>
      <c r="J28" s="134"/>
      <c r="K28" s="134"/>
      <c r="L28" s="134"/>
      <c r="M28" s="134"/>
      <c r="N28" s="136"/>
      <c r="O28" s="136"/>
      <c r="P28" s="136"/>
      <c r="Q28" s="137"/>
      <c r="R28" s="137"/>
      <c r="S28" s="137"/>
      <c r="T28" s="137"/>
      <c r="U28" s="137"/>
      <c r="V28" s="137"/>
      <c r="W28" s="137"/>
      <c r="X28" s="137"/>
      <c r="Y28" s="137"/>
      <c r="AB28" s="80"/>
      <c r="AC28" s="138"/>
      <c r="AD28" s="138"/>
      <c r="AE28" s="138"/>
      <c r="AF28" s="138"/>
      <c r="AG28" s="138"/>
      <c r="AH28" s="138"/>
      <c r="AI28" s="138"/>
      <c r="AJ28" s="138"/>
      <c r="AK28" s="138"/>
      <c r="AL28" s="138"/>
      <c r="AM28" s="138"/>
      <c r="AN28" s="138"/>
      <c r="AO28" s="138"/>
      <c r="AP28" s="138"/>
      <c r="AQ28" s="138"/>
      <c r="AR28" s="139"/>
      <c r="AS28" s="139"/>
      <c r="AT28" s="139"/>
      <c r="AU28" s="57"/>
      <c r="AV28" s="57"/>
    </row>
    <row r="29" spans="1:56" x14ac:dyDescent="0.25">
      <c r="A29" s="80"/>
      <c r="B29" s="134"/>
      <c r="C29" s="134"/>
      <c r="D29" s="134"/>
      <c r="E29" s="135"/>
      <c r="F29" s="135"/>
      <c r="G29" s="80"/>
      <c r="H29" s="134"/>
      <c r="I29" s="134"/>
      <c r="J29" s="134"/>
      <c r="K29" s="134"/>
      <c r="L29" s="134"/>
      <c r="M29" s="134"/>
      <c r="N29" s="136"/>
      <c r="O29" s="136"/>
      <c r="P29" s="136"/>
      <c r="Q29" s="137"/>
      <c r="R29" s="137"/>
      <c r="S29" s="137"/>
      <c r="T29" s="137"/>
      <c r="U29" s="137"/>
      <c r="V29" s="137"/>
      <c r="W29" s="137"/>
      <c r="X29" s="137"/>
      <c r="Y29" s="137"/>
      <c r="AB29" s="80"/>
      <c r="AC29" s="138"/>
      <c r="AD29" s="138"/>
      <c r="AE29" s="138"/>
      <c r="AF29" s="138"/>
      <c r="AG29" s="138"/>
      <c r="AH29" s="138"/>
      <c r="AI29" s="138"/>
      <c r="AJ29" s="138"/>
      <c r="AK29" s="138"/>
      <c r="AL29" s="138"/>
      <c r="AM29" s="138"/>
      <c r="AN29" s="138"/>
      <c r="AO29" s="138"/>
      <c r="AP29" s="138"/>
      <c r="AQ29" s="138"/>
      <c r="AR29" s="139"/>
      <c r="AS29" s="139"/>
      <c r="AT29" s="139"/>
      <c r="AU29" s="57"/>
      <c r="AV29" s="57"/>
    </row>
    <row r="30" spans="1:56" x14ac:dyDescent="0.25">
      <c r="A30" s="80"/>
      <c r="B30" s="77"/>
      <c r="C30" s="77"/>
      <c r="D30" s="77"/>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7"/>
  <sheetViews>
    <sheetView showGridLines="0" zoomScale="90" zoomScaleNormal="90" workbookViewId="0">
      <pane xSplit="2" ySplit="2" topLeftCell="C3" activePane="bottomRight" state="frozen"/>
      <selection pane="topRight" activeCell="C1" sqref="C1"/>
      <selection pane="bottomLeft" activeCell="A3" sqref="A3"/>
      <selection pane="bottomRight"/>
    </sheetView>
  </sheetViews>
  <sheetFormatPr baseColWidth="10" defaultRowHeight="15" x14ac:dyDescent="0.25"/>
  <cols>
    <col min="1" max="1" width="20.85546875" customWidth="1"/>
    <col min="2" max="2" width="49.85546875" customWidth="1"/>
    <col min="3" max="5" width="19.5703125" customWidth="1"/>
    <col min="7" max="8" width="15.5703125" bestFit="1" customWidth="1"/>
  </cols>
  <sheetData>
    <row r="1" spans="1:17" ht="24.75" customHeight="1" x14ac:dyDescent="0.25">
      <c r="A1" s="12"/>
      <c r="B1" s="91"/>
      <c r="C1" s="81">
        <v>2021</v>
      </c>
      <c r="D1" s="81">
        <v>2021</v>
      </c>
      <c r="E1" s="81">
        <v>2021</v>
      </c>
      <c r="F1" s="12"/>
      <c r="G1" s="55"/>
      <c r="H1" s="55"/>
      <c r="I1" s="12"/>
      <c r="J1" s="12"/>
      <c r="K1" s="12"/>
      <c r="L1" s="12"/>
      <c r="M1" s="12"/>
    </row>
    <row r="2" spans="1:17" ht="21" customHeight="1" x14ac:dyDescent="0.25">
      <c r="A2" s="12"/>
      <c r="B2" s="12"/>
      <c r="C2" s="45" t="s">
        <v>88</v>
      </c>
      <c r="D2" s="45" t="s">
        <v>158</v>
      </c>
      <c r="E2" s="45" t="s">
        <v>168</v>
      </c>
      <c r="F2" s="12"/>
      <c r="G2" s="55"/>
      <c r="H2" s="58"/>
      <c r="I2" s="12"/>
      <c r="J2" s="12"/>
      <c r="K2" s="12"/>
      <c r="L2" s="12"/>
      <c r="M2" s="12"/>
    </row>
    <row r="3" spans="1:17" ht="57" customHeight="1" x14ac:dyDescent="0.25">
      <c r="A3" s="179" t="s">
        <v>89</v>
      </c>
      <c r="B3" s="45" t="s">
        <v>90</v>
      </c>
      <c r="C3" s="115">
        <v>9037.2252297628311</v>
      </c>
      <c r="D3" s="115">
        <v>12227.675155996891</v>
      </c>
      <c r="E3" s="115">
        <v>13935.740055275792</v>
      </c>
      <c r="F3" s="180" t="s">
        <v>174</v>
      </c>
      <c r="G3" s="180"/>
      <c r="H3" s="180"/>
      <c r="I3" s="180"/>
      <c r="J3" s="180"/>
      <c r="K3" s="180"/>
      <c r="L3" s="180"/>
      <c r="M3" s="180"/>
      <c r="N3" s="56"/>
      <c r="O3" s="57"/>
      <c r="P3" s="57"/>
      <c r="Q3" s="57"/>
    </row>
    <row r="4" spans="1:17" ht="57" customHeight="1" x14ac:dyDescent="0.25">
      <c r="A4" s="179"/>
      <c r="B4" s="45" t="s">
        <v>91</v>
      </c>
      <c r="C4" s="115">
        <v>152457.36271882997</v>
      </c>
      <c r="D4" s="115">
        <v>168175.32476165</v>
      </c>
      <c r="E4" s="115">
        <v>191095.13047118002</v>
      </c>
      <c r="F4" s="180"/>
      <c r="G4" s="180"/>
      <c r="H4" s="180"/>
      <c r="I4" s="180"/>
      <c r="J4" s="180"/>
      <c r="K4" s="180"/>
      <c r="L4" s="180"/>
      <c r="M4" s="180"/>
      <c r="N4" s="56"/>
      <c r="O4" s="57"/>
      <c r="P4" s="57"/>
      <c r="Q4" s="57"/>
    </row>
    <row r="5" spans="1:17" ht="57" customHeight="1" x14ac:dyDescent="0.25">
      <c r="A5" s="179"/>
      <c r="B5" s="45" t="s">
        <v>92</v>
      </c>
      <c r="C5" s="116">
        <f>+C3/C4</f>
        <v>5.9277066509603508E-2</v>
      </c>
      <c r="D5" s="116">
        <f>+D3/D4</f>
        <v>7.2707902739755789E-2</v>
      </c>
      <c r="E5" s="116">
        <f>+E3/E4</f>
        <v>7.2925668073878569E-2</v>
      </c>
      <c r="F5" s="180"/>
      <c r="G5" s="180"/>
      <c r="H5" s="180"/>
      <c r="I5" s="180"/>
      <c r="J5" s="180"/>
      <c r="K5" s="180"/>
      <c r="L5" s="180"/>
      <c r="M5" s="180"/>
      <c r="N5" s="56"/>
      <c r="O5" s="57"/>
      <c r="P5" s="57"/>
      <c r="Q5" s="57"/>
    </row>
    <row r="6" spans="1:17" ht="57" customHeight="1" x14ac:dyDescent="0.25">
      <c r="A6" s="179" t="s">
        <v>93</v>
      </c>
      <c r="B6" s="45" t="s">
        <v>94</v>
      </c>
      <c r="C6" s="115">
        <v>20543.507818018828</v>
      </c>
      <c r="D6" s="115">
        <v>16827.782520754299</v>
      </c>
      <c r="E6" s="115">
        <v>16545.019648473131</v>
      </c>
      <c r="F6" s="180" t="s">
        <v>175</v>
      </c>
      <c r="G6" s="180"/>
      <c r="H6" s="180"/>
      <c r="I6" s="180"/>
      <c r="J6" s="180"/>
      <c r="K6" s="180"/>
      <c r="L6" s="180"/>
      <c r="M6" s="180"/>
      <c r="N6" s="56"/>
      <c r="O6" s="57"/>
      <c r="P6" s="57"/>
      <c r="Q6" s="57"/>
    </row>
    <row r="7" spans="1:17" ht="57" customHeight="1" x14ac:dyDescent="0.25">
      <c r="A7" s="179"/>
      <c r="B7" s="45" t="s">
        <v>95</v>
      </c>
      <c r="C7" s="115">
        <v>91562.151714320004</v>
      </c>
      <c r="D7" s="115">
        <v>109438.9157704</v>
      </c>
      <c r="E7" s="115">
        <v>119885.83000228</v>
      </c>
      <c r="F7" s="180"/>
      <c r="G7" s="180"/>
      <c r="H7" s="180"/>
      <c r="I7" s="180"/>
      <c r="J7" s="180"/>
      <c r="K7" s="180"/>
      <c r="L7" s="180"/>
      <c r="M7" s="180"/>
      <c r="N7" s="56"/>
      <c r="O7" s="57"/>
      <c r="P7" s="57"/>
      <c r="Q7" s="57"/>
    </row>
    <row r="8" spans="1:17" ht="57" customHeight="1" x14ac:dyDescent="0.25">
      <c r="A8" s="179"/>
      <c r="B8" s="45" t="s">
        <v>96</v>
      </c>
      <c r="C8" s="116">
        <f>+C6/C7</f>
        <v>0.22436680913873602</v>
      </c>
      <c r="D8" s="116">
        <f>+D6/D7</f>
        <v>0.15376415603439045</v>
      </c>
      <c r="E8" s="116">
        <f>+E6/E7</f>
        <v>0.13800646538592989</v>
      </c>
      <c r="F8" s="180"/>
      <c r="G8" s="180"/>
      <c r="H8" s="180"/>
      <c r="I8" s="180"/>
      <c r="J8" s="180"/>
      <c r="K8" s="180"/>
      <c r="L8" s="180"/>
      <c r="M8" s="180"/>
      <c r="N8" s="56"/>
      <c r="O8" s="57"/>
      <c r="P8" s="57"/>
      <c r="Q8" s="57"/>
    </row>
    <row r="9" spans="1:17" ht="57" customHeight="1" x14ac:dyDescent="0.25">
      <c r="A9" s="179"/>
      <c r="B9" s="45" t="s">
        <v>97</v>
      </c>
      <c r="C9" s="115">
        <v>5099.0294161310521</v>
      </c>
      <c r="D9" s="115">
        <v>5374.1218769736861</v>
      </c>
      <c r="E9" s="115">
        <v>7275.1146467297876</v>
      </c>
      <c r="F9" s="180" t="s">
        <v>98</v>
      </c>
      <c r="G9" s="180"/>
      <c r="H9" s="180"/>
      <c r="I9" s="180"/>
      <c r="J9" s="180"/>
      <c r="K9" s="180"/>
      <c r="L9" s="180"/>
      <c r="M9" s="180"/>
      <c r="N9" s="56"/>
      <c r="O9" s="57"/>
      <c r="P9" s="57"/>
      <c r="Q9" s="57"/>
    </row>
    <row r="10" spans="1:17" ht="57" customHeight="1" x14ac:dyDescent="0.25">
      <c r="A10" s="179"/>
      <c r="B10" s="45" t="s">
        <v>99</v>
      </c>
      <c r="C10" s="115">
        <v>179691.91505182997</v>
      </c>
      <c r="D10" s="115">
        <v>199303.99751368002</v>
      </c>
      <c r="E10" s="115">
        <v>226894.75931250001</v>
      </c>
      <c r="F10" s="180"/>
      <c r="G10" s="180"/>
      <c r="H10" s="180"/>
      <c r="I10" s="180"/>
      <c r="J10" s="180"/>
      <c r="K10" s="180"/>
      <c r="L10" s="180"/>
      <c r="M10" s="180"/>
      <c r="N10" s="56"/>
      <c r="O10" s="57"/>
      <c r="P10" s="57"/>
      <c r="Q10" s="57"/>
    </row>
    <row r="11" spans="1:17" ht="57" customHeight="1" x14ac:dyDescent="0.25">
      <c r="A11" s="179"/>
      <c r="B11" s="45" t="s">
        <v>100</v>
      </c>
      <c r="C11" s="116">
        <f>+C9/C10</f>
        <v>2.8376509954052737E-2</v>
      </c>
      <c r="D11" s="116">
        <f>+D9/D10</f>
        <v>2.6964445992132255E-2</v>
      </c>
      <c r="E11" s="116">
        <f>+E9/E10</f>
        <v>3.2063828484949007E-2</v>
      </c>
      <c r="F11" s="180"/>
      <c r="G11" s="180"/>
      <c r="H11" s="180"/>
      <c r="I11" s="180"/>
      <c r="J11" s="180"/>
      <c r="K11" s="180"/>
      <c r="L11" s="180"/>
      <c r="M11" s="180"/>
      <c r="N11" s="56"/>
      <c r="O11" s="57"/>
      <c r="P11" s="57"/>
      <c r="Q11" s="57"/>
    </row>
    <row r="12" spans="1:17" ht="57" customHeight="1" x14ac:dyDescent="0.25">
      <c r="A12" s="179"/>
      <c r="B12" s="45" t="s">
        <v>101</v>
      </c>
      <c r="C12" s="115">
        <v>115.33593280999905</v>
      </c>
      <c r="D12" s="115">
        <v>111.54847799999912</v>
      </c>
      <c r="E12" s="115">
        <v>107.61038514999915</v>
      </c>
      <c r="F12" s="180" t="s">
        <v>176</v>
      </c>
      <c r="G12" s="180"/>
      <c r="H12" s="180"/>
      <c r="I12" s="180"/>
      <c r="J12" s="180"/>
      <c r="K12" s="180"/>
      <c r="L12" s="180"/>
      <c r="M12" s="180"/>
      <c r="N12" s="56"/>
      <c r="O12" s="57"/>
      <c r="P12" s="57"/>
      <c r="Q12" s="57"/>
    </row>
    <row r="13" spans="1:17" ht="57" customHeight="1" x14ac:dyDescent="0.25">
      <c r="A13" s="179"/>
      <c r="B13" s="45" t="s">
        <v>102</v>
      </c>
      <c r="C13" s="115">
        <v>179691.91505182997</v>
      </c>
      <c r="D13" s="115">
        <v>199303.99751368002</v>
      </c>
      <c r="E13" s="115">
        <v>226894.75931250001</v>
      </c>
      <c r="F13" s="180"/>
      <c r="G13" s="180"/>
      <c r="H13" s="180"/>
      <c r="I13" s="180"/>
      <c r="J13" s="180"/>
      <c r="K13" s="180"/>
      <c r="L13" s="180"/>
      <c r="M13" s="180"/>
      <c r="N13" s="56"/>
      <c r="O13" s="57"/>
      <c r="P13" s="57"/>
      <c r="Q13" s="57"/>
    </row>
    <row r="14" spans="1:17" ht="57" customHeight="1" x14ac:dyDescent="0.25">
      <c r="A14" s="179"/>
      <c r="B14" s="45" t="s">
        <v>103</v>
      </c>
      <c r="C14" s="116">
        <f>+C12/C13</f>
        <v>6.4185376830522278E-4</v>
      </c>
      <c r="D14" s="116">
        <f>+D12/D13</f>
        <v>5.5969011857046449E-4</v>
      </c>
      <c r="E14" s="133">
        <f>+E12/E13</f>
        <v>4.7427444104951045E-4</v>
      </c>
      <c r="F14" s="180"/>
      <c r="G14" s="180"/>
      <c r="H14" s="180"/>
      <c r="I14" s="180"/>
      <c r="J14" s="180"/>
      <c r="K14" s="180"/>
      <c r="L14" s="180"/>
      <c r="M14" s="180"/>
      <c r="N14" s="56"/>
      <c r="O14" s="57"/>
      <c r="P14" s="57"/>
      <c r="Q14" s="57"/>
    </row>
    <row r="15" spans="1:17" ht="57" customHeight="1" x14ac:dyDescent="0.25">
      <c r="A15" s="179"/>
      <c r="B15" s="45" t="s">
        <v>104</v>
      </c>
      <c r="C15" s="115">
        <v>7253.7944883713444</v>
      </c>
      <c r="D15" s="115">
        <v>10450.154757045406</v>
      </c>
      <c r="E15" s="115">
        <v>10248.157484868303</v>
      </c>
      <c r="F15" s="180" t="s">
        <v>177</v>
      </c>
      <c r="G15" s="180"/>
      <c r="H15" s="180"/>
      <c r="I15" s="180"/>
      <c r="J15" s="180"/>
      <c r="K15" s="180"/>
      <c r="L15" s="180"/>
      <c r="M15" s="180"/>
      <c r="N15" s="56"/>
      <c r="O15" s="57"/>
      <c r="P15" s="57"/>
      <c r="Q15" s="57"/>
    </row>
    <row r="16" spans="1:17" ht="57" customHeight="1" x14ac:dyDescent="0.25">
      <c r="A16" s="179"/>
      <c r="B16" s="45" t="s">
        <v>105</v>
      </c>
      <c r="C16" s="115">
        <v>78969.797928579996</v>
      </c>
      <c r="D16" s="115">
        <v>90839.766871180007</v>
      </c>
      <c r="E16" s="115">
        <v>103367.51030458001</v>
      </c>
      <c r="F16" s="180"/>
      <c r="G16" s="180"/>
      <c r="H16" s="180"/>
      <c r="I16" s="180"/>
      <c r="J16" s="180"/>
      <c r="K16" s="180"/>
      <c r="L16" s="180"/>
      <c r="M16" s="180"/>
      <c r="N16" s="56"/>
      <c r="O16" s="57"/>
      <c r="P16" s="57"/>
      <c r="Q16" s="57"/>
    </row>
    <row r="17" spans="1:17" ht="57" customHeight="1" x14ac:dyDescent="0.25">
      <c r="A17" s="179"/>
      <c r="B17" s="45" t="s">
        <v>106</v>
      </c>
      <c r="C17" s="116">
        <f>+C15/C16</f>
        <v>9.1855300110197199E-2</v>
      </c>
      <c r="D17" s="116">
        <f>+D15/D16</f>
        <v>0.11503942730131379</v>
      </c>
      <c r="E17" s="116">
        <f>+E15/E16</f>
        <v>9.9142926579844581E-2</v>
      </c>
      <c r="F17" s="180"/>
      <c r="G17" s="180"/>
      <c r="H17" s="180"/>
      <c r="I17" s="180"/>
      <c r="J17" s="180"/>
      <c r="K17" s="180"/>
      <c r="L17" s="180"/>
      <c r="M17" s="180"/>
      <c r="N17" s="56"/>
      <c r="O17" s="57"/>
      <c r="P17" s="57"/>
      <c r="Q17" s="57"/>
    </row>
  </sheetData>
  <mergeCells count="7">
    <mergeCell ref="A3:A5"/>
    <mergeCell ref="F3:M5"/>
    <mergeCell ref="A6:A17"/>
    <mergeCell ref="F6:M8"/>
    <mergeCell ref="F9:M11"/>
    <mergeCell ref="F12:M14"/>
    <mergeCell ref="F15:M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6DBE2-FEC9-4CE9-A15A-57AE8C808F94}">
  <sheetPr>
    <pageSetUpPr fitToPage="1"/>
  </sheetPr>
  <dimension ref="B1:U9"/>
  <sheetViews>
    <sheetView showGridLines="0" workbookViewId="0">
      <selection activeCell="H18" sqref="H18"/>
    </sheetView>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82" t="s">
        <v>235</v>
      </c>
      <c r="C2" s="182"/>
      <c r="D2" s="182"/>
      <c r="E2" s="182"/>
      <c r="F2" s="182"/>
      <c r="G2" s="182"/>
      <c r="H2" s="182"/>
      <c r="I2" s="182"/>
      <c r="J2" s="182"/>
      <c r="K2" s="182"/>
      <c r="L2" s="182"/>
      <c r="M2" s="182"/>
      <c r="N2" s="182"/>
      <c r="O2" s="182"/>
      <c r="P2" s="182"/>
      <c r="Q2" s="182"/>
      <c r="R2" s="182"/>
      <c r="S2" s="182"/>
      <c r="T2" s="182"/>
      <c r="U2" s="182"/>
    </row>
    <row r="3" spans="2:21" ht="15.75" x14ac:dyDescent="0.25">
      <c r="B3" s="183" t="s">
        <v>236</v>
      </c>
    </row>
    <row r="4" spans="2:21" ht="9" customHeight="1" thickBot="1" x14ac:dyDescent="0.3">
      <c r="B4" s="184"/>
    </row>
    <row r="5" spans="2:21" x14ac:dyDescent="0.25">
      <c r="B5" s="185" t="s">
        <v>237</v>
      </c>
      <c r="C5" s="186" t="s">
        <v>238</v>
      </c>
      <c r="D5" s="187" t="s">
        <v>239</v>
      </c>
      <c r="E5" s="186" t="s">
        <v>240</v>
      </c>
      <c r="F5" s="186" t="s">
        <v>241</v>
      </c>
      <c r="G5" s="186" t="s">
        <v>242</v>
      </c>
      <c r="H5" s="187" t="s">
        <v>243</v>
      </c>
      <c r="I5" s="187" t="s">
        <v>244</v>
      </c>
      <c r="J5" s="187" t="s">
        <v>245</v>
      </c>
      <c r="K5" s="187"/>
      <c r="L5" s="187"/>
      <c r="M5" s="188"/>
      <c r="N5" s="189"/>
    </row>
    <row r="6" spans="2:21" ht="15" customHeight="1" x14ac:dyDescent="0.25">
      <c r="B6" s="190"/>
      <c r="C6" s="191"/>
      <c r="D6" s="192"/>
      <c r="E6" s="191"/>
      <c r="F6" s="191"/>
      <c r="G6" s="191"/>
      <c r="H6" s="193"/>
      <c r="I6" s="192"/>
      <c r="J6" s="194" t="s">
        <v>246</v>
      </c>
      <c r="K6" s="194" t="s">
        <v>247</v>
      </c>
      <c r="L6" s="194" t="s">
        <v>248</v>
      </c>
      <c r="M6" s="194" t="s">
        <v>249</v>
      </c>
      <c r="N6" s="195" t="s">
        <v>250</v>
      </c>
    </row>
    <row r="7" spans="2:21" x14ac:dyDescent="0.25">
      <c r="B7" s="190"/>
      <c r="C7" s="191"/>
      <c r="D7" s="196"/>
      <c r="E7" s="191"/>
      <c r="F7" s="191"/>
      <c r="G7" s="191"/>
      <c r="H7" s="197"/>
      <c r="I7" s="196"/>
      <c r="J7" s="196"/>
      <c r="K7" s="196"/>
      <c r="L7" s="196"/>
      <c r="M7" s="196"/>
      <c r="N7" s="198"/>
    </row>
    <row r="8" spans="2:21" x14ac:dyDescent="0.25">
      <c r="B8" s="199" t="s">
        <v>251</v>
      </c>
      <c r="C8" s="200"/>
      <c r="D8" s="201"/>
      <c r="E8" s="202"/>
      <c r="F8" s="202"/>
      <c r="G8" s="203"/>
      <c r="H8" s="203"/>
      <c r="I8" s="203"/>
      <c r="J8" s="202"/>
      <c r="K8" s="202"/>
      <c r="L8" s="202"/>
      <c r="M8" s="202"/>
      <c r="N8" s="204"/>
    </row>
    <row r="9" spans="2:21" ht="15.75" thickBot="1" x14ac:dyDescent="0.3">
      <c r="B9" s="205"/>
      <c r="C9" s="206"/>
      <c r="D9" s="207"/>
      <c r="E9" s="208"/>
      <c r="F9" s="209"/>
      <c r="G9" s="209"/>
      <c r="H9" s="209"/>
      <c r="I9" s="209"/>
      <c r="J9" s="208"/>
      <c r="K9" s="208"/>
      <c r="L9" s="208"/>
      <c r="M9" s="210"/>
      <c r="N9" s="211"/>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43"/>
  <sheetViews>
    <sheetView showGridLines="0" zoomScaleNormal="100" workbookViewId="0">
      <pane xSplit="1" ySplit="4" topLeftCell="B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67" customWidth="1"/>
    <col min="2" max="29" width="16.140625" style="18" customWidth="1"/>
    <col min="30" max="32" width="16.42578125" style="18" customWidth="1"/>
    <col min="33" max="16384" width="11.42578125" style="18"/>
  </cols>
  <sheetData>
    <row r="1" spans="1:32" ht="30.75" customHeight="1" x14ac:dyDescent="0.3">
      <c r="A1" s="181" t="s">
        <v>142</v>
      </c>
      <c r="B1" s="181"/>
      <c r="C1" s="181"/>
      <c r="D1" s="181"/>
      <c r="E1" s="181"/>
      <c r="F1" s="181"/>
      <c r="G1" s="181"/>
      <c r="H1" s="181"/>
    </row>
    <row r="2" spans="1:32" ht="20.25" customHeight="1" x14ac:dyDescent="0.3">
      <c r="A2" s="5" t="s">
        <v>114</v>
      </c>
      <c r="B2" s="71"/>
      <c r="C2" s="72"/>
      <c r="D2" s="71"/>
      <c r="E2" s="72"/>
      <c r="F2" s="71"/>
      <c r="G2" s="71"/>
      <c r="H2" s="71"/>
    </row>
    <row r="3" spans="1:32" x14ac:dyDescent="0.3">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row>
    <row r="4" spans="1:32" ht="30" customHeight="1" x14ac:dyDescent="0.3">
      <c r="A4" s="62"/>
      <c r="B4" s="63">
        <v>41729</v>
      </c>
      <c r="C4" s="63">
        <v>41820</v>
      </c>
      <c r="D4" s="63">
        <v>41912</v>
      </c>
      <c r="E4" s="63">
        <v>42004</v>
      </c>
      <c r="F4" s="63">
        <v>42094</v>
      </c>
      <c r="G4" s="63">
        <v>42185</v>
      </c>
      <c r="H4" s="63">
        <v>42277</v>
      </c>
      <c r="I4" s="63">
        <v>42369</v>
      </c>
      <c r="J4" s="63">
        <v>42460</v>
      </c>
      <c r="K4" s="63">
        <v>42551</v>
      </c>
      <c r="L4" s="63">
        <v>42643</v>
      </c>
      <c r="M4" s="63">
        <v>42735</v>
      </c>
      <c r="N4" s="63">
        <v>42825</v>
      </c>
      <c r="O4" s="63">
        <v>42916</v>
      </c>
      <c r="P4" s="63">
        <v>43008</v>
      </c>
      <c r="Q4" s="63">
        <v>43100</v>
      </c>
      <c r="R4" s="63">
        <v>43190</v>
      </c>
      <c r="S4" s="63">
        <v>43281</v>
      </c>
      <c r="T4" s="63">
        <v>43373</v>
      </c>
      <c r="U4" s="63">
        <v>43465</v>
      </c>
      <c r="V4" s="63">
        <v>43555</v>
      </c>
      <c r="W4" s="63">
        <v>43646</v>
      </c>
      <c r="X4" s="63">
        <v>43738</v>
      </c>
      <c r="Y4" s="63">
        <v>43830</v>
      </c>
      <c r="Z4" s="63">
        <v>43921</v>
      </c>
      <c r="AA4" s="63">
        <v>44012</v>
      </c>
      <c r="AB4" s="63">
        <v>44104</v>
      </c>
      <c r="AC4" s="63">
        <v>44196</v>
      </c>
      <c r="AD4" s="63">
        <v>44286</v>
      </c>
      <c r="AE4" s="63">
        <v>44377</v>
      </c>
      <c r="AF4" s="63">
        <v>44469</v>
      </c>
    </row>
    <row r="5" spans="1:32" ht="52.5" customHeight="1" x14ac:dyDescent="0.3">
      <c r="A5" s="61" t="s">
        <v>107</v>
      </c>
      <c r="B5" s="64">
        <v>8781.7199999999993</v>
      </c>
      <c r="C5" s="64">
        <v>8719.68</v>
      </c>
      <c r="D5" s="64">
        <v>8671.31</v>
      </c>
      <c r="E5" s="64">
        <v>9251.6200000000008</v>
      </c>
      <c r="F5" s="64">
        <v>8711.33</v>
      </c>
      <c r="G5" s="64">
        <v>8883.2999999999993</v>
      </c>
      <c r="H5" s="64">
        <v>8777.94</v>
      </c>
      <c r="I5" s="64">
        <v>14590.026342765899</v>
      </c>
      <c r="J5" s="64">
        <v>15552.766008292954</v>
      </c>
      <c r="K5" s="64">
        <v>23183.662216917499</v>
      </c>
      <c r="L5" s="64">
        <v>24968.595473778529</v>
      </c>
      <c r="M5" s="64">
        <v>26143.372847835599</v>
      </c>
      <c r="N5" s="64">
        <v>26357.580883104267</v>
      </c>
      <c r="O5" s="64">
        <v>32363.693825003349</v>
      </c>
      <c r="P5" s="64">
        <v>32739.973955860674</v>
      </c>
      <c r="Q5" s="64">
        <v>33066.920518488216</v>
      </c>
      <c r="R5" s="64">
        <v>35523.531142391745</v>
      </c>
      <c r="S5" s="64">
        <v>42512.097230935367</v>
      </c>
      <c r="T5" s="64">
        <v>49897.666266168861</v>
      </c>
      <c r="U5" s="64">
        <v>48061.669901665373</v>
      </c>
      <c r="V5" s="64">
        <v>54971.132794337202</v>
      </c>
      <c r="W5" s="64">
        <v>57477.574093920899</v>
      </c>
      <c r="X5" s="64">
        <v>70107.671098561274</v>
      </c>
      <c r="Y5" s="64">
        <v>73073.385231942695</v>
      </c>
      <c r="Z5" s="64">
        <v>76873.589091758549</v>
      </c>
      <c r="AA5" s="64">
        <v>81321.301084087594</v>
      </c>
      <c r="AB5" s="64">
        <v>87659.723356733972</v>
      </c>
      <c r="AC5" s="64">
        <v>98086.703607309493</v>
      </c>
      <c r="AD5" s="64">
        <v>105498.39985939959</v>
      </c>
      <c r="AE5" s="64">
        <v>104307.6114064088</v>
      </c>
      <c r="AF5" s="64">
        <f>+'Servicios Deuda Anual'!F53*'Servicios Deuda Anual'!C66</f>
        <v>109501.85230045371</v>
      </c>
    </row>
    <row r="6" spans="1:32" ht="52.5" customHeight="1" x14ac:dyDescent="0.3">
      <c r="A6" s="61" t="s">
        <v>108</v>
      </c>
      <c r="B6" s="64">
        <v>814.06924421000008</v>
      </c>
      <c r="C6" s="64">
        <v>1334.7686670200001</v>
      </c>
      <c r="D6" s="64">
        <v>1606.3620389600001</v>
      </c>
      <c r="E6" s="64">
        <v>2059.9873684600002</v>
      </c>
      <c r="F6" s="64">
        <v>1532.2292152100001</v>
      </c>
      <c r="G6" s="64">
        <v>2787.2709622900002</v>
      </c>
      <c r="H6" s="64">
        <v>3436.8373112600002</v>
      </c>
      <c r="I6" s="64">
        <v>4751.3450329800007</v>
      </c>
      <c r="J6" s="64">
        <v>1748.5210195500001</v>
      </c>
      <c r="K6" s="73">
        <v>1979.8916584900003</v>
      </c>
      <c r="L6" s="73">
        <v>2005.6820979800002</v>
      </c>
      <c r="M6" s="73">
        <v>2713.09112757</v>
      </c>
      <c r="N6" s="73">
        <v>1455.4634681099999</v>
      </c>
      <c r="O6" s="73">
        <v>2358.1514273500002</v>
      </c>
      <c r="P6" s="73">
        <v>2403.9927246800003</v>
      </c>
      <c r="Q6" s="73">
        <v>3051.1866099200001</v>
      </c>
      <c r="R6" s="73">
        <v>2887.47474384</v>
      </c>
      <c r="S6" s="73">
        <v>2566.0700995500001</v>
      </c>
      <c r="T6" s="73">
        <v>2260.5505495299999</v>
      </c>
      <c r="U6" s="73">
        <v>5907.5229735200001</v>
      </c>
      <c r="V6" s="73">
        <v>2465.16920291</v>
      </c>
      <c r="W6" s="64">
        <v>4329.9503111499998</v>
      </c>
      <c r="X6" s="64">
        <v>4646.9381585399997</v>
      </c>
      <c r="Y6" s="64">
        <v>9439.5116885000007</v>
      </c>
      <c r="Z6" s="64">
        <v>3694.6763252000001</v>
      </c>
      <c r="AA6" s="64">
        <v>6793.2007236199997</v>
      </c>
      <c r="AB6" s="64">
        <v>7216.9493976200001</v>
      </c>
      <c r="AC6" s="64">
        <v>15771.225058290001</v>
      </c>
      <c r="AD6" s="64">
        <v>4714.8373600100003</v>
      </c>
      <c r="AE6" s="64">
        <v>8017.0700839199999</v>
      </c>
      <c r="AF6" s="64">
        <v>12560.355571530001</v>
      </c>
    </row>
    <row r="7" spans="1:32" ht="52.5" customHeight="1" x14ac:dyDescent="0.3">
      <c r="A7" s="61" t="s">
        <v>109</v>
      </c>
      <c r="B7" s="90">
        <f>+SUM(B5:B6)</f>
        <v>9595.7892442100001</v>
      </c>
      <c r="C7" s="90">
        <f t="shared" ref="C7:AA7" si="0">+SUM(C5:C6)</f>
        <v>10054.44866702</v>
      </c>
      <c r="D7" s="90">
        <f t="shared" si="0"/>
        <v>10277.67203896</v>
      </c>
      <c r="E7" s="90">
        <f t="shared" si="0"/>
        <v>11311.607368460001</v>
      </c>
      <c r="F7" s="90">
        <f t="shared" si="0"/>
        <v>10243.55921521</v>
      </c>
      <c r="G7" s="90">
        <f t="shared" si="0"/>
        <v>11670.570962289999</v>
      </c>
      <c r="H7" s="90">
        <f t="shared" si="0"/>
        <v>12214.777311260001</v>
      </c>
      <c r="I7" s="90">
        <f t="shared" si="0"/>
        <v>19341.371375745901</v>
      </c>
      <c r="J7" s="90">
        <f t="shared" si="0"/>
        <v>17301.287027842955</v>
      </c>
      <c r="K7" s="90">
        <f t="shared" si="0"/>
        <v>25163.553875407499</v>
      </c>
      <c r="L7" s="90">
        <f t="shared" si="0"/>
        <v>26974.277571758528</v>
      </c>
      <c r="M7" s="90">
        <f t="shared" si="0"/>
        <v>28856.463975405597</v>
      </c>
      <c r="N7" s="90">
        <f t="shared" si="0"/>
        <v>27813.044351214266</v>
      </c>
      <c r="O7" s="90">
        <f t="shared" si="0"/>
        <v>34721.845252353349</v>
      </c>
      <c r="P7" s="90">
        <f t="shared" si="0"/>
        <v>35143.966680540674</v>
      </c>
      <c r="Q7" s="90">
        <f t="shared" si="0"/>
        <v>36118.107128408214</v>
      </c>
      <c r="R7" s="90">
        <f t="shared" si="0"/>
        <v>38411.005886231746</v>
      </c>
      <c r="S7" s="90">
        <f t="shared" si="0"/>
        <v>45078.167330485368</v>
      </c>
      <c r="T7" s="90">
        <f t="shared" si="0"/>
        <v>52158.216815698863</v>
      </c>
      <c r="U7" s="90">
        <f t="shared" si="0"/>
        <v>53969.19287518537</v>
      </c>
      <c r="V7" s="90">
        <f t="shared" si="0"/>
        <v>57436.301997247203</v>
      </c>
      <c r="W7" s="90">
        <f t="shared" si="0"/>
        <v>61807.524405070901</v>
      </c>
      <c r="X7" s="90">
        <f t="shared" si="0"/>
        <v>74754.60925710127</v>
      </c>
      <c r="Y7" s="90">
        <f t="shared" si="0"/>
        <v>82512.896920442698</v>
      </c>
      <c r="Z7" s="90">
        <f t="shared" si="0"/>
        <v>80568.265416958544</v>
      </c>
      <c r="AA7" s="90">
        <f t="shared" si="0"/>
        <v>88114.501807707595</v>
      </c>
      <c r="AB7" s="90">
        <f>+SUM(AB5:AB6)</f>
        <v>94876.672754353975</v>
      </c>
      <c r="AC7" s="90">
        <f>+SUM(AC5:AC6)</f>
        <v>113857.92866559949</v>
      </c>
      <c r="AD7" s="90">
        <f>+SUM(AD5:AD6)</f>
        <v>110213.2372194096</v>
      </c>
      <c r="AE7" s="90">
        <f>+SUM(AE5:AE6)</f>
        <v>112324.6814903288</v>
      </c>
      <c r="AF7" s="90">
        <f>+SUM(AF5:AF6)</f>
        <v>122062.20787198372</v>
      </c>
    </row>
    <row r="8" spans="1:32" ht="52.5" customHeight="1" x14ac:dyDescent="0.3">
      <c r="A8" s="61" t="s">
        <v>199</v>
      </c>
      <c r="B8" s="95">
        <v>11.42073408915503</v>
      </c>
      <c r="C8" s="95">
        <v>10.630591981081782</v>
      </c>
      <c r="D8" s="95">
        <v>9.9516775295470019</v>
      </c>
      <c r="E8" s="95">
        <v>9.5139238510870658</v>
      </c>
      <c r="F8" s="95">
        <v>8.9953511169559768</v>
      </c>
      <c r="G8" s="95">
        <v>8.5412470707413597</v>
      </c>
      <c r="H8" s="95">
        <v>8.0726942251217491</v>
      </c>
      <c r="I8" s="95">
        <v>7.4119425380595905</v>
      </c>
      <c r="J8" s="95">
        <v>6.6949802135799175</v>
      </c>
      <c r="K8" s="95">
        <v>5.9370011215211029</v>
      </c>
      <c r="L8" s="95">
        <v>5.9183776238799846</v>
      </c>
      <c r="M8" s="95">
        <v>5.5337698050900261</v>
      </c>
      <c r="N8" s="95">
        <v>5.1982389622841003</v>
      </c>
      <c r="O8" s="95">
        <v>4.9203944750496369</v>
      </c>
      <c r="P8" s="95">
        <v>4.6614276148785851</v>
      </c>
      <c r="Q8" s="95">
        <v>4.4402842184969336</v>
      </c>
      <c r="R8" s="95">
        <v>4.0803194972842327</v>
      </c>
      <c r="S8" s="95">
        <v>3.6993357429417451</v>
      </c>
      <c r="T8" s="95">
        <v>3.2369040348340317</v>
      </c>
      <c r="U8" s="95">
        <v>2.8886511272605984</v>
      </c>
      <c r="V8" s="95">
        <v>2.6018721266561142</v>
      </c>
      <c r="W8" s="95">
        <v>2.3725583843045714</v>
      </c>
      <c r="X8" s="95">
        <v>2.1058493391042483</v>
      </c>
      <c r="Y8" s="95">
        <v>1.878255753720026</v>
      </c>
      <c r="Z8" s="95">
        <v>1.7347148170366644</v>
      </c>
      <c r="AA8" s="95">
        <v>1.6607820635945987</v>
      </c>
      <c r="AB8" s="95">
        <v>1.5433842671044442</v>
      </c>
      <c r="AC8" s="95">
        <v>1.380821058335242</v>
      </c>
      <c r="AD8" s="95">
        <v>1.2335548858778995</v>
      </c>
      <c r="AE8" s="95">
        <v>1.0942349690870823</v>
      </c>
      <c r="AF8" s="95">
        <v>1</v>
      </c>
    </row>
    <row r="9" spans="1:32" ht="52.5" customHeight="1" x14ac:dyDescent="0.3">
      <c r="A9" s="61" t="s">
        <v>200</v>
      </c>
      <c r="B9" s="65">
        <f>+B7*B8</f>
        <v>109590.95733369632</v>
      </c>
      <c r="C9" s="65">
        <f t="shared" ref="C9:AA9" si="1">+C7*C8</f>
        <v>106884.74137382123</v>
      </c>
      <c r="D9" s="65">
        <f t="shared" si="1"/>
        <v>102280.07788617174</v>
      </c>
      <c r="E9" s="65">
        <f t="shared" si="1"/>
        <v>107617.77113692381</v>
      </c>
      <c r="F9" s="65">
        <f t="shared" si="1"/>
        <v>92144.411828143959</v>
      </c>
      <c r="G9" s="65">
        <f t="shared" si="1"/>
        <v>99681.230045538628</v>
      </c>
      <c r="H9" s="65">
        <f t="shared" si="1"/>
        <v>98606.162261756777</v>
      </c>
      <c r="I9" s="65">
        <f t="shared" si="1"/>
        <v>143357.13324429918</v>
      </c>
      <c r="J9" s="65">
        <f t="shared" si="1"/>
        <v>115831.77432087548</v>
      </c>
      <c r="K9" s="65">
        <f t="shared" si="1"/>
        <v>149396.04757975103</v>
      </c>
      <c r="L9" s="65">
        <f t="shared" si="1"/>
        <v>159643.96080102341</v>
      </c>
      <c r="M9" s="65">
        <f t="shared" si="1"/>
        <v>159685.0290287676</v>
      </c>
      <c r="N9" s="65">
        <f t="shared" si="1"/>
        <v>144578.8508062177</v>
      </c>
      <c r="O9" s="65">
        <f t="shared" si="1"/>
        <v>170845.17554320788</v>
      </c>
      <c r="P9" s="65">
        <f t="shared" si="1"/>
        <v>163821.05678104519</v>
      </c>
      <c r="Q9" s="65">
        <f t="shared" si="1"/>
        <v>160374.66108425258</v>
      </c>
      <c r="R9" s="65">
        <f t="shared" si="1"/>
        <v>156729.17622789083</v>
      </c>
      <c r="S9" s="65">
        <f t="shared" si="1"/>
        <v>166759.2756319734</v>
      </c>
      <c r="T9" s="65">
        <f t="shared" si="1"/>
        <v>168831.14246048388</v>
      </c>
      <c r="U9" s="65">
        <f t="shared" si="1"/>
        <v>155898.16983624888</v>
      </c>
      <c r="V9" s="65">
        <f t="shared" si="1"/>
        <v>149441.91322484039</v>
      </c>
      <c r="W9" s="65">
        <f t="shared" si="1"/>
        <v>146641.96024036038</v>
      </c>
      <c r="X9" s="65">
        <f t="shared" si="1"/>
        <v>157421.94449906304</v>
      </c>
      <c r="Y9" s="65">
        <f t="shared" si="1"/>
        <v>154980.3233969289</v>
      </c>
      <c r="Z9" s="65">
        <f>+Z7*Z8</f>
        <v>139762.96380174067</v>
      </c>
      <c r="AA9" s="65">
        <f t="shared" si="1"/>
        <v>146338.9841448146</v>
      </c>
      <c r="AB9" s="65">
        <f>+AB7*AB8</f>
        <v>146431.16404428679</v>
      </c>
      <c r="AC9" s="65">
        <f>+AC7*AC8</f>
        <v>157217.42555989159</v>
      </c>
      <c r="AD9" s="65">
        <f>+AD7*AD8</f>
        <v>135954.07726042267</v>
      </c>
      <c r="AE9" s="65">
        <f>+AE7*AE8</f>
        <v>122909.5943782863</v>
      </c>
      <c r="AF9" s="65">
        <f>+AF7*AF8</f>
        <v>122062.20787198372</v>
      </c>
    </row>
    <row r="10" spans="1:32" ht="52.5" customHeight="1" x14ac:dyDescent="0.3">
      <c r="A10" s="61" t="s">
        <v>110</v>
      </c>
      <c r="B10" s="66">
        <v>8.0098000000000003</v>
      </c>
      <c r="C10" s="66">
        <v>8.1326999999999998</v>
      </c>
      <c r="D10" s="66">
        <v>8.4642999999999997</v>
      </c>
      <c r="E10" s="66">
        <v>8.5519999999999996</v>
      </c>
      <c r="F10" s="66">
        <v>8.8196999999999992</v>
      </c>
      <c r="G10" s="66">
        <v>9.0864999999999991</v>
      </c>
      <c r="H10" s="66">
        <v>9.4192</v>
      </c>
      <c r="I10" s="66">
        <v>13.005000000000001</v>
      </c>
      <c r="J10" s="66">
        <v>14.5817</v>
      </c>
      <c r="K10" s="66">
        <v>14.92</v>
      </c>
      <c r="L10" s="66">
        <v>15.263299999999999</v>
      </c>
      <c r="M10" s="66">
        <v>15.850199999999999</v>
      </c>
      <c r="N10" s="66">
        <v>15.3818</v>
      </c>
      <c r="O10" s="66">
        <v>16.598500000000001</v>
      </c>
      <c r="P10" s="66">
        <v>17.318300000000001</v>
      </c>
      <c r="Q10" s="66">
        <v>18.7742</v>
      </c>
      <c r="R10" s="66">
        <v>20.1433</v>
      </c>
      <c r="S10" s="66">
        <v>28.861699999999999</v>
      </c>
      <c r="T10" s="66">
        <v>40.896700000000003</v>
      </c>
      <c r="U10" s="66">
        <v>37.808300000000003</v>
      </c>
      <c r="V10" s="66">
        <v>43.353299999999997</v>
      </c>
      <c r="W10" s="66">
        <v>42.448300000000003</v>
      </c>
      <c r="X10" s="66">
        <v>57.558300000000003</v>
      </c>
      <c r="Y10" s="66">
        <v>59.895000000000003</v>
      </c>
      <c r="Z10" s="66">
        <v>64.469700000000003</v>
      </c>
      <c r="AA10" s="66">
        <v>70.454999999999998</v>
      </c>
      <c r="AB10" s="66">
        <v>76.174999999999997</v>
      </c>
      <c r="AC10" s="66">
        <v>84.144999999999996</v>
      </c>
      <c r="AD10" s="66">
        <v>91.984999999999999</v>
      </c>
      <c r="AE10" s="66">
        <v>95.726699999999994</v>
      </c>
      <c r="AF10" s="66">
        <f>+'Servicios Deuda Anual'!C66</f>
        <v>98.734999999999999</v>
      </c>
    </row>
    <row r="11" spans="1:32" ht="52.5" customHeight="1" x14ac:dyDescent="0.3">
      <c r="A11" s="61" t="s">
        <v>111</v>
      </c>
      <c r="B11" s="65">
        <f>+B7/B10</f>
        <v>1198.0060980561311</v>
      </c>
      <c r="C11" s="65">
        <f t="shared" ref="C11:AA11" si="2">+C7/C10</f>
        <v>1236.2989741438882</v>
      </c>
      <c r="D11" s="65">
        <f t="shared" si="2"/>
        <v>1214.2376852143709</v>
      </c>
      <c r="E11" s="65">
        <f t="shared" si="2"/>
        <v>1322.6856137114128</v>
      </c>
      <c r="F11" s="65">
        <f t="shared" si="2"/>
        <v>1161.440776354071</v>
      </c>
      <c r="G11" s="65">
        <f t="shared" si="2"/>
        <v>1284.3857329323723</v>
      </c>
      <c r="H11" s="65">
        <f t="shared" si="2"/>
        <v>1296.7956207809582</v>
      </c>
      <c r="I11" s="65">
        <f t="shared" si="2"/>
        <v>1487.2257882157555</v>
      </c>
      <c r="J11" s="65">
        <f t="shared" si="2"/>
        <v>1186.5068563914328</v>
      </c>
      <c r="K11" s="65">
        <f t="shared" si="2"/>
        <v>1686.5652731506366</v>
      </c>
      <c r="L11" s="65">
        <f t="shared" si="2"/>
        <v>1767.2638008660335</v>
      </c>
      <c r="M11" s="65">
        <f t="shared" si="2"/>
        <v>1820.5741236959532</v>
      </c>
      <c r="N11" s="65">
        <f t="shared" si="2"/>
        <v>1808.1787795455841</v>
      </c>
      <c r="O11" s="65">
        <f t="shared" si="2"/>
        <v>2091.8664489172725</v>
      </c>
      <c r="P11" s="65">
        <f t="shared" si="2"/>
        <v>2029.2965637817033</v>
      </c>
      <c r="Q11" s="65">
        <f t="shared" si="2"/>
        <v>1923.8160416107323</v>
      </c>
      <c r="R11" s="65">
        <f t="shared" si="2"/>
        <v>1906.8874457626976</v>
      </c>
      <c r="S11" s="65">
        <f t="shared" si="2"/>
        <v>1561.8680580314178</v>
      </c>
      <c r="T11" s="65">
        <f t="shared" si="2"/>
        <v>1275.3649271383476</v>
      </c>
      <c r="U11" s="65">
        <f t="shared" si="2"/>
        <v>1427.4429920198836</v>
      </c>
      <c r="V11" s="65">
        <f t="shared" si="2"/>
        <v>1324.8426762725608</v>
      </c>
      <c r="W11" s="65">
        <f t="shared" si="2"/>
        <v>1456.06595329073</v>
      </c>
      <c r="X11" s="65">
        <f t="shared" si="2"/>
        <v>1298.7633279145018</v>
      </c>
      <c r="Y11" s="65">
        <f t="shared" si="2"/>
        <v>1377.625793813218</v>
      </c>
      <c r="Z11" s="65">
        <f t="shared" si="2"/>
        <v>1249.7074659407217</v>
      </c>
      <c r="AA11" s="65">
        <f t="shared" si="2"/>
        <v>1250.6493763069705</v>
      </c>
      <c r="AB11" s="65">
        <f>+AB7/AB10</f>
        <v>1245.5093239823298</v>
      </c>
      <c r="AC11" s="65">
        <f>+AC7/AC10</f>
        <v>1353.1157961328599</v>
      </c>
      <c r="AD11" s="65">
        <f>+AD7/AD10</f>
        <v>1198.165322817955</v>
      </c>
      <c r="AE11" s="65">
        <f>+AE7/AE10</f>
        <v>1173.3892580683216</v>
      </c>
      <c r="AF11" s="65">
        <f>+AF7/AF10</f>
        <v>1236.2607775559195</v>
      </c>
    </row>
    <row r="12" spans="1:32" ht="52.5" customHeight="1" x14ac:dyDescent="0.3">
      <c r="A12" s="61" t="s">
        <v>112</v>
      </c>
      <c r="B12" s="64">
        <v>314.46720625</v>
      </c>
      <c r="C12" s="64">
        <v>478.86095885000003</v>
      </c>
      <c r="D12" s="64">
        <v>474.58328738</v>
      </c>
      <c r="E12" s="64">
        <v>778.12609504</v>
      </c>
      <c r="F12" s="64">
        <v>718.73022808000007</v>
      </c>
      <c r="G12" s="64">
        <v>1298.8367923699998</v>
      </c>
      <c r="H12" s="64">
        <v>1625.11270541</v>
      </c>
      <c r="I12" s="64">
        <v>1674.58950392</v>
      </c>
      <c r="J12" s="64">
        <v>618.91159517999995</v>
      </c>
      <c r="K12" s="73">
        <v>722.13102017999995</v>
      </c>
      <c r="L12" s="64">
        <v>633.77258883000002</v>
      </c>
      <c r="M12" s="73">
        <v>935.87173382000003</v>
      </c>
      <c r="N12" s="64">
        <v>698.34998707</v>
      </c>
      <c r="O12" s="73">
        <v>879.25538699000003</v>
      </c>
      <c r="P12" s="64">
        <v>836.87532364999993</v>
      </c>
      <c r="Q12" s="73">
        <v>898.69213680999997</v>
      </c>
      <c r="R12" s="73">
        <v>1153.66550927</v>
      </c>
      <c r="S12" s="73">
        <v>1117.7619162000001</v>
      </c>
      <c r="T12" s="73">
        <v>973.22907361</v>
      </c>
      <c r="U12" s="73">
        <v>2081.8590620999998</v>
      </c>
      <c r="V12" s="73">
        <v>1166.28844142</v>
      </c>
      <c r="W12" s="64">
        <v>1994.24181458</v>
      </c>
      <c r="X12" s="64">
        <v>1582.17197738</v>
      </c>
      <c r="Y12" s="64">
        <v>3973.4916769800002</v>
      </c>
      <c r="Z12" s="64">
        <v>1829.54825347</v>
      </c>
      <c r="AA12" s="64">
        <v>1967.2654723000001</v>
      </c>
      <c r="AB12" s="64">
        <v>2306.01199004</v>
      </c>
      <c r="AC12" s="64">
        <v>4480.3689031499998</v>
      </c>
      <c r="AD12" s="64">
        <v>1986.7844765499999</v>
      </c>
      <c r="AE12" s="64">
        <v>3455.3547898900001</v>
      </c>
      <c r="AF12" s="64">
        <v>3173.6009410000001</v>
      </c>
    </row>
    <row r="13" spans="1:32" ht="52.5" customHeight="1" x14ac:dyDescent="0.3">
      <c r="A13" s="61" t="s">
        <v>201</v>
      </c>
      <c r="B13" s="90">
        <f>+(B7+B12)*B8</f>
        <v>113182.40367603704</v>
      </c>
      <c r="C13" s="90">
        <f t="shared" ref="C13:AA13" si="3">+(C7+C12)*C8</f>
        <v>111975.31684302517</v>
      </c>
      <c r="D13" s="90">
        <f t="shared" si="3"/>
        <v>107002.97772308985</v>
      </c>
      <c r="E13" s="90">
        <f t="shared" si="3"/>
        <v>115020.80355167809</v>
      </c>
      <c r="F13" s="90">
        <f t="shared" si="3"/>
        <v>98609.642588093411</v>
      </c>
      <c r="G13" s="90">
        <f t="shared" si="3"/>
        <v>110774.91599373998</v>
      </c>
      <c r="H13" s="90">
        <f t="shared" si="3"/>
        <v>111725.20021389207</v>
      </c>
      <c r="I13" s="90">
        <f t="shared" si="3"/>
        <v>155769.09442219193</v>
      </c>
      <c r="J13" s="90">
        <f t="shared" si="3"/>
        <v>119975.37520456077</v>
      </c>
      <c r="K13" s="90">
        <f t="shared" si="3"/>
        <v>153683.34025644485</v>
      </c>
      <c r="L13" s="90">
        <f t="shared" si="3"/>
        <v>163394.86630938336</v>
      </c>
      <c r="M13" s="90">
        <f t="shared" si="3"/>
        <v>164863.92777081797</v>
      </c>
      <c r="N13" s="90">
        <f t="shared" si="3"/>
        <v>148209.04091831559</v>
      </c>
      <c r="O13" s="90">
        <f t="shared" si="3"/>
        <v>175171.45889151111</v>
      </c>
      <c r="P13" s="90">
        <f t="shared" si="3"/>
        <v>167722.09052491773</v>
      </c>
      <c r="Q13" s="90">
        <f t="shared" si="3"/>
        <v>164365.10959661732</v>
      </c>
      <c r="R13" s="90">
        <f t="shared" si="3"/>
        <v>161436.50009870954</v>
      </c>
      <c r="S13" s="90">
        <f t="shared" si="3"/>
        <v>170894.25224067111</v>
      </c>
      <c r="T13" s="90">
        <f t="shared" si="3"/>
        <v>171981.39157566987</v>
      </c>
      <c r="U13" s="90">
        <f t="shared" si="3"/>
        <v>161911.93436278173</v>
      </c>
      <c r="V13" s="90">
        <f t="shared" si="3"/>
        <v>152476.44661221231</v>
      </c>
      <c r="W13" s="90">
        <f t="shared" si="3"/>
        <v>151373.41537787291</v>
      </c>
      <c r="X13" s="90">
        <f t="shared" si="3"/>
        <v>160753.76031197797</v>
      </c>
      <c r="Y13" s="90">
        <f t="shared" si="3"/>
        <v>162443.55700157525</v>
      </c>
      <c r="Z13" s="90">
        <f t="shared" si="3"/>
        <v>142936.70826551862</v>
      </c>
      <c r="AA13" s="90">
        <f t="shared" si="3"/>
        <v>149606.18335553943</v>
      </c>
      <c r="AB13" s="90">
        <f t="shared" ref="AB13:AC13" si="4">+(AB7+AB12)*AB8</f>
        <v>149990.22666946874</v>
      </c>
      <c r="AC13" s="90">
        <f t="shared" si="4"/>
        <v>163404.01329047148</v>
      </c>
      <c r="AD13" s="90">
        <f t="shared" ref="AD13:AF13" si="5">+(AD7+AD12)*AD8</f>
        <v>138404.88495865729</v>
      </c>
      <c r="AE13" s="90">
        <f t="shared" si="5"/>
        <v>126690.56441998649</v>
      </c>
      <c r="AF13" s="90">
        <f t="shared" si="5"/>
        <v>125235.80881298371</v>
      </c>
    </row>
    <row r="14" spans="1:32" ht="52.5" customHeight="1" x14ac:dyDescent="0.3">
      <c r="A14" s="61" t="s">
        <v>113</v>
      </c>
      <c r="B14" s="151">
        <v>7.2591190403288736E-2</v>
      </c>
      <c r="C14" s="151">
        <v>7.6060903278814096E-2</v>
      </c>
      <c r="D14" s="151">
        <v>7.7749565866389994E-2</v>
      </c>
      <c r="E14" s="151">
        <v>8.5571183709206716E-2</v>
      </c>
      <c r="F14" s="151">
        <v>6.1635656176719449E-2</v>
      </c>
      <c r="G14" s="151">
        <v>7.0222008200981109E-2</v>
      </c>
      <c r="H14" s="151">
        <v>7.3496506323127722E-2</v>
      </c>
      <c r="I14" s="151">
        <v>0.11637733438701836</v>
      </c>
      <c r="J14" s="151">
        <v>7.7755267567067438E-2</v>
      </c>
      <c r="K14" s="151">
        <v>0.11308978698358528</v>
      </c>
      <c r="L14" s="151">
        <v>0.12122752293775013</v>
      </c>
      <c r="M14" s="151">
        <v>0.12968642586162818</v>
      </c>
      <c r="N14" s="151">
        <v>9.8960236946928334E-2</v>
      </c>
      <c r="O14" s="151">
        <v>0.12354210456136036</v>
      </c>
      <c r="P14" s="151">
        <v>0.12504403423242744</v>
      </c>
      <c r="Q14" s="151">
        <v>0.12851007586106886</v>
      </c>
      <c r="R14" s="151">
        <v>9.8082755534520435E-2</v>
      </c>
      <c r="S14" s="151">
        <v>0.11510739602383153</v>
      </c>
      <c r="T14" s="151">
        <v>0.13318634883457836</v>
      </c>
      <c r="U14" s="151">
        <v>0.13781068808379218</v>
      </c>
      <c r="V14" s="151">
        <v>0.10167224208084931</v>
      </c>
      <c r="W14" s="151">
        <v>0.1094100658505409</v>
      </c>
      <c r="X14" s="151">
        <v>0.13232865739531025</v>
      </c>
      <c r="Y14" s="151">
        <v>0.14606217564092991</v>
      </c>
      <c r="Z14" s="152">
        <v>0.10888293191158835</v>
      </c>
      <c r="AA14" s="152">
        <v>0.11908119469992599</v>
      </c>
      <c r="AB14" s="152">
        <v>0.12821984246586438</v>
      </c>
      <c r="AC14" s="152">
        <v>0.1538718133043176</v>
      </c>
      <c r="AD14" s="152">
        <v>9.4514360083681484E-2</v>
      </c>
      <c r="AE14" s="152">
        <v>9.6325048247399986E-2</v>
      </c>
      <c r="AF14" s="152">
        <v>0.10467555221570191</v>
      </c>
    </row>
    <row r="15" spans="1:32" ht="21.75" customHeight="1" x14ac:dyDescent="0.3">
      <c r="B15" s="68"/>
      <c r="C15" s="68"/>
      <c r="D15" s="68"/>
      <c r="E15" s="68"/>
      <c r="F15" s="68"/>
      <c r="G15" s="68"/>
      <c r="H15" s="68"/>
      <c r="I15" s="68"/>
      <c r="J15" s="68"/>
      <c r="K15" s="68"/>
      <c r="L15" s="68"/>
      <c r="M15" s="68"/>
      <c r="N15" s="68"/>
      <c r="O15" s="68"/>
      <c r="P15" s="68"/>
      <c r="Q15" s="68"/>
      <c r="R15" s="68"/>
      <c r="S15" s="68"/>
      <c r="T15" s="68"/>
      <c r="U15" s="68"/>
      <c r="V15" s="68"/>
      <c r="W15" s="68"/>
      <c r="X15" s="68"/>
      <c r="Y15" s="68"/>
    </row>
    <row r="16" spans="1:32" x14ac:dyDescent="0.3">
      <c r="A16" s="69"/>
      <c r="B16" s="68"/>
      <c r="C16" s="68"/>
      <c r="D16" s="68"/>
      <c r="E16" s="68"/>
      <c r="F16" s="68"/>
      <c r="G16" s="68"/>
      <c r="H16" s="68"/>
      <c r="I16" s="68"/>
      <c r="J16" s="68"/>
      <c r="K16" s="68"/>
      <c r="L16" s="68"/>
      <c r="M16" s="68"/>
      <c r="N16" s="68"/>
      <c r="O16" s="68"/>
      <c r="P16" s="68"/>
      <c r="Q16" s="68"/>
      <c r="R16" s="68"/>
      <c r="S16" s="68"/>
      <c r="T16" s="68"/>
      <c r="U16" s="68"/>
      <c r="V16" s="68"/>
      <c r="W16" s="68"/>
      <c r="X16" s="68"/>
      <c r="Y16" s="68"/>
    </row>
    <row r="17" spans="1:25" x14ac:dyDescent="0.3">
      <c r="A17" s="70"/>
      <c r="B17" s="68"/>
      <c r="C17" s="68"/>
      <c r="D17" s="68"/>
      <c r="E17" s="68"/>
      <c r="F17" s="68"/>
      <c r="G17" s="68"/>
      <c r="H17" s="68"/>
      <c r="I17" s="68"/>
      <c r="J17" s="68"/>
      <c r="K17" s="68"/>
      <c r="L17" s="68"/>
      <c r="M17" s="68"/>
      <c r="N17" s="68"/>
      <c r="O17" s="68"/>
      <c r="P17" s="68"/>
      <c r="Q17" s="68"/>
      <c r="R17" s="68"/>
      <c r="S17" s="68"/>
      <c r="T17" s="68"/>
      <c r="U17" s="68"/>
      <c r="V17" s="68"/>
      <c r="W17" s="68"/>
      <c r="X17" s="68"/>
      <c r="Y17" s="68"/>
    </row>
    <row r="18" spans="1:25" x14ac:dyDescent="0.3">
      <c r="B18" s="68"/>
      <c r="C18" s="68"/>
      <c r="D18" s="68"/>
      <c r="E18" s="68"/>
      <c r="F18" s="68"/>
      <c r="G18" s="68"/>
      <c r="H18" s="68"/>
      <c r="I18" s="68"/>
      <c r="J18" s="68"/>
      <c r="K18" s="68"/>
      <c r="L18" s="68"/>
      <c r="M18" s="68"/>
      <c r="N18" s="68"/>
      <c r="O18" s="68"/>
      <c r="P18" s="68"/>
      <c r="Q18" s="68"/>
      <c r="R18" s="68"/>
      <c r="S18" s="68"/>
      <c r="T18" s="68"/>
      <c r="U18" s="68"/>
      <c r="V18" s="68"/>
      <c r="W18" s="68"/>
      <c r="X18" s="68"/>
      <c r="Y18" s="68"/>
    </row>
    <row r="19" spans="1:25" x14ac:dyDescent="0.3">
      <c r="A19" s="70"/>
      <c r="B19" s="68"/>
      <c r="C19" s="68"/>
      <c r="D19" s="68"/>
      <c r="E19" s="68"/>
      <c r="F19" s="68"/>
      <c r="G19" s="68"/>
      <c r="H19" s="68"/>
      <c r="I19" s="68"/>
      <c r="J19" s="68"/>
      <c r="K19" s="68"/>
      <c r="L19" s="68"/>
      <c r="M19" s="68"/>
      <c r="N19" s="68"/>
      <c r="O19" s="68"/>
      <c r="P19" s="68"/>
      <c r="Q19" s="68"/>
      <c r="R19" s="68"/>
      <c r="S19" s="68"/>
      <c r="T19" s="68"/>
      <c r="U19" s="68"/>
      <c r="V19" s="68"/>
      <c r="W19" s="68"/>
      <c r="X19" s="68"/>
      <c r="Y19" s="68"/>
    </row>
    <row r="20" spans="1:25" x14ac:dyDescent="0.3">
      <c r="B20" s="68"/>
      <c r="C20" s="68"/>
      <c r="D20" s="68"/>
      <c r="E20" s="68"/>
      <c r="F20" s="68"/>
      <c r="G20" s="68"/>
      <c r="H20" s="68"/>
      <c r="I20" s="68"/>
      <c r="J20" s="68"/>
      <c r="K20" s="68"/>
      <c r="L20" s="68"/>
      <c r="M20" s="68"/>
      <c r="N20" s="68"/>
      <c r="O20" s="68"/>
      <c r="P20" s="68"/>
      <c r="Q20" s="68"/>
      <c r="R20" s="68"/>
      <c r="S20" s="68"/>
      <c r="T20" s="68"/>
      <c r="U20" s="68"/>
      <c r="V20" s="68"/>
      <c r="W20" s="68"/>
      <c r="X20" s="68"/>
      <c r="Y20" s="68"/>
    </row>
    <row r="21" spans="1:25" x14ac:dyDescent="0.3">
      <c r="B21" s="68"/>
      <c r="C21" s="68"/>
      <c r="D21" s="68"/>
      <c r="E21" s="68"/>
      <c r="F21" s="68"/>
      <c r="G21" s="68"/>
      <c r="H21" s="68"/>
      <c r="I21" s="68"/>
      <c r="J21" s="68"/>
      <c r="K21" s="68"/>
      <c r="L21" s="68"/>
      <c r="M21" s="68"/>
      <c r="N21" s="68"/>
      <c r="O21" s="68"/>
      <c r="P21" s="68"/>
      <c r="Q21" s="68"/>
      <c r="R21" s="68"/>
      <c r="S21" s="68"/>
      <c r="T21" s="68"/>
      <c r="U21" s="68"/>
      <c r="V21" s="68"/>
      <c r="W21" s="68"/>
      <c r="X21" s="68"/>
      <c r="Y21" s="68"/>
    </row>
    <row r="22" spans="1:25" x14ac:dyDescent="0.3">
      <c r="B22" s="68"/>
      <c r="C22" s="68"/>
      <c r="D22" s="68"/>
      <c r="E22" s="68"/>
      <c r="F22" s="68"/>
      <c r="G22" s="68"/>
      <c r="H22" s="68"/>
      <c r="I22" s="68"/>
      <c r="J22" s="68"/>
      <c r="K22" s="68"/>
      <c r="L22" s="68"/>
      <c r="M22" s="68"/>
      <c r="N22" s="68"/>
      <c r="O22" s="68"/>
      <c r="P22" s="68"/>
      <c r="Q22" s="68"/>
      <c r="R22" s="68"/>
      <c r="S22" s="68"/>
      <c r="T22" s="68"/>
      <c r="U22" s="68"/>
      <c r="V22" s="68"/>
      <c r="W22" s="68"/>
      <c r="X22" s="68"/>
      <c r="Y22" s="68"/>
    </row>
    <row r="23" spans="1:25" x14ac:dyDescent="0.3">
      <c r="B23" s="68"/>
      <c r="C23" s="68"/>
      <c r="D23" s="68"/>
      <c r="E23" s="68"/>
      <c r="F23" s="68"/>
      <c r="G23" s="68"/>
      <c r="H23" s="68"/>
      <c r="I23" s="68"/>
      <c r="J23" s="68"/>
      <c r="K23" s="68"/>
      <c r="L23" s="68"/>
      <c r="M23" s="68"/>
      <c r="N23" s="68"/>
      <c r="O23" s="68"/>
      <c r="P23" s="68"/>
      <c r="Q23" s="68"/>
      <c r="R23" s="68"/>
      <c r="S23" s="68"/>
      <c r="T23" s="68"/>
      <c r="U23" s="68"/>
      <c r="V23" s="68"/>
      <c r="W23" s="68"/>
      <c r="X23" s="68"/>
      <c r="Y23" s="68"/>
    </row>
    <row r="24" spans="1:25" x14ac:dyDescent="0.3">
      <c r="B24" s="68"/>
      <c r="C24" s="68"/>
      <c r="D24" s="68"/>
      <c r="E24" s="68"/>
      <c r="F24" s="68"/>
      <c r="G24" s="68"/>
      <c r="H24" s="68"/>
      <c r="I24" s="68"/>
      <c r="J24" s="68"/>
      <c r="K24" s="68"/>
      <c r="L24" s="68"/>
      <c r="M24" s="68"/>
      <c r="N24" s="68"/>
      <c r="O24" s="68"/>
      <c r="P24" s="68"/>
      <c r="Q24" s="68"/>
      <c r="R24" s="68"/>
      <c r="S24" s="68"/>
      <c r="T24" s="68"/>
      <c r="U24" s="68"/>
      <c r="V24" s="68"/>
      <c r="W24" s="68"/>
      <c r="X24" s="68"/>
      <c r="Y24" s="68"/>
    </row>
    <row r="37" spans="2:32" x14ac:dyDescent="0.3">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row>
    <row r="38" spans="2:32" x14ac:dyDescent="0.3">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row>
    <row r="39" spans="2:32" x14ac:dyDescent="0.3">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row>
    <row r="40" spans="2:32" x14ac:dyDescent="0.3">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row>
    <row r="42" spans="2:32" x14ac:dyDescent="0.3">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row>
    <row r="43" spans="2:32" x14ac:dyDescent="0.3">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row>
  </sheetData>
  <mergeCells count="1">
    <mergeCell ref="A1:H1"/>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23B2D-12F5-4360-8BF8-A31C96D8A667}">
  <dimension ref="A1:AF6"/>
  <sheetViews>
    <sheetView workbookViewId="0">
      <selection activeCell="H20" sqref="H20"/>
    </sheetView>
  </sheetViews>
  <sheetFormatPr baseColWidth="10" defaultRowHeight="15" x14ac:dyDescent="0.25"/>
  <sheetData>
    <row r="1" spans="1:32" x14ac:dyDescent="0.25">
      <c r="A1" t="s">
        <v>231</v>
      </c>
    </row>
    <row r="2" spans="1:32" x14ac:dyDescent="0.25">
      <c r="B2" s="63">
        <v>41729</v>
      </c>
      <c r="C2" s="63">
        <v>41820</v>
      </c>
      <c r="D2" s="63">
        <v>41912</v>
      </c>
      <c r="E2" s="63">
        <v>42004</v>
      </c>
      <c r="F2" s="63">
        <v>42094</v>
      </c>
      <c r="G2" s="63">
        <v>42185</v>
      </c>
      <c r="H2" s="63">
        <v>42277</v>
      </c>
      <c r="I2" s="63">
        <v>42369</v>
      </c>
      <c r="J2" s="63">
        <v>42460</v>
      </c>
      <c r="K2" s="63">
        <v>42551</v>
      </c>
      <c r="L2" s="63">
        <v>42643</v>
      </c>
      <c r="M2" s="63">
        <v>42735</v>
      </c>
      <c r="N2" s="63">
        <v>42825</v>
      </c>
      <c r="O2" s="63">
        <v>42916</v>
      </c>
      <c r="P2" s="63">
        <v>43008</v>
      </c>
      <c r="Q2" s="63">
        <v>43100</v>
      </c>
      <c r="R2" s="63">
        <v>43190</v>
      </c>
      <c r="S2" s="63">
        <v>43281</v>
      </c>
      <c r="T2" s="63">
        <v>43373</v>
      </c>
      <c r="U2" s="63">
        <v>43465</v>
      </c>
      <c r="V2" s="63">
        <v>43555</v>
      </c>
      <c r="W2" s="63">
        <v>43646</v>
      </c>
      <c r="X2" s="63">
        <v>43738</v>
      </c>
      <c r="Y2" s="63">
        <v>43830</v>
      </c>
      <c r="Z2" s="63">
        <v>43921</v>
      </c>
      <c r="AA2" s="63">
        <v>44012</v>
      </c>
      <c r="AB2" s="63">
        <v>44104</v>
      </c>
      <c r="AC2" s="63">
        <v>44196</v>
      </c>
      <c r="AD2" s="63">
        <v>44286</v>
      </c>
      <c r="AE2" s="63">
        <v>44377</v>
      </c>
      <c r="AF2" s="63">
        <v>44469</v>
      </c>
    </row>
    <row r="3" spans="1:32" x14ac:dyDescent="0.25">
      <c r="A3" t="s">
        <v>232</v>
      </c>
      <c r="B3" s="145">
        <f>+'Evolución Deuda Total'!B7</f>
        <v>9595.7892442100001</v>
      </c>
      <c r="C3" s="145">
        <f>+'Evolución Deuda Total'!C7</f>
        <v>10054.44866702</v>
      </c>
      <c r="D3" s="145">
        <f>+'Evolución Deuda Total'!D7</f>
        <v>10277.67203896</v>
      </c>
      <c r="E3" s="145">
        <f>+'Evolución Deuda Total'!E7</f>
        <v>11311.607368460001</v>
      </c>
      <c r="F3" s="145">
        <f>+'Evolución Deuda Total'!F7</f>
        <v>10243.55921521</v>
      </c>
      <c r="G3" s="145">
        <f>+'Evolución Deuda Total'!G7</f>
        <v>11670.570962289999</v>
      </c>
      <c r="H3" s="145">
        <f>+'Evolución Deuda Total'!H7</f>
        <v>12214.777311260001</v>
      </c>
      <c r="I3" s="145">
        <f>+'Evolución Deuda Total'!I7</f>
        <v>19341.371375745901</v>
      </c>
      <c r="J3" s="145">
        <f>+'Evolución Deuda Total'!J7</f>
        <v>17301.287027842955</v>
      </c>
      <c r="K3" s="145">
        <f>+'Evolución Deuda Total'!K7</f>
        <v>25163.553875407499</v>
      </c>
      <c r="L3" s="145">
        <f>+'Evolución Deuda Total'!L7</f>
        <v>26974.277571758528</v>
      </c>
      <c r="M3" s="145">
        <f>+'Evolución Deuda Total'!M7</f>
        <v>28856.463975405597</v>
      </c>
      <c r="N3" s="145">
        <f>+'Evolución Deuda Total'!N7</f>
        <v>27813.044351214266</v>
      </c>
      <c r="O3" s="145">
        <f>+'Evolución Deuda Total'!O7</f>
        <v>34721.845252353349</v>
      </c>
      <c r="P3" s="145">
        <f>+'Evolución Deuda Total'!P7</f>
        <v>35143.966680540674</v>
      </c>
      <c r="Q3" s="145">
        <f>+'Evolución Deuda Total'!Q7</f>
        <v>36118.107128408214</v>
      </c>
      <c r="R3" s="145">
        <f>+'Evolución Deuda Total'!R7</f>
        <v>38411.005886231746</v>
      </c>
      <c r="S3" s="145">
        <f>+'Evolución Deuda Total'!S7</f>
        <v>45078.167330485368</v>
      </c>
      <c r="T3" s="145">
        <f>+'Evolución Deuda Total'!T7</f>
        <v>52158.216815698863</v>
      </c>
      <c r="U3" s="145">
        <f>+'Evolución Deuda Total'!U7</f>
        <v>53969.19287518537</v>
      </c>
      <c r="V3" s="145">
        <f>+'Evolución Deuda Total'!V7</f>
        <v>57436.301997247203</v>
      </c>
      <c r="W3" s="145">
        <f>+'Evolución Deuda Total'!W7</f>
        <v>61807.524405070901</v>
      </c>
      <c r="X3" s="145">
        <f>+'Evolución Deuda Total'!X7</f>
        <v>74754.60925710127</v>
      </c>
      <c r="Y3" s="145">
        <f>+'Evolución Deuda Total'!Y7</f>
        <v>82512.896920442698</v>
      </c>
      <c r="Z3" s="145">
        <f>+'Evolución Deuda Total'!Z7</f>
        <v>80568.265416958544</v>
      </c>
      <c r="AA3" s="145">
        <f>+'Evolución Deuda Total'!AA7</f>
        <v>88114.501807707595</v>
      </c>
      <c r="AB3" s="145">
        <f>+'Evolución Deuda Total'!AB7</f>
        <v>94876.672754353975</v>
      </c>
      <c r="AC3" s="145">
        <f>+'Evolución Deuda Total'!AC7</f>
        <v>113857.92866559949</v>
      </c>
      <c r="AD3" s="145">
        <f>+'Evolución Deuda Total'!AD7</f>
        <v>110213.2372194096</v>
      </c>
      <c r="AE3" s="145">
        <f>+'Evolución Deuda Total'!AE7</f>
        <v>112324.6814903288</v>
      </c>
      <c r="AF3" s="145">
        <f>+'Evolución Deuda Total'!AF7</f>
        <v>122062.20787198372</v>
      </c>
    </row>
    <row r="4" spans="1:32" x14ac:dyDescent="0.25">
      <c r="A4" t="s">
        <v>233</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c r="X4">
        <v>564916.25267370534</v>
      </c>
      <c r="Y4">
        <v>564916.25267370534</v>
      </c>
      <c r="Z4">
        <v>739953.12215122033</v>
      </c>
      <c r="AA4">
        <v>739953.12215122033</v>
      </c>
      <c r="AB4">
        <v>739953.12215122033</v>
      </c>
      <c r="AC4">
        <v>739953.12215122033</v>
      </c>
      <c r="AD4">
        <v>1166100.4435921544</v>
      </c>
      <c r="AE4">
        <v>1166100.4435921544</v>
      </c>
      <c r="AF4">
        <v>1166100.4435921544</v>
      </c>
    </row>
    <row r="6" spans="1:32" x14ac:dyDescent="0.25">
      <c r="A6" t="s">
        <v>234</v>
      </c>
      <c r="B6" s="150">
        <f>+B3/B4</f>
        <v>7.2591190403288736E-2</v>
      </c>
      <c r="C6" s="150">
        <f t="shared" ref="C6:AF6" si="0">+C3/C4</f>
        <v>7.6060903278814096E-2</v>
      </c>
      <c r="D6" s="150">
        <f t="shared" si="0"/>
        <v>7.7749565866389994E-2</v>
      </c>
      <c r="E6" s="150">
        <f t="shared" si="0"/>
        <v>8.5571183709206716E-2</v>
      </c>
      <c r="F6" s="150">
        <f t="shared" si="0"/>
        <v>6.1635656176719449E-2</v>
      </c>
      <c r="G6" s="150">
        <f t="shared" si="0"/>
        <v>7.0222008200981109E-2</v>
      </c>
      <c r="H6" s="150">
        <f t="shared" si="0"/>
        <v>7.3496506323127722E-2</v>
      </c>
      <c r="I6" s="150">
        <f t="shared" si="0"/>
        <v>0.11637733438701836</v>
      </c>
      <c r="J6" s="150">
        <f t="shared" si="0"/>
        <v>7.7755267567067438E-2</v>
      </c>
      <c r="K6" s="150">
        <f t="shared" si="0"/>
        <v>0.11308978698358528</v>
      </c>
      <c r="L6" s="150">
        <f t="shared" si="0"/>
        <v>0.12122752293775013</v>
      </c>
      <c r="M6" s="150">
        <f t="shared" si="0"/>
        <v>0.12968642586162818</v>
      </c>
      <c r="N6" s="150">
        <f t="shared" si="0"/>
        <v>9.8960236946928334E-2</v>
      </c>
      <c r="O6" s="150">
        <f t="shared" si="0"/>
        <v>0.12354210456136036</v>
      </c>
      <c r="P6" s="150">
        <f t="shared" si="0"/>
        <v>0.12504403423242744</v>
      </c>
      <c r="Q6" s="150">
        <f t="shared" si="0"/>
        <v>0.12851007586106886</v>
      </c>
      <c r="R6" s="150">
        <f t="shared" si="0"/>
        <v>9.8082755534520435E-2</v>
      </c>
      <c r="S6" s="150">
        <f t="shared" si="0"/>
        <v>0.11510739602383153</v>
      </c>
      <c r="T6" s="150">
        <f t="shared" si="0"/>
        <v>0.13318634883457836</v>
      </c>
      <c r="U6" s="150">
        <f t="shared" si="0"/>
        <v>0.13781068808379218</v>
      </c>
      <c r="V6" s="150">
        <f t="shared" si="0"/>
        <v>0.10167224208084931</v>
      </c>
      <c r="W6" s="150">
        <f t="shared" si="0"/>
        <v>0.1094100658505409</v>
      </c>
      <c r="X6" s="150">
        <f t="shared" si="0"/>
        <v>0.13232865739531025</v>
      </c>
      <c r="Y6" s="150">
        <f t="shared" si="0"/>
        <v>0.14606217564092991</v>
      </c>
      <c r="Z6" s="150">
        <f t="shared" si="0"/>
        <v>0.10888293191158835</v>
      </c>
      <c r="AA6" s="150">
        <f t="shared" si="0"/>
        <v>0.11908119469992599</v>
      </c>
      <c r="AB6" s="150">
        <f t="shared" si="0"/>
        <v>0.12821984246586438</v>
      </c>
      <c r="AC6" s="150">
        <f t="shared" si="0"/>
        <v>0.1538718133043176</v>
      </c>
      <c r="AD6" s="150">
        <f t="shared" si="0"/>
        <v>9.4514360083681484E-2</v>
      </c>
      <c r="AE6" s="150">
        <f t="shared" si="0"/>
        <v>9.6325048247399986E-2</v>
      </c>
      <c r="AF6" s="150">
        <f t="shared" si="0"/>
        <v>0.10467555221570191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Servicios Deuda Anual</vt:lpstr>
      <vt:lpstr>Perfil Amort Mensual</vt:lpstr>
      <vt:lpstr>Perfil Int Mensual</vt:lpstr>
      <vt:lpstr>Gráficos</vt:lpstr>
      <vt:lpstr>Base Graf</vt:lpstr>
      <vt:lpstr>Ratios 2021</vt:lpstr>
      <vt:lpstr>Avales</vt:lpstr>
      <vt:lpstr>Evolución Deuda Total</vt:lpstr>
      <vt:lpstr>PBG</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2023-11-06T13:00:00Z</dcterms:modified>
</cp:coreProperties>
</file>