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uadro comparativo" sheetId="2" r:id="rId1"/>
  </sheets>
  <definedNames>
    <definedName name="CantidadSolicitada">'Cuadro comparativo'!$F$8:$F$8,'Cuadro comparativo'!$F$22:$F$22,'Cuadro comparativo'!$F$42:$F$42,'Cuadro comparativo'!$F$59:$F$59,'Cuadro comparativo'!$F$76:$F$76,'Cuadro comparativo'!$F$94:$F$94,'Cuadro comparativo'!$F$110:$F$110,'Cuadro comparativo'!$F$125:$F$125,'Cuadro comparativo'!$F$134:$F$134,'Cuadro comparativo'!$F$153:$F$153,'Cuadro comparativo'!$F$163:$F$163,'Cuadro comparativo'!$F$176:$F$176,'Cuadro comparativo'!$F$203:$F$203,'Cuadro comparativo'!$F$219:$F$219,'Cuadro comparativo'!$F$231:$F$231,'Cuadro comparativo'!$F$238:$F$238,'Cuadro comparativo'!$F$251:$F$251,'Cuadro comparativo'!$F$264:$F$264,'Cuadro comparativo'!$F$278:$F$278,'Cuadro comparativo'!$F$292:$F$292,'Cuadro comparativo'!$F$308:$F$308,'Cuadro comparativo'!$F$325:$F$325,'Cuadro comparativo'!$F$349:$F$349,'Cuadro comparativo'!$F$359:$F$359,'Cuadro comparativo'!$F$377:$F$377,'Cuadro comparativo'!$F$388:$F$388,'Cuadro comparativo'!$F$400:$F$400,'Cuadro comparativo'!$F$410:$F$410,'Cuadro comparativo'!$F$427:$F$427,'Cuadro comparativo'!$F$443:$F$443,'Cuadro comparativo'!$F$470:$F$470,'Cuadro comparativo'!$F$481:$F$481,'Cuadro comparativo'!$F$489:$F$489,'Cuadro comparativo'!$F$505:$F$505,'Cuadro comparativo'!$F$516:$F$516,'Cuadro comparativo'!$F$534:$F$534,'Cuadro comparativo'!$F$547:$F$547,'Cuadro comparativo'!$F$558:$F$558,'Cuadro comparativo'!$F$567:$F$567,'Cuadro comparativo'!$F$575:$F$575,'Cuadro comparativo'!$F$583:$F$583,'Cuadro comparativo'!$F$593:$F$593,'Cuadro comparativo'!$F$602:$F$602,'Cuadro comparativo'!$F$613:$F$613,'Cuadro comparativo'!$F$621:$F$621,'Cuadro comparativo'!$F$629:$F$629,'Cuadro comparativo'!$F$639:$F$639,'Cuadro comparativo'!$F$650:$F$650,'Cuadro comparativo'!$F$660:$F$660,'Cuadro comparativo'!$F$670:$F$670,'Cuadro comparativo'!$F$684:$F$684,'Cuadro comparativo'!$F$696:$F$696,'Cuadro comparativo'!$F$705:$F$705,'Cuadro comparativo'!$F$719:$F$719,'Cuadro comparativo'!$F$730:$F$730,'Cuadro comparativo'!$F$740:$F$740,'Cuadro comparativo'!$F$749:$F$749,'Cuadro comparativo'!$F$761:$F$761,'Cuadro comparativo'!$F$774:$F$774,'Cuadro comparativo'!$F$785:$F$785,'Cuadro comparativo'!$F$795:$F$795,'Cuadro comparativo'!$F$804:$F$804,'Cuadro comparativo'!$F$817:$F$817</definedName>
    <definedName name="Datos">'Cuadro comparativo'!$C$1:$G$5</definedName>
    <definedName name="DatosRenglon">'Cuadro comparativo'!$A$7:$H$7,'Cuadro comparativo'!$A$21:$H$21,'Cuadro comparativo'!$A$41:$H$41,'Cuadro comparativo'!$A$58:$H$58,'Cuadro comparativo'!$A$75:$H$75,'Cuadro comparativo'!$A$93:$H$93,'Cuadro comparativo'!$A$109:$H$109,'Cuadro comparativo'!$A$124:$H$124,'Cuadro comparativo'!$A$133:$H$133,'Cuadro comparativo'!$A$152:$H$152,'Cuadro comparativo'!$A$162:$H$162,'Cuadro comparativo'!$A$175:$H$175,'Cuadro comparativo'!$A$202:$H$202,'Cuadro comparativo'!$A$218:$H$218,'Cuadro comparativo'!$A$230:$H$230,'Cuadro comparativo'!$A$237:$H$237,'Cuadro comparativo'!$A$250:$H$250,'Cuadro comparativo'!$A$263:$H$263,'Cuadro comparativo'!$A$277:$H$277,'Cuadro comparativo'!$A$291:$H$291,'Cuadro comparativo'!$A$307:$H$307,'Cuadro comparativo'!$A$324:$H$324,'Cuadro comparativo'!$A$348:$H$348,'Cuadro comparativo'!$A$358:$H$358,'Cuadro comparativo'!$A$376:$H$376,'Cuadro comparativo'!$A$387:$H$387,'Cuadro comparativo'!$A$399:$H$399,'Cuadro comparativo'!$A$409:$H$409,'Cuadro comparativo'!$A$426:$H$426,'Cuadro comparativo'!$A$442:$H$442,'Cuadro comparativo'!$A$469:$H$469,'Cuadro comparativo'!$A$480:$H$480,'Cuadro comparativo'!$A$488:$H$488,'Cuadro comparativo'!$A$504:$H$504,'Cuadro comparativo'!$A$515:$H$515,'Cuadro comparativo'!$A$533:$H$533,'Cuadro comparativo'!$A$546:$H$546,'Cuadro comparativo'!$A$557:$H$557,'Cuadro comparativo'!$A$566:$H$566,'Cuadro comparativo'!$A$574:$H$574,'Cuadro comparativo'!$A$582:$H$582,'Cuadro comparativo'!$A$592:$H$592,'Cuadro comparativo'!$A$601:$H$601,'Cuadro comparativo'!$A$612:$H$612,'Cuadro comparativo'!$A$620:$H$620,'Cuadro comparativo'!$A$628:$H$628,'Cuadro comparativo'!$A$638:$H$638,'Cuadro comparativo'!$A$649:$H$649,'Cuadro comparativo'!$A$659:$H$659,'Cuadro comparativo'!$A$669:$H$669,'Cuadro comparativo'!$A$683:$H$683,'Cuadro comparativo'!$A$695:$H$695,'Cuadro comparativo'!$A$704:$H$704,'Cuadro comparativo'!$A$718:$H$718,'Cuadro comparativo'!$A$729:$H$729,'Cuadro comparativo'!$A$739:$H$739,'Cuadro comparativo'!$A$748:$H$748,'Cuadro comparativo'!$A$760:$H$760,'Cuadro comparativo'!$A$773:$H$773,'Cuadro comparativo'!$A$784:$H$784,'Cuadro comparativo'!$A$794:$H$794,'Cuadro comparativo'!$A$803:$H$803,'Cuadro comparativo'!$A$816:$H$816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205" i="2" l="1"/>
  <c r="I206" i="2"/>
  <c r="I207" i="2"/>
  <c r="I208" i="2"/>
  <c r="I209" i="2"/>
  <c r="I210" i="2"/>
  <c r="I211" i="2"/>
  <c r="I212" i="2"/>
  <c r="I213" i="2"/>
  <c r="I214" i="2"/>
  <c r="I215" i="2"/>
  <c r="I216" i="2"/>
  <c r="I113" i="2"/>
  <c r="I39" i="2"/>
  <c r="J39" i="2"/>
  <c r="J38" i="2"/>
  <c r="I499" i="2" l="1"/>
  <c r="I498" i="2"/>
  <c r="I497" i="2"/>
  <c r="I486" i="2"/>
  <c r="I484" i="2"/>
  <c r="I475" i="2"/>
  <c r="I474" i="2"/>
  <c r="I473" i="2"/>
  <c r="I440" i="2"/>
  <c r="I439" i="2"/>
  <c r="I437" i="2"/>
  <c r="I436" i="2"/>
  <c r="I435" i="2"/>
  <c r="I434" i="2"/>
  <c r="I433" i="2"/>
  <c r="I432" i="2"/>
  <c r="I431" i="2"/>
  <c r="I430" i="2"/>
  <c r="I424" i="2"/>
  <c r="I423" i="2"/>
  <c r="I422" i="2"/>
  <c r="I421" i="2"/>
  <c r="I420" i="2"/>
  <c r="I419" i="2"/>
  <c r="I418" i="2"/>
  <c r="I417" i="2"/>
  <c r="I416" i="2"/>
  <c r="I415" i="2"/>
  <c r="I413" i="2"/>
  <c r="I407" i="2"/>
  <c r="I414" i="2"/>
  <c r="I406" i="2"/>
  <c r="I405" i="2"/>
  <c r="I404" i="2"/>
  <c r="I403" i="2"/>
  <c r="I397" i="2"/>
  <c r="I396" i="2"/>
  <c r="I395" i="2"/>
  <c r="I393" i="2"/>
  <c r="I392" i="2"/>
  <c r="I391" i="2"/>
  <c r="I385" i="2"/>
  <c r="I384" i="2"/>
  <c r="I383" i="2"/>
  <c r="I382" i="2"/>
  <c r="I381" i="2"/>
  <c r="I380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56" i="2"/>
  <c r="I355" i="2"/>
  <c r="I354" i="2"/>
  <c r="I353" i="2"/>
  <c r="I352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05" i="2"/>
  <c r="I304" i="2"/>
  <c r="I303" i="2"/>
  <c r="I302" i="2"/>
  <c r="I301" i="2"/>
  <c r="I300" i="2"/>
  <c r="I299" i="2"/>
  <c r="I298" i="2"/>
  <c r="I297" i="2"/>
  <c r="I296" i="2"/>
  <c r="I295" i="2"/>
  <c r="I288" i="2"/>
  <c r="I287" i="2"/>
  <c r="I286" i="2"/>
  <c r="I285" i="2"/>
  <c r="I284" i="2"/>
  <c r="I283" i="2"/>
  <c r="I282" i="2"/>
  <c r="I281" i="2"/>
  <c r="I275" i="2"/>
  <c r="I274" i="2"/>
  <c r="I273" i="2"/>
  <c r="I272" i="2"/>
  <c r="I271" i="2"/>
  <c r="I270" i="2"/>
  <c r="I269" i="2"/>
  <c r="I268" i="2"/>
  <c r="I267" i="2"/>
  <c r="I825" i="2"/>
  <c r="I824" i="2"/>
  <c r="I823" i="2"/>
  <c r="I822" i="2"/>
  <c r="I821" i="2"/>
  <c r="I820" i="2"/>
  <c r="I819" i="2"/>
  <c r="I814" i="2"/>
  <c r="I813" i="2"/>
  <c r="I812" i="2"/>
  <c r="I811" i="2"/>
  <c r="I810" i="2"/>
  <c r="I809" i="2"/>
  <c r="I808" i="2"/>
  <c r="I807" i="2"/>
  <c r="I806" i="2"/>
  <c r="O801" i="2"/>
  <c r="K801" i="2"/>
  <c r="I800" i="2"/>
  <c r="I799" i="2"/>
  <c r="I798" i="2"/>
  <c r="I797" i="2"/>
  <c r="I792" i="2"/>
  <c r="I791" i="2"/>
  <c r="I790" i="2"/>
  <c r="I789" i="2"/>
  <c r="I788" i="2"/>
  <c r="I787" i="2"/>
  <c r="I782" i="2"/>
  <c r="I781" i="2"/>
  <c r="I780" i="2"/>
  <c r="I779" i="2"/>
  <c r="I778" i="2"/>
  <c r="I777" i="2"/>
  <c r="I776" i="2"/>
  <c r="I771" i="2"/>
  <c r="I770" i="2"/>
  <c r="I769" i="2"/>
  <c r="I768" i="2"/>
  <c r="I767" i="2"/>
  <c r="I766" i="2"/>
  <c r="I765" i="2"/>
  <c r="I764" i="2"/>
  <c r="I763" i="2"/>
  <c r="I758" i="2"/>
  <c r="I757" i="2"/>
  <c r="I756" i="2"/>
  <c r="O755" i="2"/>
  <c r="I755" i="2" s="1"/>
  <c r="O754" i="2"/>
  <c r="I754" i="2" s="1"/>
  <c r="O753" i="2"/>
  <c r="M753" i="2"/>
  <c r="I753" i="2" s="1"/>
  <c r="O752" i="2"/>
  <c r="M752" i="2"/>
  <c r="I752" i="2" s="1"/>
  <c r="O751" i="2"/>
  <c r="M751" i="2"/>
  <c r="I746" i="2"/>
  <c r="I745" i="2"/>
  <c r="I744" i="2"/>
  <c r="I743" i="2"/>
  <c r="I742" i="2"/>
  <c r="I737" i="2"/>
  <c r="I736" i="2"/>
  <c r="I735" i="2"/>
  <c r="I734" i="2"/>
  <c r="I733" i="2"/>
  <c r="I732" i="2"/>
  <c r="I727" i="2"/>
  <c r="I726" i="2"/>
  <c r="I725" i="2"/>
  <c r="I724" i="2"/>
  <c r="I723" i="2"/>
  <c r="I722" i="2"/>
  <c r="I721" i="2"/>
  <c r="I716" i="2"/>
  <c r="I715" i="2"/>
  <c r="I714" i="2"/>
  <c r="I713" i="2"/>
  <c r="I712" i="2"/>
  <c r="I711" i="2"/>
  <c r="I710" i="2"/>
  <c r="I709" i="2"/>
  <c r="I708" i="2"/>
  <c r="I707" i="2"/>
  <c r="O702" i="2"/>
  <c r="I702" i="2" s="1"/>
  <c r="O701" i="2"/>
  <c r="I701" i="2" s="1"/>
  <c r="O700" i="2"/>
  <c r="I700" i="2" s="1"/>
  <c r="O699" i="2"/>
  <c r="I699" i="2" s="1"/>
  <c r="O698" i="2"/>
  <c r="M698" i="2"/>
  <c r="M693" i="2"/>
  <c r="I693" i="2" s="1"/>
  <c r="M692" i="2"/>
  <c r="I692" i="2" s="1"/>
  <c r="M691" i="2"/>
  <c r="I691" i="2"/>
  <c r="M690" i="2"/>
  <c r="I690" i="2" s="1"/>
  <c r="M689" i="2"/>
  <c r="I689" i="2" s="1"/>
  <c r="M688" i="2"/>
  <c r="I688" i="2" s="1"/>
  <c r="M687" i="2"/>
  <c r="I687" i="2"/>
  <c r="M686" i="2"/>
  <c r="I686" i="2" s="1"/>
  <c r="I681" i="2"/>
  <c r="I680" i="2"/>
  <c r="I679" i="2"/>
  <c r="I678" i="2"/>
  <c r="I677" i="2"/>
  <c r="I676" i="2"/>
  <c r="I675" i="2"/>
  <c r="I674" i="2"/>
  <c r="I673" i="2"/>
  <c r="I672" i="2"/>
  <c r="I667" i="2"/>
  <c r="I666" i="2"/>
  <c r="I665" i="2"/>
  <c r="I664" i="2"/>
  <c r="I663" i="2"/>
  <c r="I662" i="2"/>
  <c r="I657" i="2"/>
  <c r="I656" i="2"/>
  <c r="I655" i="2"/>
  <c r="I654" i="2"/>
  <c r="I653" i="2"/>
  <c r="I652" i="2"/>
  <c r="I647" i="2"/>
  <c r="I646" i="2"/>
  <c r="I645" i="2"/>
  <c r="I644" i="2"/>
  <c r="I643" i="2"/>
  <c r="I642" i="2"/>
  <c r="I641" i="2"/>
  <c r="I636" i="2"/>
  <c r="I635" i="2"/>
  <c r="K634" i="2"/>
  <c r="I634" i="2" s="1"/>
  <c r="I633" i="2"/>
  <c r="I632" i="2"/>
  <c r="I631" i="2"/>
  <c r="I626" i="2"/>
  <c r="I625" i="2"/>
  <c r="I624" i="2"/>
  <c r="I623" i="2"/>
  <c r="M618" i="2"/>
  <c r="I618" i="2" s="1"/>
  <c r="M617" i="2"/>
  <c r="I617" i="2" s="1"/>
  <c r="M616" i="2"/>
  <c r="I616" i="2" s="1"/>
  <c r="M615" i="2"/>
  <c r="I615" i="2" s="1"/>
  <c r="M610" i="2"/>
  <c r="I610" i="2" s="1"/>
  <c r="M609" i="2"/>
  <c r="I609" i="2" s="1"/>
  <c r="M608" i="2"/>
  <c r="I608" i="2" s="1"/>
  <c r="M607" i="2"/>
  <c r="I607" i="2" s="1"/>
  <c r="M606" i="2"/>
  <c r="I606" i="2" s="1"/>
  <c r="I605" i="2"/>
  <c r="I604" i="2"/>
  <c r="M599" i="2"/>
  <c r="I599" i="2" s="1"/>
  <c r="M598" i="2"/>
  <c r="I598" i="2" s="1"/>
  <c r="M597" i="2"/>
  <c r="I597" i="2" s="1"/>
  <c r="I596" i="2"/>
  <c r="I595" i="2"/>
  <c r="I590" i="2"/>
  <c r="I589" i="2"/>
  <c r="I588" i="2"/>
  <c r="I587" i="2"/>
  <c r="I586" i="2"/>
  <c r="I585" i="2"/>
  <c r="I580" i="2"/>
  <c r="I579" i="2"/>
  <c r="I578" i="2"/>
  <c r="I577" i="2"/>
  <c r="I572" i="2"/>
  <c r="I571" i="2"/>
  <c r="I570" i="2"/>
  <c r="I569" i="2"/>
  <c r="I564" i="2"/>
  <c r="I563" i="2"/>
  <c r="I562" i="2"/>
  <c r="I561" i="2"/>
  <c r="I560" i="2"/>
  <c r="I555" i="2"/>
  <c r="I554" i="2"/>
  <c r="I553" i="2"/>
  <c r="I552" i="2"/>
  <c r="I551" i="2"/>
  <c r="I550" i="2"/>
  <c r="I549" i="2"/>
  <c r="I544" i="2"/>
  <c r="I543" i="2"/>
  <c r="I542" i="2"/>
  <c r="I541" i="2"/>
  <c r="I540" i="2"/>
  <c r="I539" i="2"/>
  <c r="I538" i="2"/>
  <c r="I537" i="2"/>
  <c r="I536" i="2"/>
  <c r="I698" i="2" l="1"/>
  <c r="I751" i="2"/>
  <c r="I801" i="2"/>
  <c r="P181" i="2"/>
  <c r="O181" i="2"/>
  <c r="I27" i="2"/>
  <c r="K19" i="2"/>
  <c r="I18" i="2"/>
  <c r="I19" i="2" s="1"/>
  <c r="I16" i="2"/>
  <c r="I17" i="2" s="1"/>
  <c r="I518" i="2" l="1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O248" i="2"/>
  <c r="M248" i="2"/>
  <c r="K248" i="2"/>
  <c r="O247" i="2"/>
  <c r="M247" i="2"/>
  <c r="K247" i="2"/>
  <c r="O246" i="2"/>
  <c r="M246" i="2"/>
  <c r="K246" i="2"/>
  <c r="O245" i="2"/>
  <c r="M245" i="2"/>
  <c r="K245" i="2"/>
  <c r="O244" i="2"/>
  <c r="M244" i="2"/>
  <c r="K244" i="2"/>
  <c r="O243" i="2"/>
  <c r="M243" i="2"/>
  <c r="K243" i="2"/>
  <c r="O242" i="2"/>
  <c r="M242" i="2"/>
  <c r="K242" i="2"/>
  <c r="O241" i="2"/>
  <c r="M241" i="2"/>
  <c r="K241" i="2"/>
  <c r="O240" i="2"/>
  <c r="K240" i="2"/>
  <c r="K233" i="2"/>
  <c r="M179" i="2" l="1"/>
  <c r="I26" i="2"/>
  <c r="K17" i="2"/>
  <c r="I507" i="2" l="1"/>
  <c r="I508" i="2"/>
  <c r="I509" i="2"/>
  <c r="I510" i="2"/>
  <c r="I511" i="2"/>
  <c r="I512" i="2"/>
  <c r="I513" i="2"/>
  <c r="I491" i="2"/>
  <c r="I492" i="2"/>
  <c r="I496" i="2"/>
  <c r="I500" i="2"/>
  <c r="I501" i="2"/>
  <c r="I502" i="2"/>
  <c r="I483" i="2"/>
  <c r="I485" i="2"/>
  <c r="I472" i="2"/>
  <c r="I476" i="2"/>
  <c r="I477" i="2"/>
  <c r="I478" i="2"/>
  <c r="M467" i="2"/>
  <c r="I467" i="2" s="1"/>
  <c r="I429" i="2" l="1"/>
  <c r="I438" i="2"/>
  <c r="I412" i="2"/>
  <c r="I402" i="2"/>
  <c r="I390" i="2"/>
  <c r="I394" i="2"/>
  <c r="I379" i="2"/>
  <c r="I361" i="2"/>
  <c r="I351" i="2"/>
  <c r="I327" i="2"/>
  <c r="I280" i="2"/>
  <c r="I289" i="2"/>
  <c r="I266" i="2"/>
  <c r="I253" i="2"/>
  <c r="I254" i="2"/>
  <c r="I255" i="2"/>
  <c r="I256" i="2"/>
  <c r="I257" i="2"/>
  <c r="I258" i="2"/>
  <c r="I259" i="2"/>
  <c r="I260" i="2"/>
  <c r="I261" i="2"/>
  <c r="I221" i="2"/>
  <c r="I222" i="2"/>
  <c r="I223" i="2"/>
  <c r="I224" i="2"/>
  <c r="I225" i="2"/>
  <c r="I226" i="2"/>
  <c r="I227" i="2"/>
  <c r="I228" i="2"/>
  <c r="I178" i="2" l="1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27" i="2"/>
  <c r="J127" i="2" s="1"/>
  <c r="I128" i="2"/>
  <c r="J128" i="2" s="1"/>
  <c r="I129" i="2"/>
  <c r="J129" i="2" s="1"/>
  <c r="I130" i="2"/>
  <c r="J130" i="2" s="1"/>
  <c r="I131" i="2"/>
  <c r="J131" i="2" s="1"/>
  <c r="I112" i="2"/>
  <c r="J112" i="2" s="1"/>
  <c r="J113" i="2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J27" i="2"/>
  <c r="I24" i="2"/>
  <c r="J24" i="2" s="1"/>
  <c r="I25" i="2"/>
  <c r="J25" i="2" s="1"/>
  <c r="J26" i="2"/>
  <c r="J10" i="2"/>
  <c r="J11" i="2"/>
  <c r="J12" i="2"/>
  <c r="J13" i="2"/>
  <c r="J14" i="2"/>
  <c r="J15" i="2"/>
  <c r="J16" i="2"/>
  <c r="M495" i="2" l="1"/>
  <c r="I495" i="2" s="1"/>
  <c r="M494" i="2"/>
  <c r="I494" i="2" s="1"/>
  <c r="M493" i="2"/>
  <c r="I493" i="2" s="1"/>
  <c r="M466" i="2" l="1"/>
  <c r="I466" i="2" s="1"/>
  <c r="M465" i="2"/>
  <c r="I465" i="2" s="1"/>
  <c r="M464" i="2"/>
  <c r="I464" i="2" s="1"/>
  <c r="O463" i="2"/>
  <c r="M463" i="2"/>
  <c r="O462" i="2"/>
  <c r="M462" i="2"/>
  <c r="K462" i="2"/>
  <c r="O461" i="2"/>
  <c r="M461" i="2"/>
  <c r="K461" i="2"/>
  <c r="O460" i="2"/>
  <c r="M460" i="2"/>
  <c r="K460" i="2"/>
  <c r="O459" i="2"/>
  <c r="M459" i="2"/>
  <c r="K459" i="2"/>
  <c r="O458" i="2"/>
  <c r="M458" i="2"/>
  <c r="K458" i="2"/>
  <c r="O457" i="2"/>
  <c r="M457" i="2"/>
  <c r="K457" i="2"/>
  <c r="O456" i="2"/>
  <c r="M456" i="2"/>
  <c r="K456" i="2"/>
  <c r="O455" i="2"/>
  <c r="M455" i="2"/>
  <c r="K455" i="2"/>
  <c r="O454" i="2"/>
  <c r="M454" i="2"/>
  <c r="K454" i="2"/>
  <c r="O453" i="2"/>
  <c r="M453" i="2"/>
  <c r="K453" i="2"/>
  <c r="O452" i="2"/>
  <c r="M452" i="2"/>
  <c r="K452" i="2"/>
  <c r="O451" i="2"/>
  <c r="M451" i="2"/>
  <c r="K451" i="2"/>
  <c r="O450" i="2"/>
  <c r="M450" i="2"/>
  <c r="K450" i="2"/>
  <c r="O449" i="2"/>
  <c r="M449" i="2"/>
  <c r="K449" i="2"/>
  <c r="O448" i="2"/>
  <c r="M448" i="2"/>
  <c r="K448" i="2"/>
  <c r="O447" i="2"/>
  <c r="M447" i="2"/>
  <c r="K447" i="2"/>
  <c r="O446" i="2"/>
  <c r="M446" i="2"/>
  <c r="K446" i="2"/>
  <c r="O445" i="2"/>
  <c r="M445" i="2"/>
  <c r="K445" i="2"/>
  <c r="M322" i="2"/>
  <c r="K322" i="2"/>
  <c r="M321" i="2"/>
  <c r="K321" i="2"/>
  <c r="M320" i="2"/>
  <c r="K320" i="2"/>
  <c r="M319" i="2"/>
  <c r="K319" i="2"/>
  <c r="M318" i="2"/>
  <c r="K318" i="2"/>
  <c r="M317" i="2"/>
  <c r="K317" i="2"/>
  <c r="M316" i="2"/>
  <c r="K316" i="2"/>
  <c r="M315" i="2"/>
  <c r="K315" i="2"/>
  <c r="M314" i="2"/>
  <c r="K314" i="2"/>
  <c r="M313" i="2"/>
  <c r="K313" i="2"/>
  <c r="M312" i="2"/>
  <c r="K312" i="2"/>
  <c r="M311" i="2"/>
  <c r="K311" i="2"/>
  <c r="M310" i="2"/>
  <c r="K310" i="2"/>
  <c r="I294" i="2"/>
  <c r="I248" i="2"/>
  <c r="I247" i="2"/>
  <c r="I246" i="2"/>
  <c r="I245" i="2"/>
  <c r="I244" i="2"/>
  <c r="I243" i="2"/>
  <c r="I242" i="2"/>
  <c r="I241" i="2"/>
  <c r="M240" i="2"/>
  <c r="I240" i="2" s="1"/>
  <c r="O235" i="2"/>
  <c r="M235" i="2"/>
  <c r="K235" i="2"/>
  <c r="O234" i="2"/>
  <c r="M234" i="2"/>
  <c r="K234" i="2"/>
  <c r="O233" i="2"/>
  <c r="M233" i="2"/>
  <c r="I234" i="2" l="1"/>
  <c r="I446" i="2"/>
  <c r="I450" i="2"/>
  <c r="I454" i="2"/>
  <c r="I458" i="2"/>
  <c r="I462" i="2"/>
  <c r="I233" i="2"/>
  <c r="I311" i="2"/>
  <c r="I313" i="2"/>
  <c r="I315" i="2"/>
  <c r="I317" i="2"/>
  <c r="I319" i="2"/>
  <c r="I321" i="2"/>
  <c r="I445" i="2"/>
  <c r="I449" i="2"/>
  <c r="I453" i="2"/>
  <c r="I457" i="2"/>
  <c r="I461" i="2"/>
  <c r="I448" i="2"/>
  <c r="I452" i="2"/>
  <c r="I456" i="2"/>
  <c r="I460" i="2"/>
  <c r="I235" i="2"/>
  <c r="I310" i="2"/>
  <c r="I312" i="2"/>
  <c r="I314" i="2"/>
  <c r="I316" i="2"/>
  <c r="I318" i="2"/>
  <c r="I320" i="2"/>
  <c r="I322" i="2"/>
  <c r="I447" i="2"/>
  <c r="I451" i="2"/>
  <c r="I455" i="2"/>
  <c r="I459" i="2"/>
  <c r="I463" i="2"/>
  <c r="J17" i="2" l="1"/>
  <c r="J19" i="2"/>
  <c r="J18" i="2"/>
</calcChain>
</file>

<file path=xl/sharedStrings.xml><?xml version="1.0" encoding="utf-8"?>
<sst xmlns="http://schemas.openxmlformats.org/spreadsheetml/2006/main" count="5417" uniqueCount="1172">
  <si>
    <t>Número expediente:</t>
  </si>
  <si>
    <t>EX-2024-01780993- -GDEMZA-DGCPYGB#MHYF</t>
  </si>
  <si>
    <t>Número proceso de compra:</t>
  </si>
  <si>
    <t>10606-0010-LPU24</t>
  </si>
  <si>
    <t>Nombre descriptivo proceso de compra:</t>
  </si>
  <si>
    <t>Licitación Pública de Acuerdo Marco - Reapertura- Adq. de Artículos de Librería, Papelería y Oficina</t>
  </si>
  <si>
    <t>Unidad Operativa de Compras:</t>
  </si>
  <si>
    <t>1-06-06 - Dcción. Gral. de Compras y Suministros</t>
  </si>
  <si>
    <t>Fecha de Apertura:</t>
  </si>
  <si>
    <t>05/08/2024</t>
  </si>
  <si>
    <t>Renglón: 1, Código: 750070017.12, Descripción: ABROCHADORA PINZA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</si>
  <si>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</si>
  <si>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</si>
  <si>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</si>
  <si>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</si>
  <si>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</si>
  <si>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</si>
  <si>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</si>
  <si>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</si>
  <si>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</si>
  <si>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</si>
  <si>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4</t>
  </si>
  <si>
    <t>JOSE RICARDO FERNANDEZ</t>
  </si>
  <si>
    <t>OLAMI</t>
  </si>
  <si>
    <t>MARCA OLAMI MINI PINZCA METALICA</t>
  </si>
  <si>
    <t>2</t>
  </si>
  <si>
    <t>Luciano Cattaneo Bonilla</t>
  </si>
  <si>
    <t xml:space="preserve">ABROCHADORA PINZA N° 21/6-26/6 OLAMI METALICA </t>
  </si>
  <si>
    <t>Base</t>
  </si>
  <si>
    <t>Daniel Horacio Sucesion de Fernandez</t>
  </si>
  <si>
    <t>ABROCHADORA PINZA MINI 21/6 - 21/8 METALICA - 1RA. CALIDAD 
HASTA 20 HOJAS</t>
  </si>
  <si>
    <t>ABROCHADORA PINZA N° 26/6 OLAMI</t>
  </si>
  <si>
    <t>3</t>
  </si>
  <si>
    <t>OLAMI PINZA 21/6 26/6 21/8</t>
  </si>
  <si>
    <t>OLAMI METALICA GRANDE</t>
  </si>
  <si>
    <t xml:space="preserve">ABROCHADORA PINZA GRANDE 21/6 - 21/8 METALICA - 1RA. CALIDAD 
</t>
  </si>
  <si>
    <t>GRAP</t>
  </si>
  <si>
    <t xml:space="preserve">MARCA GRAP PINTADA  </t>
  </si>
  <si>
    <t>ABROCHADORA PINZA</t>
  </si>
  <si>
    <t>MIT</t>
  </si>
  <si>
    <t>MACA MIT PINZA METALICA 21/6-21/8</t>
  </si>
  <si>
    <t>5</t>
  </si>
  <si>
    <t>MIT METALICA PRIMERA CALIDAD</t>
  </si>
  <si>
    <t>Renglón: 2, Código: 750150347.26, Descripción: ADHESIVO VINILICO  Presentación:  UNIDAD</t>
  </si>
  <si>
    <t>ACUAREL</t>
  </si>
  <si>
    <t>ADHESIVO CON PICO VERTEDOR 30 GS</t>
  </si>
  <si>
    <t>CPN PICO VERTEDOR 50 GR</t>
  </si>
  <si>
    <t>CON PICO VERTEDOR 100 GS</t>
  </si>
  <si>
    <t>MAXXUM</t>
  </si>
  <si>
    <t>ADHESIVO VINILICO 100 GRAMOS</t>
  </si>
  <si>
    <t>PICO VERTEDOR 250 GS</t>
  </si>
  <si>
    <t>CON PICO VERTEDOR</t>
  </si>
  <si>
    <t>ADHESIVO VINILICO 250G KEYROAD</t>
  </si>
  <si>
    <t>ADHESIVO VINILICO 250 GRAMOS</t>
  </si>
  <si>
    <t xml:space="preserve">ADHESIVO VINILICO X 250 GR. </t>
  </si>
  <si>
    <t>ADHESIVO VINILICO KEYROAD 250G</t>
  </si>
  <si>
    <t>ADHESIVO VINILICO KEYROAD 250G-CON ESPATULA ESPARCIDORA</t>
  </si>
  <si>
    <t>6</t>
  </si>
  <si>
    <t>CON PICO VERTEDOR  500 GS</t>
  </si>
  <si>
    <t>NICASTORE SAS</t>
  </si>
  <si>
    <t>STACOLA</t>
  </si>
  <si>
    <t>ADHESIVO VINILICO X 250 GR</t>
  </si>
  <si>
    <t>ADHESIVO VINILICO 5OO GRAMOS</t>
  </si>
  <si>
    <t>7</t>
  </si>
  <si>
    <t>CON PICO VERTEDOR 1000 GS</t>
  </si>
  <si>
    <t>Renglón: 3, Código: 750090073.29, Descripción: BIBLIORATO  Presentación:  UNIDAD</t>
  </si>
  <si>
    <t xml:space="preserve">BIBLIORATO GADRII LOMO PAPEL OFICIO PALANCA ALTA NIQUELADA </t>
  </si>
  <si>
    <t xml:space="preserve">BIBLIORATO REGISTRADOR GADRII LOMO PAPEL OFICIO PALANCA ALTA NIQUELADA  
</t>
  </si>
  <si>
    <t>AVIOS</t>
  </si>
  <si>
    <t>CARTON OFICIO</t>
  </si>
  <si>
    <t>REGISTRADOR</t>
  </si>
  <si>
    <t>BIBLIORATO DE CARTON OFICIO</t>
  </si>
  <si>
    <t>BIBLIORATO OFICIO CARTON, MISMO PRECIO PARA A4 O ESQUELA</t>
  </si>
  <si>
    <t>BIBLIORATO TAMAÑO OFICIO CARTON</t>
  </si>
  <si>
    <t>PLASTICO PVC FORRADO OFICIO</t>
  </si>
  <si>
    <t>IBICO</t>
  </si>
  <si>
    <t>BIBLIORATO PLASTICO OFICIO</t>
  </si>
  <si>
    <t>BIBLIORATO AVIOS LOMO PAPEL OFICIO</t>
  </si>
  <si>
    <t>BIBLIORATO AVIOS LOMO PAPEL OFICIO PALANCA NIQUELADA</t>
  </si>
  <si>
    <t>BIBLIORATO OFICIO PVC, MISMO PRECIO PARA A4 O ESQUELA</t>
  </si>
  <si>
    <t>BIBLIORATO OFICIO</t>
  </si>
  <si>
    <t>María Elvira Roldán</t>
  </si>
  <si>
    <t>DNC</t>
  </si>
  <si>
    <t>BIBLIORATO TAMAÑO OFICIO MARMOLADO SEGÚN IMAGEN ADJUNTA.</t>
  </si>
  <si>
    <t>BIBLIORATO TAMAÑO OFICIO DE PVC</t>
  </si>
  <si>
    <t>BIBLIORATO TAMAÑO OFICIO FORRADO SEGÚN IMAGEN ADJUNTA.</t>
  </si>
  <si>
    <t>Renglón: 4, Código: 750090073.29, Descripción: BIBLIORATO  Presentación:  UNIDAD</t>
  </si>
  <si>
    <t>BIBLIORATO REGISTRADOR GADRII LOMO PAPEL A4 PALANCA ALTA NIQUELADA</t>
  </si>
  <si>
    <t>A4 CARTON</t>
  </si>
  <si>
    <t>MARCA REGISTRADOR DE CARTON</t>
  </si>
  <si>
    <t>BIBLIORATO A4 CARTON, MISMO PRECIO PARA OFICIO O ESQUELA</t>
  </si>
  <si>
    <t>BIBLIORATO TAMAÑO A4 DE CARTON</t>
  </si>
  <si>
    <t>BIBLIORATO AVIOS LOMO PAPEL A4</t>
  </si>
  <si>
    <t>BIBLIORATO AVIOS LOMO PAPEL A4-PALANCA NIQUELADA</t>
  </si>
  <si>
    <t>A4 PLASTICO PVC</t>
  </si>
  <si>
    <t>BIBLIRATRO PLASTICO A4</t>
  </si>
  <si>
    <t>BIBLIORATO A4 PVC, MISMO PRECIO PARA OFICIO O ESQUELA</t>
  </si>
  <si>
    <t>BIBLIORATO A4</t>
  </si>
  <si>
    <t>BIBLIORATO TAMAÑO A4 MARMOLADO SEGÚN IMAGEN ADJUNTA.</t>
  </si>
  <si>
    <t>BIBLIORATO TAMAÑO A4 DE PVC</t>
  </si>
  <si>
    <t>BIBLIORATO TAMAÑO A4 FORRADO SEGÚN IMAGEN ADJUNTA.</t>
  </si>
  <si>
    <t>Renglón: 5, Código: 750040035.22, Descripción: BOLIGRAFO  Presentación:  UNIDAD</t>
  </si>
  <si>
    <t>FILGO</t>
  </si>
  <si>
    <t>MARCA FILGO TRAZO GRUESO</t>
  </si>
  <si>
    <t>DOLCE</t>
  </si>
  <si>
    <t>DOLCE TRAZO GRUESO</t>
  </si>
  <si>
    <t>BOLIGRAFO FILGO STICK AZUL xu</t>
  </si>
  <si>
    <t>BOLIGRAFO AZUL</t>
  </si>
  <si>
    <t>PTA METALICA</t>
  </si>
  <si>
    <t>BOLIGRAFO. TINTA AZUL TRAZO GRUESO FIRME CONTINUO 1RA.CALIDAD SIN ELEMENTOS 
A ROSCA EN EXTREMOS</t>
  </si>
  <si>
    <t>BOLIGRAFO TINTA AZUL TRAZO GRUESO FIRME CONTINUO 1RA.CALIDAD SIN ELEMENTOS 
A ROSCA EN EXTREMOS</t>
  </si>
  <si>
    <t>BOLIGRAFO FILGO STICK AZUL</t>
  </si>
  <si>
    <t>BOLIGRAFO FILGO STICK AZUL (BIEN ACOPIADOS-NO ESTAN SECOS)</t>
  </si>
  <si>
    <t>BIC ROUND TRAZO GRUESO</t>
  </si>
  <si>
    <t>BIC AZUL</t>
  </si>
  <si>
    <t>PIZZINI</t>
  </si>
  <si>
    <t>BIC ROUND</t>
  </si>
  <si>
    <t>PTA METALICA BIC TRAZO GRUESO</t>
  </si>
  <si>
    <t>BIC OPACO</t>
  </si>
  <si>
    <t>BIC OPACO TRAZO GRUESO</t>
  </si>
  <si>
    <t>BIC</t>
  </si>
  <si>
    <t xml:space="preserve">BOLIGRAFO BIC TRAZO GRUESO TINTA AZUL SIN ELEMENTOS A ROSCA 
</t>
  </si>
  <si>
    <t>Renglón: 6, Código: 750040035.22, Descripción: BOLIGRAFO  Presentación:  UNIDAD</t>
  </si>
  <si>
    <t>TRAZO GRUESO 1ERA. CALIDAD</t>
  </si>
  <si>
    <t>FILGO STICK NEGRA XU</t>
  </si>
  <si>
    <t>BOLIGRAFO NEGRO</t>
  </si>
  <si>
    <t>PUNTA METALICA</t>
  </si>
  <si>
    <t>BOLIGRAFO TINTA NEGRA TRAZO GRUESO FIRME CONTINUO 1RA.CALIDAD SIN ELEMENTOS 
A ROSCA EN EXTREMOS.</t>
  </si>
  <si>
    <t>BOLIGRAFO TINTA NEGRA TRAZO GRUESO FIRME CONTINUO 1RA.CALIDAD SIN ELEMENTOS 
A ROSCA EN EXTREMOS</t>
  </si>
  <si>
    <t>TRAZO GRUESO</t>
  </si>
  <si>
    <t>BOLIGRAFO FILGO STICK NEGRO</t>
  </si>
  <si>
    <t>BOLIGRAFO  TINTA NEGRA TRAZO GRUESO FIRME CONTINUO 1RA.CALIDAD SIN 
ELEMENTOS A ROSCA EN EXTREMOS</t>
  </si>
  <si>
    <t xml:space="preserve">BOLIGRAFO BIC TRAZO GRUESO SIN ELEMENTOS A ROSCA EN EXTREMOS 
</t>
  </si>
  <si>
    <t>Renglón: 7, Código: 750060056.23, Descripción: BROCHE 21/6  Presentación:  CAJA X 1000  Solicitado:  CAJA</t>
  </si>
  <si>
    <t>EZCO</t>
  </si>
  <si>
    <t>21/6-26/6 X 1000</t>
  </si>
  <si>
    <t>PARA BROCHES 21/6- 26/6 X 1000</t>
  </si>
  <si>
    <t>BROCHES OLAMI Nº 21/6 (Cajita x 1.000 broches)</t>
  </si>
  <si>
    <t xml:space="preserve">BROCHES OLAMI Nº 21/6 - 26/6 (Cajita x 1.000 broches) 
</t>
  </si>
  <si>
    <t>BROCHE 21/6 26/6 Presentación: CAJA X 1000</t>
  </si>
  <si>
    <t>BROCHE 21/6 CAJA X1000 GANCHITOS OLAMI</t>
  </si>
  <si>
    <t xml:space="preserve">BROCHES 21/6 - 26/6 Presentación: CAJA X 1000 </t>
  </si>
  <si>
    <t>21/6-26/6</t>
  </si>
  <si>
    <t>CAJA X 1000 UN</t>
  </si>
  <si>
    <t>BROCHE 21/6 Presentación: CAJA X 1000</t>
  </si>
  <si>
    <t>BROCHES PARA MAQUINA GRAP 21/6 CAJA X 1000</t>
  </si>
  <si>
    <t>Renglón: 8, Código: 750060056.9, Descripción: BROCHES  21/ 8  Presentación:  CAJA X 1000  Solicitado:  CAJA</t>
  </si>
  <si>
    <t>8</t>
  </si>
  <si>
    <t xml:space="preserve">BROCHES 21/ 8 - 21/6 2- 26/6 Presentación: CAJA X 
1000 </t>
  </si>
  <si>
    <t xml:space="preserve">BROCHES 21/ 8 - 21/6 - 26/6 Presentación: CAJA X 
1000 </t>
  </si>
  <si>
    <t xml:space="preserve">BROCHES 21/ 8 - 21/6 Presentación: CAJA X 1000  
</t>
  </si>
  <si>
    <t>MIT X 5000</t>
  </si>
  <si>
    <t>Renglón: 9, Código: 750090083.1, Descripción: CARPETA  Presentación:  UNIDAD</t>
  </si>
  <si>
    <t>9</t>
  </si>
  <si>
    <t>CARPETA DE CARTULINA A4 PH PRESENTACION CARATULA TAPA 40 COLOR 
SURTIDO PLEGADA A MANO (ECONOMICA</t>
  </si>
  <si>
    <t xml:space="preserve">CARPETA DE CARTULINA OFICIO PH PRESENTACION CARATULA TAPA 40 COLOR 
SURTIDO PLEGADA A MANO (ECONOMICA)      
  </t>
  </si>
  <si>
    <t>PH</t>
  </si>
  <si>
    <t>CARPETA DE CARTULINA OFICIO 180 GRAMOS VARIOS COLORES</t>
  </si>
  <si>
    <t>CARPETA DE CARTULINA A4 DE 180 GRAMOS VARIOS COLORES</t>
  </si>
  <si>
    <t xml:space="preserve">CARPETA DE CARTULINA A4 CARATULA TAPA 40 COLOR SURTIDO 170G 
</t>
  </si>
  <si>
    <t>OSIPEL</t>
  </si>
  <si>
    <t>CARTULINA OFICIO 180 GR.</t>
  </si>
  <si>
    <t xml:space="preserve">APE </t>
  </si>
  <si>
    <t>240 GS VS COLORES</t>
  </si>
  <si>
    <t>CARPETA DE CARTULINA OFICIO 240 GRAMOS VARIOS COLORES</t>
  </si>
  <si>
    <t>10</t>
  </si>
  <si>
    <t>CARPETA DE CARTULINA A4 240 GRAMOS VARIOS COLORES</t>
  </si>
  <si>
    <t>CARPETA CARTULINA A4 240 GR. VARIOS COLORES</t>
  </si>
  <si>
    <t>CARPETA CARTULINA OFICIO 240 GR. VARIOS COLORES</t>
  </si>
  <si>
    <t>CARPETA DE CARTULINA A4 240 GR</t>
  </si>
  <si>
    <t>CARPETA DE CARTULINA OFICIO 240 GR.</t>
  </si>
  <si>
    <t>APE</t>
  </si>
  <si>
    <t>DE CARTULINA 240 GS A4</t>
  </si>
  <si>
    <t xml:space="preserve">CARPETA DE CARTULINA A4 PH 3 SOLAPAS 210-240G COLOR SURTIDO 
</t>
  </si>
  <si>
    <t>Renglón: 10, Código: 750090083.1, Descripción: CARPETA  Presentación:  UNIDAD</t>
  </si>
  <si>
    <t>CARPETA COLGANTE DE CARTULINA DELTA</t>
  </si>
  <si>
    <t>CARPETA COLGANTE DELTA 170G PH</t>
  </si>
  <si>
    <t>LAMA</t>
  </si>
  <si>
    <t xml:space="preserve">CARPETA COLGANTE PVC </t>
  </si>
  <si>
    <t>THE PEL</t>
  </si>
  <si>
    <t>PLASTICA</t>
  </si>
  <si>
    <t>THE PELL</t>
  </si>
  <si>
    <t>CARPETA COLGANTE PLASTICA</t>
  </si>
  <si>
    <t>Renglón: 11, Código: 750090083.1, Descripción: CARPETA  Presentación:  UNIDAD</t>
  </si>
  <si>
    <t>11</t>
  </si>
  <si>
    <t xml:space="preserve">FIBRA NEGRA OFICIO </t>
  </si>
  <si>
    <t>FIBRA NEGRA GANCHOS 40 MM</t>
  </si>
  <si>
    <t>CARPETA FIBRA NEGRA OFICIO 2 GANCHOS 2X40MM AVIOS</t>
  </si>
  <si>
    <t>CARPETA DE FIBRA NEGRA OFICIO</t>
  </si>
  <si>
    <t>CARPETA DE FIBRA NEGRA A4</t>
  </si>
  <si>
    <t>CARPETA DE FIBRA NEGRA OFICIO 2 GANCHOS</t>
  </si>
  <si>
    <t>AVIO</t>
  </si>
  <si>
    <t>CARPETA DE FIBRA NEGRA A4 2 GANCHOS</t>
  </si>
  <si>
    <t>CARPETA FIBRA NEGRA AVIOS OFICIO 2 GANCHOS 2X40MM</t>
  </si>
  <si>
    <t>GENERICO</t>
  </si>
  <si>
    <t>CARPETA NEGRO OFICIO 2 GANCHOS</t>
  </si>
  <si>
    <t>Renglón: 12, Código: 750150336.1, Descripción: CINTA ADHESIVA  Presentación:  UNIDAD</t>
  </si>
  <si>
    <t>12</t>
  </si>
  <si>
    <t>CONDOR</t>
  </si>
  <si>
    <t>CINTA 12X30 MT</t>
  </si>
  <si>
    <t>KENDRA</t>
  </si>
  <si>
    <t xml:space="preserve">CINTA ADHESIVA TRANSPARENTE 12 X 30 </t>
  </si>
  <si>
    <t>CINTA 24X40 MTS</t>
  </si>
  <si>
    <t>SELLOX</t>
  </si>
  <si>
    <t>CINTA ADHESIVA TRANSPARENTE ROLLO DE 24 X 40</t>
  </si>
  <si>
    <t>CINTA 12X60 MTS</t>
  </si>
  <si>
    <t>CINTA ADHESIVA TRANSPARENTE 24 X 40</t>
  </si>
  <si>
    <t>CONDOR 48X40 MT TRANSPARENTE</t>
  </si>
  <si>
    <t>48X 40 MT TRANSPARENTE</t>
  </si>
  <si>
    <t>Voloschin</t>
  </si>
  <si>
    <t>CINTA ADHESIVA TRANSPARENTE ROLLO DE 48 X 50</t>
  </si>
  <si>
    <t>CINTA ADHESIVA REXON 48X40 xu</t>
  </si>
  <si>
    <t>CINTA ADHESIVA REXON 48X40 xu-acondicionamiento en paq x6</t>
  </si>
  <si>
    <t>MEDORO</t>
  </si>
  <si>
    <t>CINTA ADHESIVA 48 X 40</t>
  </si>
  <si>
    <t>CINTA ADHESIVA TRANSPARENTE ROLLO DE 48 X 40</t>
  </si>
  <si>
    <t>CINTA ADHESIVA DE ENMASCARAR 12X40</t>
  </si>
  <si>
    <t>CINTA DE PAPEL DE ENMASCARAR 12 MM X 40</t>
  </si>
  <si>
    <t>CINTA ADHESIVA TRANSPARENTE 48 X 40</t>
  </si>
  <si>
    <t>CINTA ADHESIVA TRANSPARENTE SELLOX ROLLO 48 X 50</t>
  </si>
  <si>
    <t>STIKO</t>
  </si>
  <si>
    <t>48X 50 MT</t>
  </si>
  <si>
    <t>OKA</t>
  </si>
  <si>
    <t>CINTA ADHESIVA 48 X 50</t>
  </si>
  <si>
    <t>48X 50 MTS TRANSPARENTE</t>
  </si>
  <si>
    <t>CINTA DE ENMASCARAR DE PAPEL DE 18 MM X 40 
M</t>
  </si>
  <si>
    <t>CINTA DE ENMASCARAR DE PAPEL DE 24 MM X 40 
M</t>
  </si>
  <si>
    <t>3M</t>
  </si>
  <si>
    <t>ROLLO CINTA ADHESIVA TRANSPARENTE DE 1RA MARCA Y 1RA CALIDAD 
DE 48 X 100 M</t>
  </si>
  <si>
    <t>Renglón: 13, Código: 750080042.1, Descripción: CUADERNO  Presentación:  UNIDAD</t>
  </si>
  <si>
    <t>13</t>
  </si>
  <si>
    <t>AMERICA</t>
  </si>
  <si>
    <t>CON ESPIRAL 80 HJ</t>
  </si>
  <si>
    <t>TAPA FLEXIBLE X 80 HJ CON ESPIRAL</t>
  </si>
  <si>
    <t xml:space="preserve">CUADERNO AVON 29,7 AVON ESPIRAL TAPA FLEXIBLE-con certificacion producto yungas 
</t>
  </si>
  <si>
    <t>HUSARES</t>
  </si>
  <si>
    <t>CUADERNO A4 80 HOJAS ESPIRAL</t>
  </si>
  <si>
    <t>CUADERNO A4 POR 80 HOJAS APROX.</t>
  </si>
  <si>
    <t>CUADERNO AVON ESPIRAL 29.7 CUADRO O  RAYA 84H</t>
  </si>
  <si>
    <t xml:space="preserve">CUADERNO AVON ESPIRAL 29.7CM CUADRO O  RAYA  84H 
</t>
  </si>
  <si>
    <t>CUADERNO HUSARES ESPIRAL 29.7 80H</t>
  </si>
  <si>
    <t>ASAMBLEA</t>
  </si>
  <si>
    <t>CUADERNO 21 X 27 CM X 100 HOJAS ESPITAL TAPA 
DURA</t>
  </si>
  <si>
    <t xml:space="preserve">CUADERNO A4 21X27 POR 100 HOJAS APROX. TAPA DURA  
</t>
  </si>
  <si>
    <t>CUADERNO A4 X 80 HOJAS ESPIRAL TAPA DURA</t>
  </si>
  <si>
    <t>CUADERNO A4 POR 80 HOJAS APROX. TAPA DURA</t>
  </si>
  <si>
    <t>Renglón: 14, Código: 750080042.1, Descripción: CUADERNO  Presentación:  UNIDAD</t>
  </si>
  <si>
    <t>14</t>
  </si>
  <si>
    <t>MARATON</t>
  </si>
  <si>
    <t>CUADERNO A4 120 HOJAS ESPIRAL TAPA SEMIDURA</t>
  </si>
  <si>
    <t>CUADERNO A4 POR 120 HOJAS APROX.</t>
  </si>
  <si>
    <t>CUADERNO 21 X 27 TAPA DURA 100 HOJAS</t>
  </si>
  <si>
    <t>CUADERNO TAPA DURA 120 HOJAS ESPIRAL</t>
  </si>
  <si>
    <t>CUADERNO A4 POR 120 HOJAS APROX. TAPA DURA</t>
  </si>
  <si>
    <t>TRIUNFANTE 1 2 3</t>
  </si>
  <si>
    <t>MEDIDA A4 ESPECIAL 21X27 CM TAPA DURA CON ESPIRAL X 
100 HJ TIPO ABC</t>
  </si>
  <si>
    <t>TRIUNFANTE</t>
  </si>
  <si>
    <t>X 120 HJ TAPAS DURAS CON ESPITAL</t>
  </si>
  <si>
    <t>CON ESPIRAL X 120 HJ TAPA CARTON</t>
  </si>
  <si>
    <t>Renglón: 15, Código: 750150339.1, Descripción: ETIQUETA AUTOADHESIVAS  Presentación:  UNIDAD</t>
  </si>
  <si>
    <t>15</t>
  </si>
  <si>
    <t>ETIAR</t>
  </si>
  <si>
    <t>ETIQUETAS AUTOADHESIVAS ILUSTRACIÓN 050X030, 1 BAN 26MM - CONSULTAR POR 
MAS MEDIDAS</t>
  </si>
  <si>
    <t>ETIQUETAS AUTOADHESIVAS ILUSTRACIÓN 050X030, 1 BAN 26MM. AL MISMO PRECIO 
COTIZADO SE PUEDEN ENTREGAR DISTINTAS MEDIDAS. CONSULTAR.</t>
  </si>
  <si>
    <t>PLANCHA DE ETIQUETAS AUTOADHESIVAS, CONSULTAR TAMAÑO DE LA ETIQUERA</t>
  </si>
  <si>
    <t>Renglón: 16, Código: 750140064.2, Descripción: FOLIO PLASTICO A4  Presentación:  UNIDAD</t>
  </si>
  <si>
    <t>16</t>
  </si>
  <si>
    <t>EQUIPO COMERCIAL LUMA</t>
  </si>
  <si>
    <t>REFORZADO</t>
  </si>
  <si>
    <t>LUMA EQUIPO COMERCIAL</t>
  </si>
  <si>
    <t>A4 REFORZADO</t>
  </si>
  <si>
    <t>FOLIO LUMA EQUIPO COMERCIAL A4 PP CRISTAL XU</t>
  </si>
  <si>
    <t>FOLIO LUMA EQUIPO COMERCIAL A4 PP CRISTAL XU-acondicionamiento en paq 
x100</t>
  </si>
  <si>
    <t>TRAZO</t>
  </si>
  <si>
    <t>FOLIO PLASTICO TAMAÑO A4</t>
  </si>
  <si>
    <t>LIGGO</t>
  </si>
  <si>
    <t>FOLIO PLASTICO A4</t>
  </si>
  <si>
    <t>FOLIO A4 EQUIPO COMERCIAL CRISTAL PP XU</t>
  </si>
  <si>
    <t xml:space="preserve">FOLIO PLASTICO A4 EQUIPO COMERCIAL (PRECIO XU-PRESENTACION EN PAQUETE X100U) 
</t>
  </si>
  <si>
    <t>LUMA</t>
  </si>
  <si>
    <t>FOLIO A4 LUMA 30"</t>
  </si>
  <si>
    <t>FOLIO A4 LIGGO STANDARD XU</t>
  </si>
  <si>
    <t xml:space="preserve">FOLIO A4 LIGGO STANDARD XU(PRECIO POR UNIDAD-PRESENTACION EN PAQUETE X100) 
</t>
  </si>
  <si>
    <t>Renglón: 17, Código: 750140064.4, Descripción: FOLIO PLASTICO OFICIO  Presentación:  UNIDAD</t>
  </si>
  <si>
    <t>17</t>
  </si>
  <si>
    <t>FOLIO LUMA EQUIPO COMERCIAL OFICIO PP CRISTAL XU</t>
  </si>
  <si>
    <t>FOLIO LUMA EQUIPO COMERCIAL OFICIO PP CRISTAL XU-ACONDICIONAMIENTO X100</t>
  </si>
  <si>
    <t>OFICIO REFORZADO</t>
  </si>
  <si>
    <t>FOLIO OFICIO</t>
  </si>
  <si>
    <t>FOLIO PLASTICO OFICIO Presentación: UNIDAD</t>
  </si>
  <si>
    <t>FOLIO OFICIO LUMA</t>
  </si>
  <si>
    <t>FOLIO OFICIO EQUIPO COMERCIAL CRISTAL PP XU</t>
  </si>
  <si>
    <t>FOLIO OFICIO EQUIPO COMERCIAL CRISTAL PP XU (PRECIO POR UNIDAD-PRESENTACION 
EN PAQUETE)</t>
  </si>
  <si>
    <t>FOLIO PLASTICO TAMAÑO OFICIO</t>
  </si>
  <si>
    <t>FOLIO OFICIO LIGGO STANDARD XU</t>
  </si>
  <si>
    <t xml:space="preserve">FOLIO OFICIO LIGGO STANDARD XU(PRECIO POR UNIDAD-PRESENTACION EN PAQUETE X100) 
</t>
  </si>
  <si>
    <t>Renglón: 18, Código: 750050038.4, Descripción: LAPIZ COLOR LARGO  Presentación:  CAJA X 12  Solicitado:  CAJA</t>
  </si>
  <si>
    <t>18</t>
  </si>
  <si>
    <t>HEXACOLOR</t>
  </si>
  <si>
    <t>X 12 CORTO</t>
  </si>
  <si>
    <t>PENMAC</t>
  </si>
  <si>
    <t>X 12 LARGOS</t>
  </si>
  <si>
    <t>X 12 CORTOS</t>
  </si>
  <si>
    <t>LAPIZ COLOR LARGO Presentación: CAJA X 12</t>
  </si>
  <si>
    <t>LAPIZ COLOR LARGO Presentación: CAJA X 12 Solicitado: CAJA - 
LIBRE DE MADERA</t>
  </si>
  <si>
    <t>X 12 LARGO</t>
  </si>
  <si>
    <t>CAJA X  12 UN LARGOS</t>
  </si>
  <si>
    <t xml:space="preserve">LAPIZ COLOR KEYROAD X12 UNIDADES RESINA PLASTICA (LIBRE DE MADERA-ECOLOGICO) 
</t>
  </si>
  <si>
    <t>LAPIZ COLOR LARGO KEYROAD X12</t>
  </si>
  <si>
    <t xml:space="preserve">LAPIZ COLOR LARGO KEYROAD X12 RESINA PLASTICA LIBRE DE MADERA 
</t>
  </si>
  <si>
    <t>LAPIZ COLOR LARGO MITO X 12 UNIDADES</t>
  </si>
  <si>
    <t>Renglón: 19, Código: 750050039.2, Descripción: LAPIZ CORRECTOR  Presentación:  UNIDAD</t>
  </si>
  <si>
    <t>19</t>
  </si>
  <si>
    <t>PUNTA METAL</t>
  </si>
  <si>
    <t xml:space="preserve">CORRECTOR </t>
  </si>
  <si>
    <t xml:space="preserve">PUNTA METALICA </t>
  </si>
  <si>
    <t>CORRECTOR FILGO 7ML SECADO RAPIDO PUNTA METALICA</t>
  </si>
  <si>
    <t>LAPIZ CORRECTOR PUNTA METÁLICA SECADO RÁPIDO</t>
  </si>
  <si>
    <t>LAPIZ CORRECTOR PUNTA METALICA EZCO</t>
  </si>
  <si>
    <t>LAPIZ CORRECTOR FILGO 7ML</t>
  </si>
  <si>
    <t>LAPIZ CORRECTOR FILGO 7ML PUNTA METALICA SECADO RAPIDO</t>
  </si>
  <si>
    <t>CORRECTOR PRIMERA CALIDAD</t>
  </si>
  <si>
    <t>CINTA CORRECTORA</t>
  </si>
  <si>
    <t>Renglón: 20, Código: 750050035.18, Descripción: LAPIZ GRAFITO  Presentación:  UNIDAD</t>
  </si>
  <si>
    <t>20</t>
  </si>
  <si>
    <t xml:space="preserve">GRAFITO NEGRO </t>
  </si>
  <si>
    <t>LAPIZ GRAFITO</t>
  </si>
  <si>
    <t>ROBERCOLOR</t>
  </si>
  <si>
    <t>LAPIZ GRAFITO Presentación: UNIDAD - N° 2 HB - LIBRE 
DE MADERA</t>
  </si>
  <si>
    <t>GRAFITO HB N°2</t>
  </si>
  <si>
    <t>LAPIZ GRAFITO KEYROAD N°2 HB LIBRE DE MADERA ECOLOGICO</t>
  </si>
  <si>
    <t>LAPIZ GRAFITO KEYROAD N°2 HB LIBRE DE MADERA ECOLOGICO-acondicionamiento caja 
x12</t>
  </si>
  <si>
    <t>MULTICOLOLOR FABER</t>
  </si>
  <si>
    <t>GRAFITO NEGRO</t>
  </si>
  <si>
    <t>LAPIZ GRAFITO Presentación: UNIDAD - N° 2 HB</t>
  </si>
  <si>
    <t>LAPIZ DE GRAFITO HB KEYROAD TRIANGULAR XU</t>
  </si>
  <si>
    <t>LAPIZ DE GRAFITO HB KEYROAD TRIANGULAR XU-DE RESINA PLASTICA LIBRE 
DE MADERA</t>
  </si>
  <si>
    <t>JUAN LEANDRO LLADO</t>
  </si>
  <si>
    <t xml:space="preserve">LAPIZ GRAFITO PINTO FILGO HBX12U. </t>
  </si>
  <si>
    <t>Lapices De Grafito Lápiz Negro Hb Nº2 Pinto Filgo Caja 
X 12 Color del trazo Negro/Rojo color exterior rojo</t>
  </si>
  <si>
    <t>LAPIZ GRAFITO HB N°2 EZCO</t>
  </si>
  <si>
    <t>LAPIZ GRAFITO CON GOMA</t>
  </si>
  <si>
    <t>Renglón: 21, Código: 750040033.1, Descripción: MARCADOR PERMANENTE  Presentación:  UNIDAD</t>
  </si>
  <si>
    <t>21</t>
  </si>
  <si>
    <t>FILGO 061</t>
  </si>
  <si>
    <t>PUNTA REDONDA TRAZO GRUESO COLORES VARIOS</t>
  </si>
  <si>
    <t>PERMANENTE PUNTA REDONDA VARIOS COLORES</t>
  </si>
  <si>
    <t>MARCADOR PERMANENTE NEGRO</t>
  </si>
  <si>
    <t>MARCADOR PERMANENTE NEGRO, ROJO, AZUL O VERDE</t>
  </si>
  <si>
    <t xml:space="preserve">MARCADOR PERMANENTE DE PUNTA REDONDA, TRAZO GRUESO. SE PUEDE ENTREGAR 
EN COLOR NEGRO, ROJO, VERDE,O AZUL.  </t>
  </si>
  <si>
    <t>MARCADOR PERMANENTE Presentación: UNIDAD - DE PUNTA REDONDA, TRAZO GRUESO 
- COLOR NEGRO</t>
  </si>
  <si>
    <t>MARCADOR PERMANENTE Presentación: UNIDAD DE PUNTA REDONDA, COLOR NEGRO TRAZO 
GRUESO</t>
  </si>
  <si>
    <t>TRABI</t>
  </si>
  <si>
    <t>MARCADOR PERMANENTE DE PUNTA REDONDA COLOR NEGRO Presentación: UNIDAD</t>
  </si>
  <si>
    <t>MARCADOR PERMANENTE DE PUNTA REDONDA COLOR NEGRO - ROJO - 
AZUL - VERDE Presentación: UNIDAD</t>
  </si>
  <si>
    <t>MARCADOR PERMANENTE TRABI 411/410 NEGRO/AZUL/ROJO/VERDE xu</t>
  </si>
  <si>
    <t>MARCADOR PERMANENTE TRABI NEGRO 411 PUNTA REDONDA</t>
  </si>
  <si>
    <t>Renglón: 22, Código: 750040040.23, Descripción: MARCADOR RESALTADOR  Presentación:  UNIDAD</t>
  </si>
  <si>
    <t>22</t>
  </si>
  <si>
    <t>FILGO 300</t>
  </si>
  <si>
    <t>FINO FLUO</t>
  </si>
  <si>
    <t>MARCADOR RESALTADOR AMARILLO</t>
  </si>
  <si>
    <t>MARCADOR RESALTADOR AMARILLO, ROSA, VERDE, CELESTE, NARANJA</t>
  </si>
  <si>
    <t>PUNTA CHANFLE COLORES V ARIOS</t>
  </si>
  <si>
    <t>FILGO PUNTA CHANFLE</t>
  </si>
  <si>
    <t>FLUO COLORES VARIOS</t>
  </si>
  <si>
    <t>RESALTADOR FILGO AMARILLO</t>
  </si>
  <si>
    <t>MARCADOR RESALTADOR AMARILLO, ROSA, CELESTE, VERDE, NARANJA. CONSULTAR COLOR.</t>
  </si>
  <si>
    <t>MARCADOR RESALTADOR AMARILLO FLUOR - BUENA CAPACIDAD DE CARGA Presentación: 
UNIDAD</t>
  </si>
  <si>
    <t>MARCADOR RESALTADOR Presentación: UNIDAD FLUOR - BUENA CAPACIDAD DE CARGA 
COLOR AMARILLO-NARANJA-ROSA-VERDE-CELESTE</t>
  </si>
  <si>
    <t>MARCADOR RESALTADOR Presentación: UNIDAD COLOR AMARILLO - FLUOR - BUENA 
CAPACIDAD DE CARGA</t>
  </si>
  <si>
    <t>CHATO COLORES VARIOS</t>
  </si>
  <si>
    <t>TRABI REDONDO CUERPO GRUESO</t>
  </si>
  <si>
    <t>MARCADOR RESALTADOR CHATO Presentación: UNIDAD FLUOR - BUENA CAPACIDAD DE 
CARGA COLOR AMARILLO-ROSA-VERDE-CELESTE-NARANJA</t>
  </si>
  <si>
    <t>RESALTADOR TRABI TEXTING amarillo/verde/naranja/rosa xu</t>
  </si>
  <si>
    <t>MARCADOR RESALTADOR "CHATO"  AMARILLO, ROSA, CELESTE, VERDE, NARANJA. CONSULTAR 
COLOR.</t>
  </si>
  <si>
    <t>MARCADOR RESALTADOR FLUOR - BUENA CAPACIDAD DE CARGA. SE PUEDE 
ENTREGAR VERDE, NARANJA O AMARILLO</t>
  </si>
  <si>
    <t>MARCADOR RESALTADOR FLUO AMARILLO</t>
  </si>
  <si>
    <t>Renglón: 23, Código: 750010219.1, Descripción: PAPEL A4  Presentación:  RESMA</t>
  </si>
  <si>
    <t>23</t>
  </si>
  <si>
    <t>AUTOR LEDESMA</t>
  </si>
  <si>
    <t>RESMA X 500 HJ</t>
  </si>
  <si>
    <t xml:space="preserve">RESMA DE PAPEL A4 LEDESMA AUTOR 70G xu </t>
  </si>
  <si>
    <t>RESMA DE PAPEL A4 LEDESMA AUTOR 70G xu BLANCO-acondicionamiento caja 
x12-certificaciones: FSC, IRAM 3100, IRAM 3123, PRODUCTO YUNGAS CON FIBRAS 
CELULOSICAS ALTERNATIVAS</t>
  </si>
  <si>
    <t>RESMA X 500 HS MULTIFUNCION</t>
  </si>
  <si>
    <t>AUTOR</t>
  </si>
  <si>
    <t>RESMA 70 GR MULTIFUNCIÓN RESMA X 500 HOJAS</t>
  </si>
  <si>
    <t>PAPEL A4 Presentación: RESMA 70 GR MULTIFUNCIÓN RESMA X 500 
HOJAS</t>
  </si>
  <si>
    <t>RESMA AUTOR  A4 70G 500h</t>
  </si>
  <si>
    <t>RESMA AUTOR  A4 70G 500h(CAJA X12U)</t>
  </si>
  <si>
    <t>Renglón: 24, Código: 750010219.1, Descripción: PAPEL A4  Presentación:  RESMA</t>
  </si>
  <si>
    <t>24</t>
  </si>
  <si>
    <t>TEMPO PREMIUM</t>
  </si>
  <si>
    <t>RESMA X 500 HJ A4 75 GS</t>
  </si>
  <si>
    <t>PUNAX LEDESMA</t>
  </si>
  <si>
    <t>RESMA X 500 HJ A4  75 GS</t>
  </si>
  <si>
    <t>RESMA DE PAPEL A4 PUNAX 75G xu</t>
  </si>
  <si>
    <t>RESMA DE PAPEL A4 PUNAX 75G xu BLANCO-acondicionamiento caja x10-certificaciones: 
FSC, IRAM 3100,3123,3124,IRAM-ISO PRODUCTO YUNGAS CON FIBRAS CELULOSICAS ALTERNATIVAS</t>
  </si>
  <si>
    <t>RESMA DE PAPEL A4 LEDESMA NAT 75g xu NATURAL (CERTIFICACION 
HUELLA DE CARBONO)</t>
  </si>
  <si>
    <t>RESMA DE PAPEL A4LEDESMA NAT 75g xu NATURAL-acondicionamiento caja x5-certificaciones: 
HUELLA DE CARBONO FOOTPRINT, FSC, IRAM ,PRODUCTO YUNGAS CON FIBRAS 
CELULOSICAS ALTERNATIVAS</t>
  </si>
  <si>
    <t>PUNAX</t>
  </si>
  <si>
    <t>RESMA 75 GR MULTIFUNCIÓN RESMA X 500 HOJAS</t>
  </si>
  <si>
    <t>NAT LEDESMA</t>
  </si>
  <si>
    <t>RESMA COLOR NAT PAPEL RECICLADO 75 GR MULTIFUNCIÓN RESMA X 
500 HOJAS</t>
  </si>
  <si>
    <t>PAPEL A4 Presentación: RESMA 75 GR MULTIFUNCIÓN RESMA X 500 
HOJAS</t>
  </si>
  <si>
    <t>NAT DE LEDESMA</t>
  </si>
  <si>
    <t xml:space="preserve">RESMA DE PAPEL A4 LEDESMA NAT 75G 500H COLOR NATURAL 
</t>
  </si>
  <si>
    <t>RESMA DE PAPEL A4 PUNAX 75G 500H</t>
  </si>
  <si>
    <t>Renglón: 25, Código: 750010219.1, Descripción: PAPEL A4  Presentación:  RESMA</t>
  </si>
  <si>
    <t>25</t>
  </si>
  <si>
    <t>RESMA A4 80 GS X 500 HJ</t>
  </si>
  <si>
    <t>RESMA DE PAPEL AUTOR A4 80G xu</t>
  </si>
  <si>
    <t>RESMA DE PAPEL A4 LEDESMA AUTOR 80g xu BLANCO-acondicionamiento caja 
x10-certificaciones: FSC, IRAM, PRODUCTO YUNGAS CON FIBRAS CELULOSICAS ALTERNATIVAS</t>
  </si>
  <si>
    <t>RESMA 80 GR MULTIFUNCIÓN RESMA X 500 HOJAS</t>
  </si>
  <si>
    <t xml:space="preserve">PAPEL A4 Presentación: RESMA 80 GR MULTIFUNCIÓN RESMA X 500 
HOJAS    </t>
  </si>
  <si>
    <t>Distribuidora Juanco SRL</t>
  </si>
  <si>
    <t>Autor</t>
  </si>
  <si>
    <t>Autor A4 x 80 gramos de Papelera Ledesma</t>
  </si>
  <si>
    <t>RESMA DE PAPEL A4 AUTOR 80G</t>
  </si>
  <si>
    <t>Renglón: 26, Código: 750010215.14, Descripción: PAPEL OFICIO  Presentación:  RESMA</t>
  </si>
  <si>
    <t>26</t>
  </si>
  <si>
    <t>RESMA OFICIO AUTOR LEDESMA RESMA X 500 HJ</t>
  </si>
  <si>
    <t>RESMA DE PAPEL OFICIO-LEGAL LEDESMA NAT 75g xu NATURAL-CERTIFICACION HUELLA 
DE CARBONO</t>
  </si>
  <si>
    <t>RESMA DE PAPEL OFICIO LEDESMA NAT 75g xu NATURAL-acondicionamiento caja 
x5-certificaciones: HUELLA DE CARBONO FOOTPRINT, FSC, IRAM 3134,PRODUCTO YUNGAS CON 
FIBRAS CELULOSICAS ALTERNATIVAS</t>
  </si>
  <si>
    <t>RESMA DE PAPEL AUTOR OFICIO 75G XU</t>
  </si>
  <si>
    <t>RESMA DE PAPEL OFICIO LEDESMA AUTOR 75g xu BLANCO-acondicionamiento caja 
x10-certificaciones: FSC, IRAM, PRODUCTO YUNGAS CON FIBRAS CELULOSICAS ALTERNATIVAS</t>
  </si>
  <si>
    <t xml:space="preserve">RESMA PAPEL OFICIO 75 GR. MULTIFUNCIÓN RESMA X 500 HOJAS 
</t>
  </si>
  <si>
    <t>PAPEL OFICIO Presentación: RESMA 75 GR. MULTIFUNCIÓN RESMA X 500 
HOJAS</t>
  </si>
  <si>
    <t xml:space="preserve">RESMA DE PAPEL OFICIO LEDESMA NAT 75G 500H COLOR NATURAL 
</t>
  </si>
  <si>
    <t>RESMA DE PAPEL OFICIO AUTOR 75G 500H</t>
  </si>
  <si>
    <t>Renglón: 27, Código: 750010215.14, Descripción: PAPEL OFICIO  Presentación:  RESMA</t>
  </si>
  <si>
    <t>27</t>
  </si>
  <si>
    <t>RESMA x 500 HJ 80 GS</t>
  </si>
  <si>
    <t>RESMA DE PAPEL AUTOR OFICIO 80G xu</t>
  </si>
  <si>
    <t>RESMA DE PAPEL OFICIO LEDESMA AUTOR 80g xu BLANCO-acondicionamiento caja 
x10-certificaciones: FSC, IRAM 3100, IRAM 3123, PRODUCTO YUNGAS CON FIBRAS 
CELULOSICAS ALTERNATIVAS</t>
  </si>
  <si>
    <t>RESMA X 500 HJ MULTIFUNCION</t>
  </si>
  <si>
    <t>RESMA 80 GR. MULTIFUNCIÓN RESMA X 500 HOJAS</t>
  </si>
  <si>
    <t>PAPEL OFICIO Presentación: RESMA 80 GR. MULTIFUNCIÓN RESMA X 500 
HOJAS</t>
  </si>
  <si>
    <t>RESMA DE PAPEL OFICIO 80G 500H</t>
  </si>
  <si>
    <t>Renglón: 28, Código: 750150350.1, Descripción: REGLA  Presentación:  UNIDAD</t>
  </si>
  <si>
    <t>28</t>
  </si>
  <si>
    <t xml:space="preserve">REGLA 20 CM </t>
  </si>
  <si>
    <t>REGLA Presentación: UNIDAD ACRILICA 20CM</t>
  </si>
  <si>
    <t>REGLA Presentación: UNIDAD ACRILICA 30 CM</t>
  </si>
  <si>
    <t>REGLA PIZZINI ACRILICA 20CM</t>
  </si>
  <si>
    <t>GEO</t>
  </si>
  <si>
    <t>ACRILICA 30 CM</t>
  </si>
  <si>
    <t xml:space="preserve">REGLA 30 CM </t>
  </si>
  <si>
    <t>ACRILICA TRANSPARENTE</t>
  </si>
  <si>
    <t>REGLA PIZZINI ACRILICA  30CM</t>
  </si>
  <si>
    <t>GLEE</t>
  </si>
  <si>
    <t>REGLA ACRILICA 30 CM CALIDAD SUPERIOR</t>
  </si>
  <si>
    <t>REGLA 30 CM PIZZINI ACRILICA</t>
  </si>
  <si>
    <t>MAPED</t>
  </si>
  <si>
    <t>REGLA ACRILICA 30 CM MAPED</t>
  </si>
  <si>
    <t>REGLA ACRILICA 30 CM</t>
  </si>
  <si>
    <t>Renglón: 29, Código: 750020048.41, Descripción: SOBRE MANILA  Presentación:  UNIDAD</t>
  </si>
  <si>
    <t>29</t>
  </si>
  <si>
    <t>COPY</t>
  </si>
  <si>
    <t>SOBRE MANILA 13 X 19</t>
  </si>
  <si>
    <t>SOBRE MANILA Presentación: UNIDAD 13X19</t>
  </si>
  <si>
    <t>SOBRE MANILA 13 X 19 APROX.</t>
  </si>
  <si>
    <t>19X24 CM</t>
  </si>
  <si>
    <t>SOBRE MANILA 19 X 25</t>
  </si>
  <si>
    <t>SOBRE POR UNIDAD</t>
  </si>
  <si>
    <t>SOBRE MANILA Presentación: UNIDAD 19 X 25 APROX.</t>
  </si>
  <si>
    <t>SOBRE MANILA 19 X 25 APROX.</t>
  </si>
  <si>
    <t xml:space="preserve">SOBRE MANILA 13 X 19 CM APROX. Presentación: UNIDAD  
  </t>
  </si>
  <si>
    <t>Sobre bolsa manila generico 19 x 24 xu</t>
  </si>
  <si>
    <t>Sobre bolsa manila generico 19 x 24 xu-acondicionamiento paq x 
100</t>
  </si>
  <si>
    <t xml:space="preserve">SOBRE MANILA19 X 25 CM APROX. Presentación: UNIDAD   
 </t>
  </si>
  <si>
    <t>SOBRE MANILA 19X25 APROX</t>
  </si>
  <si>
    <t>Renglón: 30, Código: 750020048.41, Descripción: SOBRE MANILA  Presentación:  UNIDAD</t>
  </si>
  <si>
    <t>30</t>
  </si>
  <si>
    <t>SOBRE MANILA A4 24 X 3O</t>
  </si>
  <si>
    <t>SOBRE MANILA Presentación: UNIDAD 24X30 A4 CM APROX.</t>
  </si>
  <si>
    <t>SOBRE 25 X 35 OFICIO COMUN</t>
  </si>
  <si>
    <t>SOBRE MANILA Presentación: UNIDAD 25 X 35 CM APROX.</t>
  </si>
  <si>
    <t xml:space="preserve">SOBRE MANILA 24 X 30 CM     
</t>
  </si>
  <si>
    <t>25X35 CM</t>
  </si>
  <si>
    <t>SOBRE OFICIO LEGAL 27 X 37</t>
  </si>
  <si>
    <t>SOBRE MANILA Presentación: UNIDAD 27 X 37 CM OFICIO.</t>
  </si>
  <si>
    <t xml:space="preserve">SOBRE MANILA 25 X 35 CM APROX.    
    </t>
  </si>
  <si>
    <t xml:space="preserve">SOBRE MANILA MEDIDAS A4 - 23 X 32 CM APROX. 
   </t>
  </si>
  <si>
    <t>27X37 CM</t>
  </si>
  <si>
    <t xml:space="preserve">SOBRE MANILA 25 X 35 CM aPROX. Presentación: UNIDAD  
  </t>
  </si>
  <si>
    <t xml:space="preserve">SOBRE MANILA A4 DE 23 X 32 CM APROX. Presentación: 
UNIDAD    </t>
  </si>
  <si>
    <t>SOBRE MANILA GRANDE 30 X 40</t>
  </si>
  <si>
    <t>SOBRE MANILA Presentación: UNIDAD 30 X 40 CM APROX.</t>
  </si>
  <si>
    <t xml:space="preserve">SOBRE MANILA 27 X 37 CM     
</t>
  </si>
  <si>
    <t>30X40 CM</t>
  </si>
  <si>
    <t>Sobre bolsa manila generico 25 x 35 xu</t>
  </si>
  <si>
    <t>Sobre bolsa manila generico 25 x 35 xu-acondicionamiento paq x 
100</t>
  </si>
  <si>
    <t xml:space="preserve">SOBRE MANILA 40 X 30 CM     
</t>
  </si>
  <si>
    <t>SOBRE MANILA 25X35</t>
  </si>
  <si>
    <t>SOBRE DE PAPEL MADERA MANILLA 25X35CM MEDORO</t>
  </si>
  <si>
    <t xml:space="preserve">SOBRE MANILA 40 X 30 CM. Presentación: UNIDAD   
 </t>
  </si>
  <si>
    <t>Renglón: 31, Código: 750070017.12, Descripción: ABROCHADORA PINZA  Presentación:  UNIDAD</t>
  </si>
  <si>
    <t>31</t>
  </si>
  <si>
    <t>ABROCHADORA PINZA N° 10/50 CUERPO METALICO COMPLETO PINTADA OLAMI</t>
  </si>
  <si>
    <t>METALICA PINZA</t>
  </si>
  <si>
    <t>ABROCHADORA PINZA METALICA 10/50 MINI. ABROCHA HASTA 12 HOJAS</t>
  </si>
  <si>
    <t>ABROCHADORA PINZA ABROCHADORA METÁLICA 10/50</t>
  </si>
  <si>
    <t>N°50/10 METALICA</t>
  </si>
  <si>
    <t>ABROCHADORA GRAP METÁLICA 10/50</t>
  </si>
  <si>
    <t>Renglón: 32, Código: 750070017.12, Descripción: ABROCHADORA PINZA  Presentación:  UNIDAD</t>
  </si>
  <si>
    <t>32</t>
  </si>
  <si>
    <t>METALICA 64/65</t>
  </si>
  <si>
    <t>ABROCHADORA PINZA METALICA 64/65</t>
  </si>
  <si>
    <t>MIT METALICA N° 64</t>
  </si>
  <si>
    <t>ABROCHADORA MIT 64 PINZA PINADA</t>
  </si>
  <si>
    <t>Renglón: 33, Código: 750150347.26, Descripción: ADHESIVO VINILICO  Presentación:  UNIDAD</t>
  </si>
  <si>
    <t>33</t>
  </si>
  <si>
    <t>ENVASE 8 GS</t>
  </si>
  <si>
    <t>21 GS</t>
  </si>
  <si>
    <t>ADHESIVO EN BARRA KEYROAD 9G</t>
  </si>
  <si>
    <t>KEYROAD</t>
  </si>
  <si>
    <t>ADHESIVO VINILICO en barra (no líquido) 8 GRAMOS</t>
  </si>
  <si>
    <t>GIOTTO</t>
  </si>
  <si>
    <t>8 GS</t>
  </si>
  <si>
    <t>36 GS</t>
  </si>
  <si>
    <t>ADHESIVO EN BARRA DE 21 grs. KEYROAD</t>
  </si>
  <si>
    <t>ADHESIVO VINILICO en barra (no líquido) 21 GRAMOS</t>
  </si>
  <si>
    <t>ADHESIVO EN BARRA DE 36 grs. KEYROAD</t>
  </si>
  <si>
    <t>Renglón: 34, Código: 750150316.9, Descripción: ALMOHADILLAS PARA SELLOS  Presentación:  UNIDAD</t>
  </si>
  <si>
    <t>34</t>
  </si>
  <si>
    <t>PAGODA</t>
  </si>
  <si>
    <t xml:space="preserve">ALMOHADILLAS PARA SELLOS RECARGABLES - Presentaciones varias (CHICO) N° 1 
</t>
  </si>
  <si>
    <t>N° 2 METALICA</t>
  </si>
  <si>
    <t xml:space="preserve">ALMOHADILLAS PARA SELLOS RECARGABLES METALICA- Presentaciones varias MEDIANO N° 2 
</t>
  </si>
  <si>
    <t xml:space="preserve">ALMOHADILLA PAGODA N 2 12X8 CM </t>
  </si>
  <si>
    <t>N° 3 METALICA</t>
  </si>
  <si>
    <t xml:space="preserve">ALMOHADILLAS PARA SELLOS RECARGABLES METALICA- Presentaciones varias GRANDE N° 3 
</t>
  </si>
  <si>
    <t>STA</t>
  </si>
  <si>
    <t>ALMOHADILLA STA METALICA N°1 53 X 95</t>
  </si>
  <si>
    <t>Renglón: 35, Código: 750150333.19, Descripción: BANDAS ELASTICAS  Presentación:  PAQUETE</t>
  </si>
  <si>
    <t>35</t>
  </si>
  <si>
    <t>X 100 GS</t>
  </si>
  <si>
    <t>BANDAS ELASTICAS  FINA Y CHICA 100 GRAMOS</t>
  </si>
  <si>
    <t>X 250 GS</t>
  </si>
  <si>
    <t>Bandas elásticas Ezco 250 gramos bolsa</t>
  </si>
  <si>
    <t>BANDAS ELASTICAS  FINA Y CHICA 250 GRAMOS</t>
  </si>
  <si>
    <t>BANDITAS</t>
  </si>
  <si>
    <t xml:space="preserve">BANDAS ELASTICAS PAQUETE X 250 G     
</t>
  </si>
  <si>
    <t>BANDAS ELASTICAS X 250 GR EZCO</t>
  </si>
  <si>
    <t>BANDAS ELASTICAS  FINA Y LARGA 250 GRAMOS</t>
  </si>
  <si>
    <t>BANDAS ELASTICAS  GRUESA Y LARGA 250 GRAMOS</t>
  </si>
  <si>
    <t>X 500 GS</t>
  </si>
  <si>
    <t>130 MMX 6</t>
  </si>
  <si>
    <t>BANDAS ELASTICAS  FINA Y CHICA 500 GRAMOS</t>
  </si>
  <si>
    <t>X 1000 GS</t>
  </si>
  <si>
    <t xml:space="preserve">BANDAS ELASTICAS  FINA Y CHICA 1000 GRAMOS (1 KG) 
</t>
  </si>
  <si>
    <t>Renglón: 36, Código: 750040035.22, Descripción: BOLIGRAFO  Presentación:  UNIDAD</t>
  </si>
  <si>
    <t>36</t>
  </si>
  <si>
    <t>FILGO 026</t>
  </si>
  <si>
    <t>TRAZO GRUESO NEGRO</t>
  </si>
  <si>
    <t>BOLIGRAFO FILGO STICK ROJO xu</t>
  </si>
  <si>
    <t>BOLIGRAFO TINTA ROJA- Trazos varios (grueso, fino)</t>
  </si>
  <si>
    <t xml:space="preserve">BOLIGRAFO TINTA ROJA- Trazos varios (grueso, fino)    
    </t>
  </si>
  <si>
    <t>COLOR ROJO ( TRAZO GRUESO)</t>
  </si>
  <si>
    <t>PAPER MATE</t>
  </si>
  <si>
    <t>BOLIGRAFO PAPER MATE INK JOY 100 ROJO</t>
  </si>
  <si>
    <t>TRAZO GRUESO PRIMERO CALIDAD</t>
  </si>
  <si>
    <t>Renglón: 37, Código: 750040035.22, Descripción: BOLIGRAFO  Presentación:  UNIDAD</t>
  </si>
  <si>
    <t>37</t>
  </si>
  <si>
    <t xml:space="preserve">BOLIGRAFO COLORES VARIOS- Trazos varios (grueso, fino) AZUL, NEGRO, ROJO 
</t>
  </si>
  <si>
    <t xml:space="preserve">BOLIGRAFO COLORES VARIOS- Trazos varios (grueso, fino). AZUL, ROJAO, VERDE 
Y NEGRO         
</t>
  </si>
  <si>
    <t>BOLIGRAFO COLORES VARIOS- Trazos varios (grueso, fino) AZUL, NEGRO, ROJO, 
VERDE</t>
  </si>
  <si>
    <t>BOLIGRAFO PAPER MATE INK JOY COLORES VARIOS TRAZO FINO</t>
  </si>
  <si>
    <t>LAPICERA GEL ROLLER FILGO GEL POP 0.8/0.7MM AZUL/NEGO/ROJO/VERDE xu</t>
  </si>
  <si>
    <t>Renglón: 38, Código: 750140013.1, Descripción: BORRADOR P/PIZARRON  Presentación:  UNIDAD</t>
  </si>
  <si>
    <t>38</t>
  </si>
  <si>
    <t xml:space="preserve">BORRADOR P/PIZARRON BLANCO </t>
  </si>
  <si>
    <t>TURK</t>
  </si>
  <si>
    <t>MADERA</t>
  </si>
  <si>
    <t>BORRADOR PARA PIZARRON MEDIANO CON AGARRE</t>
  </si>
  <si>
    <t xml:space="preserve">BORRADOR PARA PIZARRON MEDIANO CON AGARRE  </t>
  </si>
  <si>
    <t>SIFAP</t>
  </si>
  <si>
    <t xml:space="preserve">BORRADOR P/PIZARRON DE MADERA DE TIZA </t>
  </si>
  <si>
    <t xml:space="preserve">BORRADOR PARA PIZARRON TIZA </t>
  </si>
  <si>
    <t>Renglón: 39, Código: 750140013.2, Descripción: BORRADOR PIZARRA ACRILICA  Presentacion:  UNIDAD</t>
  </si>
  <si>
    <t>39</t>
  </si>
  <si>
    <t>BORRADOR PARA PIZARRA BLANCA OLAMI MAGNETICO GOMA EVA</t>
  </si>
  <si>
    <t xml:space="preserve">BORRADOR PIZARRA ACRILICA APTO PARA LÁMINAS DE PIZARRAS DE VIDRIO/SINTÉTICO 
</t>
  </si>
  <si>
    <t>BORRADOR OLAMI PARA PIZARRA ACRILICA - APTO PARA LAMINA DE 
PIZARRA SINTÉTICO / VIDRIO</t>
  </si>
  <si>
    <t>Renglón: 40, Código: 750060056.45, Descripción: BROCHES PARA ABROCHADORA DE OFICINA  Presentación:  CAJA</t>
  </si>
  <si>
    <t>40</t>
  </si>
  <si>
    <t>X 100 UNI 64/65</t>
  </si>
  <si>
    <t xml:space="preserve">BROCHES PARA ABROCHADORA DE OFICINA BROCHE METÁLICO 64 / 65 
</t>
  </si>
  <si>
    <t>CAJA X 100 UN</t>
  </si>
  <si>
    <t>BROCHES ABROCHADORA MIT 64 CAJA X 1000</t>
  </si>
  <si>
    <t>Renglón: 41, Código: 750060056.45, Descripción: BROCHES PARA ABROCHADORA DE OFICINA  Presentación:  CAJA</t>
  </si>
  <si>
    <t>41</t>
  </si>
  <si>
    <t>X 1000</t>
  </si>
  <si>
    <t>BROCHES OLAMI Nº 10/50 (Cajita x 1.000 broches)</t>
  </si>
  <si>
    <t>BROCHES PARA ABROCHADORA DE OFICINA BROCHE METÁLICO 10/50</t>
  </si>
  <si>
    <t xml:space="preserve">X 1000 UN </t>
  </si>
  <si>
    <t xml:space="preserve">BROCHES PARA ABROCHADORA DE OFICINA BROCHE METÁLICO 10/50   
 </t>
  </si>
  <si>
    <t>BROCHES GRAP 10/50 CAJA X 1000</t>
  </si>
  <si>
    <t>Renglón: 42, Código: 810040034.7, Descripción: CAJA DE ARCHIVO PLASTICO CORRUGADO  Presentación:  UNIDAD</t>
  </si>
  <si>
    <t>42</t>
  </si>
  <si>
    <t>CAJA ARCHIVO CARTON PH OFICIO 9 ( 38x28x12)</t>
  </si>
  <si>
    <t>BINDERPLUS</t>
  </si>
  <si>
    <t>12X25X32 MEDIDAS</t>
  </si>
  <si>
    <t>BINDER</t>
  </si>
  <si>
    <t>CAJA DE ARCHIVO PLASTICO CORRUGADO OFICIO 12</t>
  </si>
  <si>
    <t xml:space="preserve">CAJA DE ARCHIVO PLASTICO CORRUGADO ALTO 9 CM. Tamaño A4 
       </t>
  </si>
  <si>
    <t xml:space="preserve">CAJA DE ARCHIVO PLASTICO CORRUGADO ALTO 12 CM. TAMAÑO A4 
   </t>
  </si>
  <si>
    <t>Renglón: 43, Código: 810040034.7, Descripción: CAJA DE ARCHIVO PLASTICO CORRUGADO  Presentación:  UNIDAD</t>
  </si>
  <si>
    <t>43</t>
  </si>
  <si>
    <t>CAJA DE ARCHIVO DE CARTON OFICIO 12</t>
  </si>
  <si>
    <t xml:space="preserve">CAJA ARCHIVO PH CARTON OFICIO 12 (36X26X12) </t>
  </si>
  <si>
    <t xml:space="preserve">CAJA ARCHIVO PLASTICA OFICIO 12 AZUL TAPA VOLCADA (36X26X12) TIPA 
       </t>
  </si>
  <si>
    <t>CAJA DE ARCHIVO PLASTICO CORRUGADO TAMAÑO OFICIO 12</t>
  </si>
  <si>
    <t xml:space="preserve">CAJA DE ARCHIVO PLASTICO CORRUGADO ALTO 9 CM. TAMAÑO OFICIO 
   </t>
  </si>
  <si>
    <t>CAJA ARCHIVO OFICIO PLASTICO CORRUGADO AZUL</t>
  </si>
  <si>
    <t xml:space="preserve">CAJA DE ARCHIVO PLASTICO CORRUGADO ALTO 12 CM. TAMAÑO OFICIO 
   </t>
  </si>
  <si>
    <t>Renglón: 44, Código: 750090083.1, Descripción: CARPETA  Presentación:  UNIDAD</t>
  </si>
  <si>
    <t>44</t>
  </si>
  <si>
    <t>EQUIPO COMERCIAL</t>
  </si>
  <si>
    <t>REFORZADA</t>
  </si>
  <si>
    <t>CARPETA CRISTAL BASE OPACA EQUIPO COMERCIAL LUMA A4</t>
  </si>
  <si>
    <t>E. COM.</t>
  </si>
  <si>
    <t>CARPETA CRISTAL A4</t>
  </si>
  <si>
    <t xml:space="preserve">CARPETA CRISTAL A4    </t>
  </si>
  <si>
    <t>Renglón: 45, Código: 750090083.1, Descripción: CARPETA  Presentación:  UNIDAD</t>
  </si>
  <si>
    <t>45</t>
  </si>
  <si>
    <t>CARPETA CRISTAL BASE OPACA EQUIPO COMERCIAL LUMA OFICIO</t>
  </si>
  <si>
    <t>CARPETA CRISTAL OFICIO</t>
  </si>
  <si>
    <t>OFICIO REFORZADA</t>
  </si>
  <si>
    <t xml:space="preserve">CARPETA CRISTAL OFICIO    </t>
  </si>
  <si>
    <t>Renglón: 46, Código: 750150336.1, Descripción: CINTA ADHESIVA  Presentación:  UNIDAD</t>
  </si>
  <si>
    <t>46</t>
  </si>
  <si>
    <t xml:space="preserve">CINTA ADHESIVA CHICA ESCOLAR FINA 12 MM X 8 M 
   </t>
  </si>
  <si>
    <t>MEDIDA 12X8 CONDOR TRANSPARENTE ESCOLAR</t>
  </si>
  <si>
    <t xml:space="preserve">CINTA ADHESIVA CHICA ESCOLAR FINA 12 mm x 12 m 
   </t>
  </si>
  <si>
    <t>CCCINTA ADHESIVA CHICA ESCOLAR FINA 12 X 30 METROS</t>
  </si>
  <si>
    <t xml:space="preserve">CINTA ADHESIVA CHICA ESCOLAR FINA 12 mm x 60 m 
   </t>
  </si>
  <si>
    <t>CINTA ADJHESIVA RAPIFIX 12X30</t>
  </si>
  <si>
    <t>Renglón: 47, Código: 750080042.1, Descripción: CUADERNO  Presentación:  UNIDAD</t>
  </si>
  <si>
    <t>47</t>
  </si>
  <si>
    <t>AVON</t>
  </si>
  <si>
    <t>16X21 CM   42 HJ</t>
  </si>
  <si>
    <t xml:space="preserve">CUADERNO ESPIRAL CHICO (tipo escolar) - Rayado/cuadriculado- 16x21cm 40 HOJAS 
</t>
  </si>
  <si>
    <t>POTOSI</t>
  </si>
  <si>
    <t>CON ESPIRAL 16X21 CM</t>
  </si>
  <si>
    <t xml:space="preserve">CUADERNO ESPIRAL CHICO (tipo escolar) - Rayado/cuadriculado- 16x21cm 80 HOJAS 
</t>
  </si>
  <si>
    <t xml:space="preserve">CUADERNO AVON A5 16X21 84HS RAYA/CUADRO ESPIRAL    
    </t>
  </si>
  <si>
    <t xml:space="preserve">CUADERNO AVON A5 16X21 84HS RAYA/CUADRO ESPIRAL    
   </t>
  </si>
  <si>
    <t>Cuaderno Husares Trendy A5(16x21cm) T/flexible 80 Hojas</t>
  </si>
  <si>
    <t xml:space="preserve">Cuaderno Husares Trendy A5(16x21cm) T/flexible 80 Hojas  </t>
  </si>
  <si>
    <t>CUADERNO HUSARES ESPIRAL CHICO 16X21 X 80 HOJAS</t>
  </si>
  <si>
    <t>Renglón: 48, Código: 750080042.1, Descripción: CUADERNO  Presentación:  UNIDAD</t>
  </si>
  <si>
    <t>48</t>
  </si>
  <si>
    <t>CUADERNO AVON 29,7 ESPIRAL 84H raya/cuadro</t>
  </si>
  <si>
    <t>CUADERNO AVON 29,7 ESPIRAL 84H raya/cuadro con certificacion yungas</t>
  </si>
  <si>
    <t>CUADERNO ESPIRAL GRANDE (A4)- Rayado/cuadriculado 80 HOJAS</t>
  </si>
  <si>
    <t>TAPADA DURA CON ESPIRAL 100 HJ</t>
  </si>
  <si>
    <t>CUADERNO ESPIRAL GRANDE (A4)- Rayado/cuadriculado 120 HOJAS</t>
  </si>
  <si>
    <t>CUADERNO ESPIRAL GRANDE (A4 21 X 27 CM)- Rayado/cuadriculado 100 
HOJAS TAPA DURA</t>
  </si>
  <si>
    <t>TAPA DURA CON ESPIRAL 100 HJ</t>
  </si>
  <si>
    <t>Renglón: 49, Código: 750080042.1, Descripción: CUADERNO  Presentación:  UNIDAD</t>
  </si>
  <si>
    <t>49</t>
  </si>
  <si>
    <t>CUADERNO AVON 29,7 ESPIRAL 84H raya/cuadro certificacion yungas</t>
  </si>
  <si>
    <t>CUADERNO ESPIRAL GRANDE (Oficio)- Rayado/cuadriculado 80 HOJAS</t>
  </si>
  <si>
    <t>CUADERNO ESPIRAL GRANDE (Oficio)- Rayado/cuadriculado 120 HOJAS</t>
  </si>
  <si>
    <t xml:space="preserve">TAPA DURA 100 HJ C/ ESPIRAL </t>
  </si>
  <si>
    <t xml:space="preserve">CUADERNO ESPIRAL GRANDE (Oficio)- Rayado/cuadriculado  120 HOJAS TAPA DURA 
</t>
  </si>
  <si>
    <t>Renglón: 50, Código: 750120190.1, Descripción: CUTTER  Presentación:  UNIDAD</t>
  </si>
  <si>
    <t>50</t>
  </si>
  <si>
    <t>TAMAÑO CHICO</t>
  </si>
  <si>
    <t>CUTTER 9 MM PLASTICO</t>
  </si>
  <si>
    <t>CUTTER OLAMI PLASTICO AMARILLO 18MM</t>
  </si>
  <si>
    <t>CUTTER 18 MM PLASTICO</t>
  </si>
  <si>
    <t>KATANA</t>
  </si>
  <si>
    <t>TAMAÑO ANCHO</t>
  </si>
  <si>
    <t>Cutter reforzado grande- Mango de plástico/metálico - Ancho de hoja 
9 mm ALMA DE ACERO</t>
  </si>
  <si>
    <t xml:space="preserve">CUTTER PLASTICO C/ GUIA METALICA OLAMI 18MM - AMARILLO  
</t>
  </si>
  <si>
    <t>Cutter reforzado grande- Mango de plástico/metálico - Ancho de hoja 
18 mm</t>
  </si>
  <si>
    <t xml:space="preserve">CUTTER METALICO C/ GUIA METALICA OLAMI 18MM - AMARILLO  
</t>
  </si>
  <si>
    <t>CUCHILLA CUTTER EZCO 18 MM METAL REFORZADA</t>
  </si>
  <si>
    <t>Renglón: 51, Código: 750110024.7, Descripción: GOMA DE BORRAR BLANCA BLANDA  Presentación:  UNIDAD</t>
  </si>
  <si>
    <t>51</t>
  </si>
  <si>
    <t xml:space="preserve">BLANCA </t>
  </si>
  <si>
    <t xml:space="preserve">GOMA PARA LÁPIZ </t>
  </si>
  <si>
    <t>GOMA PARA LÁPIZ Y TINTA BLANCA Y GRIS</t>
  </si>
  <si>
    <t xml:space="preserve">GOMA DE BORRAR DOS BANDERAS BLANCA XU    
 </t>
  </si>
  <si>
    <t>GOMA DE BORRAR DUBI BLANCA XU</t>
  </si>
  <si>
    <t xml:space="preserve">GOMA DE BORRAR BLANCA BLANDA </t>
  </si>
  <si>
    <t>SKY</t>
  </si>
  <si>
    <t xml:space="preserve">GOMA BLANCA Y AZUL DE BORRAR LAPIZ Y TINTA  
</t>
  </si>
  <si>
    <t>GOMA BLANCA EZCO LAPIZ TECNICA</t>
  </si>
  <si>
    <t>Renglón: 52, Código: 750050035.18, Descripción: LAPIZ GRAFITO  Presentación:  UNIDAD</t>
  </si>
  <si>
    <t>52</t>
  </si>
  <si>
    <t>LAPIZ GRAFITO KEYROAD N°2 HB LIBRE DE MADERA ECOLOGICO-ACONDICIONAMIENTO CAJA 
X12</t>
  </si>
  <si>
    <t>LAPIZ DE GRAFITO CON GOMA</t>
  </si>
  <si>
    <t>GRADUACIONES VARIOS</t>
  </si>
  <si>
    <t>Renglón: 53, Código: 760010039.13, Descripción: LIBRO DE ACTAS  Presentación:  UNIDAD</t>
  </si>
  <si>
    <t>53</t>
  </si>
  <si>
    <t>100 HOJAS  200 FOLIOS</t>
  </si>
  <si>
    <t>LIBRO DE ACTAS 100 HOJAS</t>
  </si>
  <si>
    <t>LIBRO DE ACTAS GADRII 2 MANOS TAPA DURA COSIDO 100H 
200 FOLIOS NUMERADOS</t>
  </si>
  <si>
    <t>LIBRO DE ACTAS POTOSI CORONA 2M</t>
  </si>
  <si>
    <t>DNC SEGÚN IMAGEN ADJUNTA</t>
  </si>
  <si>
    <t xml:space="preserve">LIBRO DE ACTAS OFICIO - 100 HOJAS 200 FOLIOS  
      </t>
  </si>
  <si>
    <t>LIBRO DE ACTAS 150 HOJAS</t>
  </si>
  <si>
    <t>DNC SEGÚN IAGEN ADJUNTA</t>
  </si>
  <si>
    <t xml:space="preserve">LIBRO DE ACTAS OFICIO - 200 HOJAS 400 FOLIOS  
      </t>
  </si>
  <si>
    <t>200 PAGINAS 400 FOLIOS</t>
  </si>
  <si>
    <t>LIBRO DE ACTAS 200 HOJAS</t>
  </si>
  <si>
    <t xml:space="preserve">ALIBRO DE ACTAS 100 HOJAS APAISADO TRAVES </t>
  </si>
  <si>
    <t>Renglón: 54, Código: 750040009.6, Descripción: MARCADOR PARA PIZARRA ACRILICA VARIOS COLORES  Presentación:  UNIDAD</t>
  </si>
  <si>
    <t>54</t>
  </si>
  <si>
    <t>FILGO 068 COLORES VARIOS</t>
  </si>
  <si>
    <t>MARCADOR PARA PIZARRA ACRILICA NEGRO</t>
  </si>
  <si>
    <t xml:space="preserve">MARCADOR PARA PIZARRA ACRILICA VARIOS COLORES, NEGRO, AZUL, ROJO, VERDE 
</t>
  </si>
  <si>
    <t xml:space="preserve">MARCADOR PARA PIZARRA ACRILICA VARIOS COLORES NEGRO, ROJO , VERDE 
</t>
  </si>
  <si>
    <t>MARCADOR PARA PIZARRA OLAMI RECARGABLE COLORES VARIOS</t>
  </si>
  <si>
    <t>MARCADOR PIZARRA ACRILICA VS COLORES EZCO</t>
  </si>
  <si>
    <t>Renglón: 55, Código: 750150102.19, Descripción: NOTAS AUTOADHESIVAS  Presentación:  BLOCK</t>
  </si>
  <si>
    <t>55</t>
  </si>
  <si>
    <t>NOTAS AUTOADHESIVAS Presentación: BLOCK 75 X 75</t>
  </si>
  <si>
    <t xml:space="preserve">NOTA AUTOADHESIVA EZCO E-654 75X75 AMARILLO 100H    
    </t>
  </si>
  <si>
    <t>MEDIDA 100X75 MM</t>
  </si>
  <si>
    <t>NOTAS ADHESIVAS EZCO 50X75</t>
  </si>
  <si>
    <t xml:space="preserve">Marca  Ezco  Forma: Rectángulo  Hojas por block: 
100  Largo x Ancho: 50 mm x 75 mm 
</t>
  </si>
  <si>
    <t>NOTAS AUTOADHESIVAS Presentación: BLOCK 75 X 100</t>
  </si>
  <si>
    <t>NOTAS ADHESIVAS EZCO 75X100 E-657 - BLOCK 100 HOJAS</t>
  </si>
  <si>
    <t>Renglón: 56, Código: 750150102.19, Descripción: NOTAS AUTOADHESIVAS  Presentación:  BLOCK</t>
  </si>
  <si>
    <t>56</t>
  </si>
  <si>
    <t>NOTAS AUTOADHESIVAS Presentación: BLOCK 50 X 75</t>
  </si>
  <si>
    <t xml:space="preserve">NOTA AUTOADHESIVA EZCO E-656 50 X 75 AMARILLO 100 HOJAS 
</t>
  </si>
  <si>
    <t>MEDIDA 75X 75 MM</t>
  </si>
  <si>
    <t xml:space="preserve">NOTAS ADHESIVAS 75X75 </t>
  </si>
  <si>
    <t>Renglón: 57, Código: 750150102.19, Descripción: NOTAS AUTOADHESIVAS  Presentación:  BLOCK</t>
  </si>
  <si>
    <t>57</t>
  </si>
  <si>
    <t>MEDIDA 40X50 MM</t>
  </si>
  <si>
    <t>NOTAS AUTOADHESIVAS Presentación: BLOCK 40 X 50 APROX</t>
  </si>
  <si>
    <t xml:space="preserve">NOTA AUTOADHESIVA EZCO E-653 40X50 AMARILLO 100H </t>
  </si>
  <si>
    <t>MEDIDA 50X75</t>
  </si>
  <si>
    <t xml:space="preserve">BANDERITAS SEÑALADORA DE COLOR 12 X 44 )125 FILMS AUTOADHESIVOS 
</t>
  </si>
  <si>
    <t xml:space="preserve">NOTAS ADHESIVAS CHICAS BLOCK X 400 HOJAS - COLORES VARIOS 
   </t>
  </si>
  <si>
    <t xml:space="preserve">NOTAS ADHESIVAS CHICAS - BLOCK X 400 HOJAS UN COLOR 
   </t>
  </si>
  <si>
    <t>Renglón: 58, Código: 750150346.7, Descripción: PERFORADORA DE PAPEL METALICA  Presentación:  UNIDAD</t>
  </si>
  <si>
    <t>58</t>
  </si>
  <si>
    <t>METALICA 8/10 HJ</t>
  </si>
  <si>
    <t>PERFORADORA DE PAPEL METALICA 8-10 HOJAS</t>
  </si>
  <si>
    <t>METALICA 15/18HJ</t>
  </si>
  <si>
    <t>PERFORADORA DE PAPEL METALICA - Para 15-20 hojas</t>
  </si>
  <si>
    <t>METALICA 20 HJ</t>
  </si>
  <si>
    <t>PERFORADORA OLAMI 20 HOJAS</t>
  </si>
  <si>
    <t>PERFORADORA DE PAPEL METALICA - Para 30 hojas</t>
  </si>
  <si>
    <t>OTA</t>
  </si>
  <si>
    <t>MATERIAL HIERRO CON BASE DE MADERA</t>
  </si>
  <si>
    <t>SUPER BS</t>
  </si>
  <si>
    <t>PERFORADORA DE PAPEL METALICA CON BASE DE MADERA</t>
  </si>
  <si>
    <t>Renglón: 59, Código: 750150350.1, Descripción: REGLA  Presentación:  UNIDAD</t>
  </si>
  <si>
    <t>59</t>
  </si>
  <si>
    <t>ACRILICA 20 CM</t>
  </si>
  <si>
    <t>regla pizzini 15 cm acrilico</t>
  </si>
  <si>
    <t>REGLA 20 CM</t>
  </si>
  <si>
    <t>REGLA 30 CM</t>
  </si>
  <si>
    <t xml:space="preserve">GEO </t>
  </si>
  <si>
    <t>REGLA PLASTICA GEO/UTIL UNO 30 CM</t>
  </si>
  <si>
    <t xml:space="preserve">REGLA ACRILICA Medidas varias. 10, 20 Y 30 CM. SE 
COTIZA CADA REGLA        
</t>
  </si>
  <si>
    <t>REGLA ACRILICA 40 CM</t>
  </si>
  <si>
    <t>Renglón: 60, Código: 750140068.4, Descripción: SACAPUNTAS  Presentación:  UNIDAD</t>
  </si>
  <si>
    <t>60</t>
  </si>
  <si>
    <t>Sacapuntas plástico transparente generico</t>
  </si>
  <si>
    <t>PLASTICO ESCOLAR</t>
  </si>
  <si>
    <t>SACAPUNTAS DE PLÁSTICO -ESCOLAR</t>
  </si>
  <si>
    <t>SACAPUNTAS PLASTICO FILGO PINTO BLOCK</t>
  </si>
  <si>
    <t>SACAPUNTAS FILGO BLOCK PLASTICO SURTIDO X72U.</t>
  </si>
  <si>
    <t xml:space="preserve"> Marca Filgo  - Modelo: Block  - Orificio 
8mm</t>
  </si>
  <si>
    <t>KEYROAD OLAMI</t>
  </si>
  <si>
    <t>SACAPUNTAS PLASTICO CON DEPOSITO</t>
  </si>
  <si>
    <t>Renglón: 61, Código: 750140068.4, Descripción: SACAPUNTAS  Presentación:  UNIDAD</t>
  </si>
  <si>
    <t>61</t>
  </si>
  <si>
    <t>METALICO ESCOLAR</t>
  </si>
  <si>
    <t>SACAPUNTAS</t>
  </si>
  <si>
    <t>SACAPUNTAS METALICO</t>
  </si>
  <si>
    <t>SACAPUNTA METAL 1 ORIFICIO keyroad</t>
  </si>
  <si>
    <t>SACAPUNTA METAL 1 ORIFICIOkeyroad</t>
  </si>
  <si>
    <t>SACAPUNTAS METALICO EZCO REFORZADO</t>
  </si>
  <si>
    <t>SACAPUNTAS METAL MAPED</t>
  </si>
  <si>
    <t>Marca: Maped  Modelo: sacapuntas metal  Material: Metal  
Cantidad de orificios: 1  Pesentación: caja x20</t>
  </si>
  <si>
    <t>Renglón: 62, Código: 750150355.4, Descripción: TIJERA HOJA METALICA 20 CM HOJA  Presentación:  UNIDAD</t>
  </si>
  <si>
    <t>62</t>
  </si>
  <si>
    <t xml:space="preserve">TIJERA OLAMI STANDARD 16 CM </t>
  </si>
  <si>
    <t>TIJERA HOJA METALICA ACERO INOXIDABLE 16 CM</t>
  </si>
  <si>
    <t>17 CM ACEO INOX DIESTROS</t>
  </si>
  <si>
    <t>TIJERA HOJA METALICA ACERO INOXIDABLE 17,5 CM</t>
  </si>
  <si>
    <t>TIJERA HOJA METALICA ACERO INOXIDABLE 12,7 CM PARA ZURDOS</t>
  </si>
  <si>
    <t>21 CM METALICA ACERO INOX DIESTROS</t>
  </si>
  <si>
    <t>TIJERA HOJA METALICA ACERO INOXIDABLE 21 CM</t>
  </si>
  <si>
    <t>TIJERA EZCO INNOVA 21 CM</t>
  </si>
  <si>
    <t>TIJERA HOJA METALICA ACERO INOXIDABLE 24 CM REFORZADA</t>
  </si>
  <si>
    <t>Renglón: 63, Código: 750150325.17, Descripción: TINTA PARA SELLO METALICO  Presentación:  ENVASE</t>
  </si>
  <si>
    <t>63</t>
  </si>
  <si>
    <t>POTE X 35 CC</t>
  </si>
  <si>
    <t>TINTA PARA SELLOS AL AGUA 30 cc  - NEGRA 
- ROJA - AZUL</t>
  </si>
  <si>
    <t>POTE X 60 CC</t>
  </si>
  <si>
    <t>TINTA PARA SELLOS AL AGUA 60 cc  - NEGRA 
- ROJA - AZUL</t>
  </si>
  <si>
    <t>Tinta sello goma Pagoda negra/roja/azul 60 cc</t>
  </si>
  <si>
    <t xml:space="preserve">Tinta sello goma Pagoda negra/roja/azul 60 cc  </t>
  </si>
  <si>
    <t>POTE X 250 CC</t>
  </si>
  <si>
    <t>POTE X 500 CC</t>
  </si>
  <si>
    <t>https://www.libreriaelangel.com.ar/abrochadora-pinza-grap-216-pintada-caja-de-broches-x5000/p/MLA27594020?pdp_filters=category%3AMLA69564%7Cseller_id%3A787713801%7Citem_id%3AMLA1393715005&amp;utm_campaign=darwin_ss&amp;utm_source=google&amp;utm_medium=cpc</t>
  </si>
  <si>
    <t>https://improstock.com.ar/producto/adhesivo-vinilico-multi-proposito-extra-fuerte-elmers-118ml-x-unidad/?gclid=Cj0KCQjwiZqhBhCJARIsACHHEH8kQj8D2yaALY1HnQx6OdbGNolz7NHeNFM_4z2q9ay-wLLhvOlLYjYaAsFYEALw_wcB</t>
  </si>
  <si>
    <t>https://www.laeditorial.com.ar/escolar/72832-adhesivo-acuarel-cola-para-el-cole-x30gr-col0030</t>
  </si>
  <si>
    <t>https://www.gamaproductos.com.ar/prod/adhesivo-vinilico-acuarel-50grs-acuarel-9473/</t>
  </si>
  <si>
    <t>https://www.librerialuro.com.ar/catalog/product/view/id/9211/s/adhesivo-vinilico-acuarel-pp-ef0012/category/393/</t>
  </si>
  <si>
    <t>https://www.resmas.com.ar/bibliorato-oficio-carpeta-oficina-carton-gris-1calidad/p/MLA26773257?pdp_filters=seller_id:166458456#position=1&amp;search_layout=stack&amp;type=item&amp;tracking_id=884f1783-14f1-40a7-a28c-45e8ba65d1e3</t>
  </si>
  <si>
    <t>https://www.mercadolibre.com.ar/bibliorato-o-registrador-meli-a4-lomo-ancho/p/MLA29262948?pdp_filters=item_id:MLA1408128401#is_advertising=true&amp;searchVariation=MLA29262948&amp;position=2&amp;search_layout=stack&amp;type=pad&amp;tracking_id=55613883-79a8-4526-9f36-9b000bbe16d1&amp;is_advertising=true&amp;ad_domain=VQCATCORE_LST&amp;ad_position=2&amp;ad_click_id=NGJiMzZjOGMtZjA0Yi00MWE0LTkyMzItMmRlZmQ3Zjc4ZDhi</t>
  </si>
  <si>
    <t>https://www.librerialerma.com.ar/productos/bibliorato-oficio-avios/</t>
  </si>
  <si>
    <t>https://www.resmas.com.ar/bibliorato-avios-a4-marmolado-gris/p/MLA28111169?pdp_filters=seller_id%3A166458456#position=2&amp;search_layout=stack&amp;type=item&amp;tracking_id=715d1b24-9dab-49a4-aae7-a982d65e348b</t>
  </si>
  <si>
    <t>https://www.libreriapopurri.com.ar/productos/bibliorato-registrado-a4-clasico/</t>
  </si>
  <si>
    <t>https://www.tomy.com.ar/559-bibliorato-setter-a4/p</t>
  </si>
  <si>
    <t>https://www.elauditor.com.ar/boligrafo-filgo-ginzo-azul-retractil.html</t>
  </si>
  <si>
    <t>https://www.tomy.com.ar/1904-boligrafo-bic-rondo-1mmazul/p</t>
  </si>
  <si>
    <t>https://dvdistribuidora.com.ar/productos/boligrafo-retractil-punta-de-1mm-fast-grip-filgo/</t>
  </si>
  <si>
    <t>https://www.elauditor.com.ar/index.php/boligrafo-filgo-ginzo-negro-retractil.html</t>
  </si>
  <si>
    <t>https://www.centroperez.com.ar/boligrafo-consul-trio-negro-130518</t>
  </si>
  <si>
    <t>https://www.tomy.com.ar/1905-boligrafo-bic-rondo-1mmnegro/p</t>
  </si>
  <si>
    <t>https://dvdistribuidora.com.ar/productos/broches-para-abrochadora-nro-21-6-26-6-x-1000-broches-olami/</t>
  </si>
  <si>
    <t>https://www.laeditorial.com.ar/comercial/51376-broches-olami-n21-6-x-1000-un-bro266-6953766301468</t>
  </si>
  <si>
    <t>https://elestanco.com.ar/productos/broches-n-21-6-26-6-x1000-olami/?variant=620401868&amp;pf=mc</t>
  </si>
  <si>
    <t>https://mendoza.mixdecompras.com/index.php?id_product=362&amp;id_product_attribute=0&amp;rewrite=carpvelox-cartul&amp;controller=product</t>
  </si>
  <si>
    <t>https://www.tomy.com.ar/1856-carpeta-util-of-caratula-ofceleste/p?idsku=1856&amp;gclid=Cj0KCQjwiIOmBhDjARIsAP6YhSVT7edZ9cZfvfngnQsRsYVLyZ5lqCs2lHX79AyLmmg_cAJ-R3W1mJEaAh1kEALw_wcB</t>
  </si>
  <si>
    <t>https://www.elauditor.com.ar/index.php/carpeta-caratula-congreso-cartulina-oficio-amarillo-240g.html</t>
  </si>
  <si>
    <t>https://www.laeditorial.com.ar/escolar/69089-carpeta-the-pel-colgante-5-posiciones-movil-4095?gad_source=4&amp;gclid=CjwKCAjw5v2wBhBrEiwAXDDoJeS--WmMfzRqzs1nm540E-1MG--ZXR1EWTPCLe5VC3pN47TyhqgzCBoCh5AQAvD_BwE</t>
  </si>
  <si>
    <t>https://www.elauditor.com.ar/carpeta-colgante-nepaco-5-posiciones-moviles.html?gad_source=1&amp;gclid=CjwKCAjw5v2wBhBrEiwAXDDoJYN_o7l_0yNHus-FjPvw420HhO7ouqRFksetnOS9uWOfrMxH6KTyyxoC384QAvD_BwE</t>
  </si>
  <si>
    <t>https://www.tomy.com.ar/93-carpeta-colgante-oficio-visor-movil/p?idsku=93&amp;gad_source=1&amp;gclid=CjwKCAjw5v2wBhBrEiwAXDDoJRs7ntL-j-V4Z0-OLc8LhbcRo7s9uYimbD8yXbByhhIkSnOrsAGubRoCAdwQAvD_BwE</t>
  </si>
  <si>
    <t>https://www.elauditor.com.ar/carpeta-ezco-fibra-negra-oficio-2x40cm.html?gad_source=4&amp;gclid=CjwKCAjw5v2wBhBrEiwAXDDoJRoAxEqF4HbC1bSxhlyn3ZRIzsWHeQqKdm18kYKdMHLw26EPsruZwhoCoFkQAvD_BwE</t>
  </si>
  <si>
    <t>https://www.tomy.com.ar/100-carpeta-2-30-redfibra-negra-esquelita/p?idsku=100&amp;gad_source=4&amp;gclid=CjwKCAjw5v2wBhBrEiwAXDDoJXyCaPeq20BGcKl6qIEcr2nmRalcpFK3szZYzL3GAkzJjwVJSjscAxoCMGcQAvD_BwE</t>
  </si>
  <si>
    <t>https://tam.com.ar/ficha-1325-carpeta-fibra-negra-oficio-2-anillos-aro-40-mm?gad_source=4&amp;gclid=CjwKCAjw5v2wBhBrEiwAXDDoJaX0fHCje_NsOHaWC75yiPPCeH_6sCnKOCLhzBTiAgBVNHG627W9choCllIQAvD_BwE</t>
  </si>
  <si>
    <t>https://www.elauditor.com.ar/cinta-adhesiva-stiko-strap-12-mm-por-30-mts.html</t>
  </si>
  <si>
    <t>https://www.laeditorial.com.ar/comercial/66341-cinta-stiko-12x30-58764?gad_source=1&amp;gclid=CjwKCAjw5v2wBhBrEiwAXDDoJT3QzU6zi39kehluLVAvXy5XUZiYKPhRaZBRzCqcvBYTdzF56l8gfBoC1EcQAvD_BwE</t>
  </si>
  <si>
    <t>https://www.centroperez.com.ar/cinta-adhesiva-stiko-strap-12x30-8011?gad_source=4&amp;gclid=CjwKCAjw5v2wBhBrEiwAXDDoJc0HRc4LQLWvyhIq6kPf8dTmBUSV137-PTWD4XKzsKRSeSS2aVww6RoCJlcQAvD_BwE</t>
  </si>
  <si>
    <t>https://www.elauditor.com.ar/cuaderno-avon-16x21-espiral-84h-cm.html?gad_source=4&amp;gclid=CjwKCAjw5v2wBhBrEiwAXDDoJaVfK74vNc_KVSAyGO936wrlvSdiF_1EcPqyFU-csDuiWjfqGc7UHBoCoaYQAvD_BwE</t>
  </si>
  <si>
    <t>https://www.newoffice.com.ar/productos/cuaderno-triunfante-cuadriculado-x-80-hojas-con-espiral/?pf=gs&amp;variant=352864458&amp;srsltid=AfmBOopNjIjfGYmTggIDwlFrmEUpWIyhbbUXoBCKsbZY_6na5JagFp70GIA</t>
  </si>
  <si>
    <t>https://www.camaronbrujo.com/cuaderno-a4-120-hjs?srsltid=AfmBOopvBfyEKlhG3Da5SRHPJrniL-ZmooJb_QfQ9PUDFlmCLTMtvXQIvjk</t>
  </si>
  <si>
    <t>https://articulo.mercadolibre.com.ar/MLA-1108126298-cuaderno-a4-maraton-t-flexible-espiral-21x27cm-100-hojas-_JM?matt_tool=38087446&amp;utm_source=google_shopping&amp;utm_medium=organic</t>
  </si>
  <si>
    <t>https://www.libreriateorema.com.ar/productos/cuaderno-29-7-cuadriculado-120h-mis-apuntes-citas/?variant=785079638&amp;pf=mc</t>
  </si>
  <si>
    <t>https://www.papeleralaslomas.com.ar/prod/id=5182/GlobalBluePoint-ERP.aspx#gps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</si>
  <si>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</si>
  <si>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</si>
  <si>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https://www.elauditor.com.ar/folios-liggo-a4-cristal-polipropileno-40-micrones-por-10-unidades.html?gad_source=1&amp;gclid=CjwKCAjw5v2wBhBrEiwAXDDoJZa7KB_cPsPTB9khT9IrLz16a6vUPpCoJJZTfiCeT984JXq4QwZlbRoC1ukQAvD_BwE</t>
  </si>
  <si>
    <t>https://www.tomy.com.ar/2498-folio-a4-polipropileno-x100u-opp/p?idsku=2498&amp;gad_source=1&amp;gclid=CjwKCAjw5v2wBhBrEiwAXDDoJZ2cyJ4ZT1HGs_bhUmZL93QPzeVRrqetTdk3aDPTVIF7sX5wueIsJxoCjocQAvD_BwE</t>
  </si>
  <si>
    <t>https://www.mercadolibre.com.ar/folios-oficio-luma-comercial-x-100/p/MLA25829655?pdp_filters=category:MLA105433#searchVariation=MLA25829655&amp;position=2&amp;search_layout=grid&amp;type=product&amp;tracking_id=2d6f86ce-e293-4a1f-879e-5e19ee64d2ec</t>
  </si>
  <si>
    <t>https://papeleriaentrerios.com/producto/folio-liggo-oficio-standard-35-mic-x-100-1029403</t>
  </si>
  <si>
    <t>https://articulo.mercadolibre.com.ar/MLA-831478956-folios-oficio-luma-comercial-x-100-_JM#position=4&amp;search_layout=grid&amp;type=item&amp;tracking_id=3e672c5b-d700-4428-bd08-fb56f36904c1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</si>
  <si>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</si>
  <si>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https://libreriakoky.com/productos/lapices-filgo-x12-colores/</t>
  </si>
  <si>
    <t>https://www.tintaamarilla.com.ar/productos/corrector-ezco-lapiz/</t>
  </si>
  <si>
    <t>https://www.resmas.com.ar/MLA-1385429543-lapiz-corrector-filgo-7-ml-trazo-fluido-corregi-y-segui-_JM#position=5&amp;search_layout=stack&amp;type=item&amp;tracking_id=2c317373-9f51-477f-97ab-97da374d918b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</si>
  <si>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</si>
  <si>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</si>
  <si>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https://articulo.mercadolibre.com.ar/MLA-851469761-lapiz-de-grafito-negro-pinto-filgo-hb-n2-pack-x-4-unidades-_JM#position=10&amp;search_layout=grid&amp;type=item&amp;tracking_id=cb89090f-91a6-42e6-b8c6-bcd2f4a80cbd</t>
  </si>
  <si>
    <t>https://distribuidorara.mercadoshops.com.ar/caja-x12-marcador-permanente-filgo-strong-040-fino-1mm-negro/p/MLA28710151?pdp_filters=category:MLA69567%7Cseller_id:1913330</t>
  </si>
  <si>
    <t>https://www.laeditorial.com.ar/escolar/74953-marcador-filgo-perm-doble-punta-x12-gris-allym-e12</t>
  </si>
  <si>
    <t>https://distribuidoraalpaso.mitiendanube.com/productos/marcador-filgo-permanente-o61-x12-azul/?variant=668604000&amp;pf=mc&amp;srsltid=AfmBOopl2Ur42XqhQLOKV_MY-ZNR9375Bahwn5XClAcGtITffI4XWhyAg2A</t>
  </si>
  <si>
    <t>https://platerito.com.ar/productos/resaltadores-text-marker-pastel-filgo/?variant=361184595&amp;pf=mc</t>
  </si>
  <si>
    <t>https://tam.com.ar/ficha-341-resaltador-filgo-trabi-flash-amarillo?gad_source=1&amp;gclid=Cj0KCQjwiYOxBhC5ARIsAIvdH53Z8ShsYkxeSQ4gvCStWqkoY5rjNdPq0LyIAGtM7tqLXPZOiGu2FPkaAikyEALw_wcB</t>
  </si>
  <si>
    <t>https://www.tomy.com.ar/489-resma-autor-70grs21x29-7-a4/p?idsku=489&amp;gad_source=1&amp;gclid=Cj0KCQjwiYOxBhC5ARIsAIvdH52rUdWd1pXuambAlmT7gS_kd_2SyMiuK1DznsiQdJ9U2WzrrACHG3MaAgzdEALw_wcB</t>
  </si>
  <si>
    <t>https://www.elauditor.com.ar/resma-autor-duplicacion-a4-70g-500-hojas.html?gad_source=1&amp;gclid=Cj0KCQjwiYOxBhC5ARIsAIvdH50lfbSmCFWDaF-rot0GTXh8af6Gz1TZkuIFT1-2EAONCXUgUm-YdqcaAp9uEALw_wcB</t>
  </si>
  <si>
    <t>https://tam.com.ar/carrito</t>
  </si>
  <si>
    <t>https://www.tomy.com.ar/491-resma-autor-75grs21x29-7-a4/p?idsku=491&amp;gad_source=1&amp;gclid=Cj0KCQjwiYOxBhC5ARIsAIvdH51xmjjkT7G5pSAqGdy9VMVjtWTD3_wF-bnDm8VRcuBLefrf_yhLTfQaAhRuEALw_wcB</t>
  </si>
  <si>
    <t>https://www.marcomp.com.ar/MLA-1790446676-resma-autor-a4-multifuncion-de-500-hojas-de-75g-blanco-x-uni-_JM?variation=182953607573&amp;gad_source=1&amp;gclid=Cj0KCQjw8MG1BhCoARIsAHxSiQkkQsDDZ0c3h1B40-mRFeW0EFIhEdulzMvmaDIoRaqKFNLTSKJ5ickaArvZEALw_wcB</t>
  </si>
  <si>
    <t>https://www.elauditor.com.ar/resma-autor-a4-75g-500-hojas.html?gad_source=1&amp;gclid=Cj0KCQjwiYOxBhC5ARIsAIvdH51z46-hQEaKl9ZKaZGAYF3l3IxxFG9iKDgjDLhebE_MzhRBpG3CYOoaAsW8EALw_wcB</t>
  </si>
  <si>
    <t>https://www.tomy.com.ar/494-resma-autor-80grs21x29-7-a4/p?idsku=494&amp;gclid=CjwKCAjw67ajBhAVEiwA2g_jEP34SRghX16y3O-6DUq-UzGle61_1XK83-sv8OeyXZ7uwKD5bjHqIBoCbeIQAvD_BwE</t>
  </si>
  <si>
    <t>https://www.buronet.com.ar/resma-ledesma-autor-multifuncion-a4-80-gm2-500-hojas-color-blanco/p/MLA26314932?pdp_filters=category%3AMLA416632%7Cseller_id%3A63110073%7Citem_id%3AMLA1616917694</t>
  </si>
  <si>
    <t>https://www.elauditor.com.ar/resma-autor-a4-80g-500-hojas.html?gad_source=1&amp;gclid=Cj0KCQjwiYOxBhC5ARIsAIvdH53xVlhXCmyVSsnBrU7usVnETu02-rS2F4OmPxtVsjNBl6hMb298XGgaAivlEALw_wcB</t>
  </si>
  <si>
    <t>https://papeleriaentrerios.com/producto/resma-ledesma-autor-oficio-75g-1022457</t>
  </si>
  <si>
    <t>https://alotempresas.com.ar/product.asp?sku=RMALEAU75O&amp;tracking=COLECCION%5FID%5F534&amp;</t>
  </si>
  <si>
    <t>https://axa.com.ar/webaxa/resmas/552-resma-ledesma-autor-oficio-multifuncion-de-75-grs-7792540231213.html</t>
  </si>
  <si>
    <t>https://papeleriaentrerios.com/producto/resma-ledesma-autor-oficio-80g-1022443</t>
  </si>
  <si>
    <t>https://www.elauditor.com.ar/resma-autor-oficio-legal-80g-500-hojas.html?gad_source=1&amp;gclid=Cj0KCQjwiYOxBhC5ARIsAIvdH52b7Jp3UcZn7gYxPQxMDEXAuGcsudHt02djUX6XSXca7xZvcDzgm-caAuG0EALw_wcB</t>
  </si>
  <si>
    <t>https://libreriaslevalle.com/resmas/1256-resma-papel-oficio-x500-hojas-de-80-grs-autor-ledesma.html</t>
  </si>
  <si>
    <t>https://www.centroperez.com.ar/regla-pizzini-n%C2%BA1712-20cm-blister-x1-76236?gad_source=1&amp;gclid=Cj0KCQjw8MG1BhCoARIsAHxSiQlMC1kA5hxDjFytr5nU-nenIKU5lFCL6v5rAUj1xQKIMEf5VEQBqOQaAlROEALw_wcB</t>
  </si>
  <si>
    <t>https://www.liderartelibreria.com.ar/MLA-910305241-regla-pizzini-20cm-transparente-_JM</t>
  </si>
  <si>
    <t>https://www.cleanlab.com.ar/MLA-907541742-sobres-manila-cheque-13x19cm-papel-madera-n1-p-x-100-sobres-_JM?variation=75771453596&amp;gad_source=1&amp;gclid=Cj0KCQjwiYOxBhC5ARIsAIvdH53Y65qS15ySflqk4mpgO8CtpoS3n4iDcsOPI5m_3QXL953bi_30AtEaAogCEALw_wcB</t>
  </si>
  <si>
    <t>https://articulo.mercadolibre.com.ar/MLA-1163529286-13x19-cm-100-unidades-sobres-manila-madera-kraft-80g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5310075853&amp;matt_product_id=MLA1163529286&amp;matt_product_partition_id=2162466313611&amp;matt_target_id=aud-1925157273100:pla-2162466313611&amp;cq_src=google_ads&amp;cq_cmp=14508409322&amp;cq_net=g&amp;cq_plt=gp&amp;cq_med=pla&amp;gad_source=1&amp;gclid=Cj0KCQjwiYOxBhC5ARIsAIvdH53N1eDJOzrKjy8cqW-XAXNASkdRh5gpa1347thTxjIn_hJBabhBLncaAtMhEALw_wcB</t>
  </si>
  <si>
    <t>https://distriaires.mercadoshops.com.ar/MLA-842433377-sobre-bolsa-manila-madera-marron-13-x-19-cm-paq-x-100-_JM</t>
  </si>
  <si>
    <t>https://articulo.mercadolibre.com.ar/MLA-1124651227-sobres-manila-a4-carta-24-x-30-cm-papel-madera-paq-x-50-u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247674885&amp;matt_product_id=MLA1124651227&amp;matt_product_partition_id=2162466313611&amp;matt_target_id=aud-1925157273100:pla-2162466313611&amp;cq_src=google_ads&amp;cq_cmp=14508409322&amp;cq_net=g&amp;cq_plt=gp&amp;cq_med=pla&amp;gad_source=1&amp;gclid=Cj0KCQjwiYOxBhC5ARIsAIvdH53rrEBYydP6gQ4peTyvmWuEGTgLaFiofxCfyn8vFpTTAP8llnA3tHcaApNbEALw_wcB</t>
  </si>
  <si>
    <t>https://www.libreriaelangel.com.ar/MLA-1106357218-sobres-manila-madera-24x30cm-pack-x-50-sobres-_JM?variation=173758374447&amp;utm_source=google&amp;utm_medium=cpc&amp;utm_campaign=darwin_ss&amp;gad_source=1&amp;gclid=Cj0KCQjwiYOxBhC5ARIsAIvdH5389AuP6Q79I6rfYUzIEwjUFOJQ0uRZVx3qW24SMG6xfl_u5dpMBcUaAqAWEALw_wcB</t>
  </si>
  <si>
    <t>https://www.libreriasaturno.com.ar/productos/sobres-manila-24-x-30-cm-100-unidades/</t>
  </si>
  <si>
    <t>https://dwdistribuidora.mitiendanube.com/productos/abrochadora-grap-10-50/?variant=579769531&amp;pf=mc&amp;gad_source=1&amp;gclid=Cj0KCQjw8MG1BhCoARIsAHxSiQn8s-de7-zDEZbv6m4449UATLN8pN27O4sCVommvZwSbgdnXtrMXNsaAloWEALw_wcB</t>
  </si>
  <si>
    <t>https://www.laeditorial.com.ar/comercial/54023-abrochadora-olami-pinza-n1050-abr101-6933296200226?gad_source=1&amp;gclid=CjwKCAjwk8e1BhALEiwAc8MHiMbw0U_3fA1PqEmubApGcDA0seG6EjL8o9gQYbF_-Ush9ebVQTHOBxoCDLYQAvD_BwE</t>
  </si>
  <si>
    <t>https://www.laeditorial.com.ar/comercial/72481-abrochadora-olami-pinza-mini-n10-50-abr500?gad_source=1&amp;gclid=CjwKCAjwk8e1BhALEiwAc8MHiHQJIjplRU07MWpGyPKp2MO_0pOzxddXA_n7Yv7qp7tES3BA7ChPVhoCfCsQAvD_BwE</t>
  </si>
  <si>
    <t>https://dvdistribuidora.com.ar/productos/abrochadora-olami-10-50/</t>
  </si>
  <si>
    <t>https://www.laeditorial.com.ar/comercial/19285-abrochadora-grap-n10-50-pinza-7798006055058?gad_source=1&amp;gclid=CjwKCAjwk8e1BhALEiwAc8MHiNe2aMXwT5V4_3u8SWFBF6zxfyuymqXENPhkwh1moRijPg6WZPIOxBoCKHYQAvD_BwE</t>
  </si>
  <si>
    <t>https://www.mercadolibre.com.ar/abrochadora-grap-65-pinza-pintada/p/MLA27829363?item_id=MLA1551388484&amp;from=gshop&amp;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735113679&amp;matt_product_id=MLA27829363-product&amp;matt_product_partition_id=2162466313851&amp;matt_target_id=aud-2014906607167:pla-2162466313851&amp;cq_src=google_ads&amp;cq_cmp=19554794807&amp;cq_net=g&amp;cq_plt=gp&amp;cq_med=pla&amp;gad_source=1&amp;gclid=CjwKCAjwk8e1BhALEiwAc8MHiFCE7ZoLyI-ZIiwH12CU5W5mllMNhHmikMKnSb54XqOnhbQpICvpphoCaBQQAvD_BwE</t>
  </si>
  <si>
    <t>https://dwdistribuidora.mitiendanube.com/productos/abrochadora-grap-65/?variant=579769547&amp;pf=mc&amp;gad_source=1&amp;gclid=CjwKCAjwk8e1BhALEiwAc8MHiJVXkKAGEDsNmQ5CAkup76B036TDhTrp-FX6vjhVawExGDIu0V6FFxoCGXMQAvD_BwE</t>
  </si>
  <si>
    <t>https://www.mercadolibre.com.ar/abrochadora-pinza-mit-64-pintada/p/MLA28247700?item_id=MLA1431454525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735078350&amp;matt_product_id=MLA28247700-product&amp;matt_product_partition_id=2162466313611&amp;matt_target_id=aud-1925157273100:pla-2162466313611&amp;cq_src=google_ads&amp;cq_cmp=14508409322&amp;cq_net=g&amp;cq_plt=gp&amp;cq_med=pla&amp;gad_source=1&amp;gclid=CjwKCAjwk8e1BhALEiwAc8MHiGrMwMx6h3LjjqKUrNy04VaQWs3NLanq8ndoeETn3gE5KAyQZhDFVhoCqLYQAvD_BwE</t>
  </si>
  <si>
    <t>https://www.libreriaelangel.com.ar/MLA-935029936-abrochadora-pinza-metal-grap-65-10-hojas-varios-colores-64-_JM?utm_source=google&amp;utm_medium=cpc&amp;utm_campaign=darwin_ss&amp;gad_source=1&amp;gclid=CjwKCAjwk8e1BhALEiwAc8MHiIWl2IEAyB7-OefaUjh_QHo0jAp2qiN8Dl89eSHmdQ7ocrcVHc8ajxoCvEwQAvD_BwE</t>
  </si>
  <si>
    <t>https://libreriamagoo.com/productos/barra-adhesiva-giotto-x-8-gr/</t>
  </si>
  <si>
    <t>https://distriaires.mercadoshops.com.ar/MLA-1404986177-adhesivo-pegamento-en-barra-pizzini-8-grs-x-10-unidades-_JM#position%3D38%26search_layout%3Dgrid%26type%3Ditem%26tracking_id%3D1227c4d5-045c-457b-acbd-b54263a37fc3</t>
  </si>
  <si>
    <t>https://www.tomy.com.ar/5282-adhesivo-talbot-barra-x-36grs/p</t>
  </si>
  <si>
    <t>https://tam.com.ar/ficha-521-pegamento-en-barra-8-grs-ezco-util?gad_source=1&amp;gclid=Cj0KCQjwtsy1BhD7ARIsAHOi4xa5O8TRMTBuIflc571v_uu0_oNW5qP9PAQXHpAMRw3of85pijhLuzAaAgBoEALw_wcB</t>
  </si>
  <si>
    <t>https://tam.com.ar/ficha-522-pegamento-en-barra-ezco-olami-adhesivo-21-grs</t>
  </si>
  <si>
    <t>https://mumi.com.ar/producto/barra-adhesiva-giotto/?https://mumi.com.ar&amp;gad_source=1&amp;gclid=Cj0KCQjwtsy1BhD7ARIsAHOi4xY40KuW2dKr7jWdTcnatt-cgtTYv8zjB3IPvjzuuLlXAiHrGyvisM0aAj0PEALw_wcB</t>
  </si>
  <si>
    <t>https://servimaster.mercadoshops.com.ar/MLA-1386221152-adhesivo-barra-ezco-36-grs-_JM?variation=179539661785&amp;gad_source=1&amp;gclid=Cj0KCQjwtsy1BhD7ARIsAHOi4xZIV1CzisALFy3ll7B49nSOjL7dxYBmFsUfB89f9P6r7V4IhpMRb7YaAml3EALw_wcB</t>
  </si>
  <si>
    <t>https://alot.com.ar/product.asp?sku=BAREZADH36&amp;tracking=DEPT%5FPRODUCT&amp;</t>
  </si>
  <si>
    <t>https://alot.com.ar/product.asp?sku=BAREZADH9&amp;tracking=DEPT%5FPRODUCT&amp;</t>
  </si>
  <si>
    <t>https://tam.com.ar/ficha-635-almohadilla-para-sellos-ibi-sta-numero-2-mediana</t>
  </si>
  <si>
    <t>https://www.tomy.com.ar/2571-almohadilla-pagoda-n-1-metal-5-5x10cm/p?idsku=2571&amp;gad_source=4&amp;gclid=Cj0KCQjwtsy1BhD7ARIsAHOi4xbWbNZdCuFZUWFilemHAHMrOlXCdMXq1JVKJMtKtESdqcRNNOv1tyUaAnvjEALw_wcB</t>
  </si>
  <si>
    <t>https://libreriaintegralmaya.mercadoshops.com.ar/MLA-1416532683-almohadilla-para-sellos-n1-sin-tinta-metal-142-x-98-mm-_JM</t>
  </si>
  <si>
    <t>https://tiendaolazaballibreria.com/productos/ibi-almohadilla-n-2-s-tinta-met-122x84mm-110x70mm-337270/?variant=878793519&amp;pf=mc</t>
  </si>
  <si>
    <t>https://tiendaolazaballibreria.com/productos/ibi-almohadilla-n-3-sin-tinta-met-101x68mm-90x57mm-337269/</t>
  </si>
  <si>
    <t>https://articulo.mercadolibre.com.ar/MLA-1123437594-almohadilla-para-sello-numero-2-sin-tinta-metal-122-x-84-mm-_JM#position%3D2%26search_layout%3Dgrid%26type%3Ditem%26tracking_id%3D0f847ce4-9698-42f2-8db5-9f102f594686</t>
  </si>
  <si>
    <t>https://www.mercadolibre.com.ar/almohadilla-para-sello-sin-tinta-n3-pagoda-metal-85-x-15-cm/p/MLA29474983?item_id=MLA1411975015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735111307&amp;matt_product_id=MLA29474983-product&amp;matt_product_partition_id=2162466313651&amp;matt_target_id=aud-2014906607167:pla-2162466313651&amp;cq_src=google_ads&amp;cq_cmp=14508409322&amp;cq_net=g&amp;cq_plt=gp&amp;cq_med=pla&amp;gad_source=1&amp;gclid=Cj0KCQjwtsy1BhD7ARIsAHOi4xbscXvhtIX9xTUm20FGhMej3gk8v9eqSTW7SpVh5Y2j0Z8jkXEo7t0aAs08EALw_wcB</t>
  </si>
  <si>
    <t>https://www.mbgsrl.com.ar/MLA-1391905467-almohadilla-para-sellos-n3-metalica-pagoda-8-x-15-cm-_JM</t>
  </si>
  <si>
    <t>https://www.mercadolibre.com.ar/bandas-elasticas-credencial-bolsa-x-250-gr/p/MLA28290289?item_id=MLA1821464512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28290289-product&amp;matt_product_partition_id=2162466313611&amp;matt_target_id=aud-1925157273100:pla-2162466313611&amp;cq_src=google_ads&amp;cq_cmp=14508409322&amp;cq_net=g&amp;cq_plt=gp&amp;cq_med=pla&amp;gad_source=1&amp;gclid=Cj0KCQjw8MG1BhCoARIsAHxSiQkHTssxtf-nky3Dk-KQIRFYclOopLKrPmJl3P4cVSUPAYavw5CVZnAaAtVNEALw_wcB</t>
  </si>
  <si>
    <t>https://www.tomy.com.ar/9469-bandas-elasticas-x-250grs38mmdiametro/p?idsku=9469&amp;gad_source=1&amp;gclid=Cj0KCQjw8MG1BhCoARIsAHxSiQntFGE-p94ucbATyFTOauEvvqEhZPOidJ6S1K3OXXR8DWIM-wNWyKIaAga3EALw_wcB</t>
  </si>
  <si>
    <t>https://www.artisticapalermo.com.ar/bandas-elasticas-ezco-bolsa-x-250-gr/p/MLA25602051?pdp_filters=category%3AMLA414107%7Cseller_id%3A89453066%7Citem_id%3AMLA1422595727</t>
  </si>
  <si>
    <t>https://www.tomy.com.ar/31-bandas-elasticas-x-100grs38mmdiametro/p</t>
  </si>
  <si>
    <t>https://www.tomy.com.ar/32-bandas-elasticas-x-500grs38mmdiametro/p</t>
  </si>
  <si>
    <t>https://www.tomy.com.ar/33-bandas-elasticas-x-1000grs38mmdiametro/p</t>
  </si>
  <si>
    <t>https://www.artisticapalermo.com.ar/MLA-1775611296-bandas-elasticas-ezco-anchas-x-500-grs-_JM#position%3D2%26search_layout%3Dstack%26type%3Ditem%26tracking_id%3D9d1a4e2b-1ba1-4ce4-b112-b9769dbc3f20</t>
  </si>
  <si>
    <t>https://www.artisticapalermo.com.ar/MLA-1775454578-bandas-elasticas-ezco-premium-1-kilo-alta-elasticidad-_JM#position%3D4%26search_layout%3Dstack%26type%3Ditem%26tracking_id%3D9d1a4e2b-1ba1-4ce4-b112-b9769dbc3f20</t>
  </si>
  <si>
    <t>https://articulo.mercadolibre.com.ar/MLA-614592062-bandas-banditas-elasticas-flexibands-caja-x100-grs-40mm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136466676&amp;matt_product_id=MLA614592062&amp;matt_product_partition_id=2162466313851&amp;matt_target_id=aud-1925157273100:pla-2162466313851&amp;cq_src=google_ads&amp;cq_cmp=19554794807&amp;cq_net=g&amp;cq_plt=gp&amp;cq_med=pla&amp;gad_source=1&amp;gclid=Cj0KCQjwtsy1BhD7ARIsAHOi4xaBFJIA_nfdoyZYyriwZdLhnXZ2xJsQAi6I_wZYLxzNYBJ7wRR36EYaAraQEALw_wcB</t>
  </si>
  <si>
    <t>https://www.umpapel.com.ar/productos/bandas-elasticas-n40-40mm-x-100-gr/</t>
  </si>
  <si>
    <t>https://articulo.mercadolibre.com.ar/MLA-815490529-bandas-banditas-elasticas-x1000-grs-40-mm-flexiband-1-kil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129447753&amp;matt_product_id=MLA815490529&amp;matt_product_partition_id=2162466313651&amp;matt_target_id=aud-1925157273100:pla-2162466313651&amp;cq_src=google_ads&amp;cq_cmp=14508409322&amp;cq_net=g&amp;cq_plt=gp&amp;cq_med=pla&amp;gad_source=1&amp;gclid=Cj0KCQjwtsy1BhD7ARIsAHOi4xayLjwhK8kUY5VDC_WA8Q93zcs_sSqTENV6KOjdjrlPkhdgyV2GZ2UaAj_QEALw_wcB</t>
  </si>
  <si>
    <t>https://www.tomy.com.ar/4405-borrador-talbot-de-madera-p-tiza/p?idsku=4405&amp;gad_source=1&amp;gclid=Cj0KCQjw8MG1BhCoARIsAHxSiQlv6Mq-XpymvThlgJLeKtkGazkKaiy5z7uQQbi97k8EGZ7Cb6tCsB4aAjpUEALw_wcB</t>
  </si>
  <si>
    <t>https://articulo.mercadolibre.com.ar/MLA-859220167-borrador-pizarron-martiz-para-tiza-chico-natural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116870027&amp;matt_product_id=MLA859220167&amp;matt_product_partition_id=2162466313851&amp;matt_target_id=aud-1925157273100:pla-2162466313851&amp;cq_src=google_ads&amp;cq_cmp=19554794807&amp;cq_net=g&amp;cq_plt=gp&amp;cq_med=pla&amp;gad_source=1&amp;gclid=Cj0KCQjw8MG1BhCoARIsAHxSiQm59pDDm9JeMdMVy_CjgSC2AM4Yq_4pmC7YYLtOM1HGaEJ0mzCs3aYaAsa5EALw_wcB</t>
  </si>
  <si>
    <t>https://www.mercadolibre.com.ar/borrador-pizarron-para-tiza-mediano-natural/p/MLA26162374?item_id=MLA1393965409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26162374-product&amp;matt_product_partition_id=2162466313651&amp;matt_target_id=aud-1925157273100:pla-2162466313651&amp;cq_src=google_ads&amp;cq_cmp=14508409322&amp;cq_net=g&amp;cq_plt=gp&amp;cq_med=pla&amp;gad_source=1&amp;gclid=Cj0KCQjw8MG1BhCoARIsAHxSiQmgQV9WykXFtX18QliRWXJJkP7VL4UVzf_8AazyMVs5CUPdtz_WITAaAn2HEALw_wcB</t>
  </si>
  <si>
    <t>https://www.laeditorial.com.ar/comercial/61217-borrador-sifap-para-pizarra-7792533189569?gad_source=1&amp;gclid=Cj0KCQjw8MG1BhCoARIsAHxSiQm20MIpZcO85C4vPriuBIGrE69tVLbYHD0QakoQz2dIVuzjIiXp5DoaAjljEALw_wcB</t>
  </si>
  <si>
    <t>https://libreriathesis.com.ar/borrador-pastel-para-pizarra-blanca-sifap/</t>
  </si>
  <si>
    <t>https://articulo.mercadolibre.com.ar/MLA-607905096-borrador-para-pizarra-blanca-con-repuesto-y-porta-marcado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121809049&amp;matt_product_id=MLA607905096&amp;matt_product_partition_id=2162466313651&amp;matt_target_id=aud-1925157273100:pla-2162466313651&amp;cq_src=google_ads&amp;cq_cmp=14508409322&amp;cq_net=g&amp;cq_plt=gp&amp;cq_med=pla&amp;gad_source=1&amp;gclid=Cj0KCQjw8MG1BhCoARIsAHxSiQkVu6GSengC0ZDBlomPhwaeSry_bi3MPUZcjWVE797DRhIr_SL5At8aApwjEALw_wcB</t>
  </si>
  <si>
    <t>https://dvdistribuidora.com.ar/productos/broche-para-abrochadora-64-x-1000-broches-mit/</t>
  </si>
  <si>
    <t>https://www.libreriaguido.com.ar/productos/broches-mit-64-caja-x-1000-0521/</t>
  </si>
  <si>
    <t>https://www.elauditor.com.ar/broches-mit-64-por-1000-unidades.html</t>
  </si>
  <si>
    <t>https://dwdistribuidora.mitiendanube.com/productos/broches-grap-10-50-x1000/?variant=579825286&amp;pf=mc&amp;gad_source=1&amp;gclid=Cj0KCQjw8MG1BhCoARIsAHxSiQkNiunUVyPXtz0RQN3gp3YCS7_5PFqd8GsftXjFIXN1YjmbAbKu-L0aAsEfEALw_wcB</t>
  </si>
  <si>
    <t>https://www.todopizarras.com.ar/productos/broches-para-abrochadora-10-50/</t>
  </si>
  <si>
    <t>https://colorpastellibreria.com/producto/broches-para-abrochadora-olami-10-50/</t>
  </si>
  <si>
    <t>https://www.tomy.com.ar/82-caja-archivo-carton-oficio-9/p?idsku=82&amp;gad_source=1&amp;gclid=Cj0KCQjwtsy1BhD7ARIsAHOi4xYAK5aU3yybVgzbobBk4I-WZWC-q-cAdiUY4iC-w2pA5HCtOM9M0LMaAopSEALw_wcB</t>
  </si>
  <si>
    <t>https://tiendaliberarte.com.ar/productos/caja-archivo-carton-oficio/</t>
  </si>
  <si>
    <t>https://tam.com.ar/ficha-143-caja-archivo-oficio-plastica-12-t-v-36x25x12-e25?srsltid=AfmBOorl6RfytQjMwPfqUs1hjIerKEtnyPTbOBy2RxcB-bFGxjxfBliZcac</t>
  </si>
  <si>
    <t>https://thegoodplace.com.ar/producto/caja-grande-tipo-archivo-tamano-oficio-36x25x12-color/</t>
  </si>
  <si>
    <t>https://www.ofisellos.com/productos/caja-plastica-de-archivo-legajo/?variant=865086781&amp;pf=mc</t>
  </si>
  <si>
    <t>https://www.tomy.com.ar/80-caja-archivo-plastica-oficio-12-azul-t-volcada/p?idsku=80&amp;gad_source=4&amp;gclid=Cj0KCQjwtsy1BhD7ARIsAHOi4xbSxYPg98X_cVJ2Xo1i3-nHsZykvHxnxezidJtibdrwhOz5S6C-NP8aAnXREALw_wcB</t>
  </si>
  <si>
    <t>https://articulo.mercadolibre.com.ar/MLA-795566155-caja-archivo-corrugado-plastica-oficio-12-azul-36x25x12-x10u-_JM?matt_tool=38087446&amp;utm_source=google_shopping&amp;utm_medium=organic</t>
  </si>
  <si>
    <t>https://www.libreriaofistore.com.ar/productos/caja-de-archivo-plastica-azul-legajo-12-tapa-volcada-x-unidad-486/</t>
  </si>
  <si>
    <t>https://www.libreriaofistore.com.ar/productos/caja-de-archivo-de-carton-legajo-12-tapa-volcada-x-unidad-481/</t>
  </si>
  <si>
    <t>https://papeleradamian.com/presta/cajas-de-archivo/112-cajas-archivo-plasticas-oficio-9cm-plana-tapa-volcada-709.html?srsltid=AfmBOorVcHxlx2cX8i7EWrsiH4H_r27eCTBAQgm3XMdI6dVpx0snTFaN_lo</t>
  </si>
  <si>
    <t>https://www.librerialerma.com.ar/productos/carpeta-tapa-cristal-a4/</t>
  </si>
  <si>
    <t>https://tam.com.ar/ficha-562-carpeta-base-opaca-tapa-transparente-a4-avios?srsltid=AfmBOoqwN_qThtFQ1RFB2lpypbNPK3MZNXHoZUscne9gnMVAxDonLsCgAHg</t>
  </si>
  <si>
    <t>https://tam.com.ar/ficha-563-carpeta-base-opaca-tapa-transparente-oficio-rafer-avios?srsltid=AfmBOop0hL7juio0uOnEfTXtWlC8ZdSv4XMycB7lZx_eo9syb_opIH9ClM0</t>
  </si>
  <si>
    <t>https://www.tomy.com.ar/109-carpeta-l-oficio-transparente/p?idsku=109&amp;gad_source=4&amp;gclid=Cj0KCQjwtsy1BhD7ARIsAHOi4xY78MnJAKRDAcpAtDhRunDZID6C9WjNmLXAW6RT4F9yaIqaLx-QJI4aAuSgEALw_wcB</t>
  </si>
  <si>
    <t>https://www.libreriamayoristazalez.com.ar/productos/cinta-adhesiva-12-mm-x-8-mtspack-x-10-rollos/</t>
  </si>
  <si>
    <t>https://www.superlogico.com.ar/productos/cinta-adhesiva-rapifix-12mm-x-8/?variant=129858551&amp;pf=mc</t>
  </si>
  <si>
    <t>https://www.buronet.com.ar/MLA-861434385-cintas-bifaz-kevi-12mm-x30-mts-pack-x-3-unidad-_JM?variation=179650286609</t>
  </si>
  <si>
    <t>https://articulo.mercadolibre.com.ar/MLA-619761485-cinta-adhesiva-transparente-stiko-12-mm-x-30-mts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136466676&amp;matt_product_id=MLA619761485&amp;matt_product_partition_id=2162466313611&amp;matt_target_id=aud-2014906607167:pla-2162466313611&amp;cq_src=google_ads&amp;cq_cmp=14508409322&amp;cq_net=g&amp;cq_plt=gp&amp;cq_med=pla&amp;gad_source=1&amp;gclid=Cj0KCQjwtsy1BhD7ARIsAHOi4xalUzHv8Ajd3jF4P5bz2ah9eM7OtB_o6jiaHsINVABi1sycjvhWxOwaAj0xEALw_wcB</t>
  </si>
  <si>
    <t>https://articulo.mercadolibre.com.ar/MLA-883857735-cinta-rapifix-12-mm-x-30-mts-adhesiva-transparente-x1-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213028675&amp;matt_product_id=MLA883857735&amp;matt_product_partition_id=2162466313651&amp;matt_target_id=aud-2014906607167:pla-2162466313651&amp;cq_src=google_ads&amp;cq_cmp=14508409322&amp;cq_net=g&amp;cq_plt=gp&amp;cq_med=pla&amp;gad_source=1&amp;gclid=Cj0KCQjwtsy1BhD7ARIsAHOi4xb3GEfZ4KjK43H9VOVrJ8WHruukafVoLapJDBblZqo_98zR93kr68saAqNZEALw_wcB</t>
  </si>
  <si>
    <t>https://www.tomy.com.ar/1724-cinta-setter-adhesiva-12x30/p?idsku=1724&amp;gad_source=1&amp;gclid=Cj0KCQjwtsy1BhD7ARIsAHOi4xa7c8T-rzLUg0tl6GvY7ZCCaA-Mx-aBCTXfgwskSxoFYRjd1dAcvPoaAldwEALw_wcB</t>
  </si>
  <si>
    <t>https://www.tomy.com.ar/1725-cinta-setter-adhesiva-12x60/p?gad_source=1&amp;gclid=Cj0KCQjwtsy1BhD7ARIsAHOi4xaYcdAGUZieSWvgrfXHA_a1SeowYVSM9L4zFGn6nKnXLhpMfOCSh0saAvhUEALw_wcB</t>
  </si>
  <si>
    <t>https://www.libreriapapelandia.com.ar/productos/cinta-adhesiva-transp-12-mm-x-60-mts-ajec/?variant=680365837&amp;pf=mc</t>
  </si>
  <si>
    <t>https://www.tomy.com.ar/205-cuaderno-setter-c-esp16x21-x-42-cuad/p?idsku=205&amp;gad_source=1&amp;gclid=Cj0KCQjwtsy1BhD7ARIsAHOi4xYlLPplJJcnt69OUYUYfOpRYCoYyFcWuaUH-fGhnfqjHVuU00teB2caAhPgEALw_wcB</t>
  </si>
  <si>
    <t>https://articulo.mercadolibre.com.ar/MLA-1137399494-cuaderno-avon-16x21-n-1-con-espiral-46-hojas-espiralad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152213967&amp;matt_product_id=MLA1137399494&amp;matt_product_partition_id=2162466313611&amp;matt_target_id=aud-1925157273100:pla-2162466313611&amp;cq_src=google_ads&amp;cq_cmp=14508409322&amp;cq_net=g&amp;cq_plt=gp&amp;cq_med=pla&amp;gad_source=1&amp;gclid=Cj0KCQjwtsy1BhD7ARIsAHOi4xZ9azGTUIrcjL69sf9R6r4LC6nM0vg0bTMQr0jQMeYrX79nHcGWekMaAk1JEALw_wcB</t>
  </si>
  <si>
    <t>https://www.redlibrera.com/p/cuaderno-triunfante-linea-tecno-16-x-21-con-espiral-tapa-flexible-x-40-hjs.-cuadriculado-%252d-90-g%252fm2-cod.-146251</t>
  </si>
  <si>
    <t>https://tam.com.ar/ficha-184-cuaderno-con-espiral-chico-16x21-avon-america-84-hojas-rayado?srsltid=AfmBOopU9qKr57X-M6QROUQ5XKgvqp5d6MmWAt_Uz-UhsbHLnG-D0E30f7o</t>
  </si>
  <si>
    <t>https://www.envacenter.com.ar/catalog/product/view/id/16906/s/cuaderno-america-terra-c-e-rayado-16-x-21-80hjs-ceameterr16x80/?srsltid=AfmBOoo_TbIws20t_tiG6zwe2JXltnwVYyA4LodAIR2RjPjloMKbuc6Suck</t>
  </si>
  <si>
    <t>https://www.libreriapapelandia.com.ar/productos/cuaderno-16x21-c-espiral-80hs-husares/?variant=641993663&amp;pf=mc</t>
  </si>
  <si>
    <t>https://www.tomy.com.ar/9191-cuaderno-ledesma-nat-c-esp21x27-x-80-cuad/p?idsku=9191</t>
  </si>
  <si>
    <t>https://www.envacenter.com.ar/cuaderno-america-nos-2-c-e-rayado-16-x-21-80hjs-ceamenos2r16x80?srsltid=AfmBOopnEunuXyt9z_pvobM03mGQ4BGQdIQluG75tSJ2zhUn7XB0lHqcawU</t>
  </si>
  <si>
    <t>https://articulo.mercadolibre.com.ar/MLA-907824886-cuaderno-anillado-tipo-abc-20x27-tapa-dura-ray-92grs-100-hj-_JM?matt_tool=38087446&amp;utm_source=google_shopping&amp;utm_medium=organic</t>
  </si>
  <si>
    <t>https://www.magnapel.com.ar/productos/cuaderno-con-espiral-22x29cm-t-d-por-120hojas-trendy/?variant=794845981&amp;pf=mc</t>
  </si>
  <si>
    <t>https://www.multienvasesonline.com.ar/catalog/product/view/id/126366/s/cuaderno-espiral-tapa-dura-husares-surtidos-16-21cm-120-hojas-rayado-unid-20151/</t>
  </si>
  <si>
    <t>https://libretorrefuerte.mitiendanube.com/productos/cuaderno-a5-triunfante-120-hojas-tapa-carton-vinilica/?variant=780755561&amp;pf=mc</t>
  </si>
  <si>
    <t>https://www.libreriaelcolegio.com.ar/cutter-cortante-cutter-ezco-trincheta-basic-chico-9mm--det--6009692724854</t>
  </si>
  <si>
    <t>https://www.tiendaoneart.com.ar/productos/cortante-cutter-sin-guia-ezco-9mm/</t>
  </si>
  <si>
    <t>https://www.elpoli.com/productos/cutter-trincheta-cortante-olami-tri-101-plastico-9-mm/</t>
  </si>
  <si>
    <t>https://www.mbgsrl.com.ar/MLA-1429418903-cutter-trincheta-olami-plastico-9mm-por-unidad-_JM</t>
  </si>
  <si>
    <t>https://www.librerialuro.com.ar/catalog/product/view/_ignore_category/1/id/9444/s/cutter-olami-9mm-plastico-economico-6930114529361/</t>
  </si>
  <si>
    <t>https://dvdistribuidora.com.ar/productos/cutter-cuerpo-plastico-grande-de-18mm-olami/</t>
  </si>
  <si>
    <t>https://www.hbintegral.com.ar/productos/cutter-plastico-grande-18mm/</t>
  </si>
  <si>
    <t>https://www.pideweb.com.ar/MLA-860006264-cutter-trincheta-18mm-cortes-precision-freno-de-seguridad-_JM?gad_source=1&amp;gclid=CjwKCAjw2dG1BhB4EiwA998cqIZvFHAfrza7F6G1XHXym4nFaqOFma3450J86RzaIT4CWaLX4HsHWRoC3LgQAvD_BwE</t>
  </si>
  <si>
    <t>https://wecraft.ar/store/recto/3175-cutter-18-mm-con-alma-de-acero.html</t>
  </si>
  <si>
    <t>https://www.pideweb.com.ar/MLA-1426899036-cutter-trincheta-18mm-retractil-acero-guia-alma-metalico-_JM?gad_source=1&amp;gclid=CjwKCAjw2dG1BhB4EiwA998cqDsbW0yjsRkzJltgifrqo5PhTT2SWTlhoMLtrMPWxz_ejl_NfiE0GRoCtUsQAvD_BwE</t>
  </si>
  <si>
    <t>https://www.jugueteriasmikey.com.ar/productos/olami-cutter-importada-18-mm/?variant=427667135&amp;pf=mc</t>
  </si>
  <si>
    <t>https://tam.com.ar/ficha-451-goma-de-borrar-lapiz-2-banderas-ezco?gad_source=1&amp;gclid=CjwKCAjw2dG1BhB4EiwA998cqKAw8hi7Qiyle53-JCWUc6yiLftpLYhRPxEyJYy0VXXqVFH9dvMn3BoC0UYQAvD_BwE</t>
  </si>
  <si>
    <t>https://www.libreriaalberdi.com.ar/productos/goma-katana-de-borrar-plastica-9114</t>
  </si>
  <si>
    <t>https://www.multienvasesonline.com.ar/catalog/product/view/_ignore_category/1/id/126235/s/goma-borrar-ezco-para-lapiz-blanca-unid-14817/</t>
  </si>
  <si>
    <t>https://www.mbgsrl.com.ar/MLA-787948802-libro-de-actas-oficio-2-manos-200-hojas-_JM</t>
  </si>
  <si>
    <t>https://www.elauditor.com.ar/libro-actas-pagoda-corona-2-manos.html</t>
  </si>
  <si>
    <t>https://alotempresas.com.ar/product.asp?sku=LYCPYACC1M&amp;amp;strTracking=PRODUCT%2DPROD</t>
  </si>
  <si>
    <t>https://www.tiendafonopel.com/MLA-1111795169-libro-de-actas-corona-3-manos-300-folios-tapa-dura-potosi-_JM</t>
  </si>
  <si>
    <t>https://www.tomy.com.ar/1680-libro-actas-licitacion-corona-2m/p?idsku=1680&amp;gad_source=4&amp;gclid=CjwKCAjw_Na1BhAlEiwAM-dm7B6XFOMlY5C-sWiLh52rFhRzjNs_mkTQhXevApiYhzoeM7snyydIpBoCJJMQAvD_BwE</t>
  </si>
  <si>
    <t>https://tiendaolazaballibreria.com/productos/rab-libro-de-actas-200-paginas-cod-2224-a/</t>
  </si>
  <si>
    <t>https://todolandia.com.ar/producto/33142/libro-actas-corona-potosi-4m-400-folios-200-hojas/?srsltid=AfmBOorwa_D6M5G51WcFFTGXcaDAAy8JC97tWzwoAlegg-FUMjxUUe9g-I4</t>
  </si>
  <si>
    <t>https://mercadoconsorcio.com.ar/producto/libro-de-actas-tapa-dura/</t>
  </si>
  <si>
    <t>https://articulo.mercadolibre.com.ar/MLA-912510383-libro-actas-apaisado-traves-rayado-rab-22x33-cm-300-paginas-_JM?matt_tool=38087446&amp;utm_source=google_shopping&amp;utm_medium=organic</t>
  </si>
  <si>
    <t>https://articulo.mercadolibre.com.ar/MLA-1443922092-libro-rayado-traves-tapa-dura-carton-apaisado-40x27-cms-200h-_JM?matt_tool=38087446&amp;utm_source=google_shopping&amp;utm_medium=organic</t>
  </si>
  <si>
    <t>https://articulo.mercadolibre.com.ar/MLA-923952767-libro-rab-traves-rayado-apaisado-33-x22-cm-300-paginas-_JM?matt_tool=38087446&amp;utm_source=google_shopping&amp;utm_medium=organic</t>
  </si>
  <si>
    <t>https://www.carrefour.com.ar/marcador-pizarra-redondo-filgo-negro-x-1-uni-657258/p?idsku=71985&amp;gad_source=1&amp;gclid=CjwKCAjw_Na1BhAlEiwAM-dm7BSDM1YIh33nK6jzcXxrZ-XxHXVFoQl9g5IZFO85yjfdQ8JzGIa5NRoC9AwQAvD_BwE</t>
  </si>
  <si>
    <t>https://www.libreriaenjoy.com.ar/productos/marcador-filgo-para-pizarra-058-034-850/?variant=722838396&amp;pf=mc&amp;gad_source=1&amp;gclid=CjwKCAjw_Na1BhAlEiwAM-dm7AC5_Ro-0lO4dZeE97Hf9XTgvdurHv5wihu7pgUQ9Y7KCyQ9ZXLGKhoCWZIQAvD_BwE</t>
  </si>
  <si>
    <t>https://inkgenio.com.ar/75x75/10250-notas-adhesivas-ezco-e-654-75x75-x100-6922508600039.html</t>
  </si>
  <si>
    <t>https://libreriaoasis.com.ar/products/notas-adhesivas-eagle-75x75-x-100</t>
  </si>
  <si>
    <t>https://www.sigmagrafica.com.ar/productos/notas-autoadhesivas-75x75-mm/</t>
  </si>
  <si>
    <t>https://soysimple.com.ar/productos/notas-adhesivas-amarillas-100-x-75-mm/?pf=gs&amp;variant=161148302&amp;srsltid=AfmBOoo4ez_37j62ENDw5tw6GItyuIBT7f-BdFcc8suqqwstpN_4aA2dIqQ</t>
  </si>
  <si>
    <t>https://www.libreriaguido.com.ar/productos/stick-n-21006-76x50mm-amarillo-x100/?variant=165088326&amp;pf=mc</t>
  </si>
  <si>
    <t>https://www.oxfordlibreria.com.ar/notas-adhesivas-amarillas-50x75?srsltid=AfmBOoohifYCZ6_pIHbPHKuQYg7BnfpQuPERewqrViTDXbQaQKvgApG8o9Q</t>
  </si>
  <si>
    <t>https://soysimple.com.ar/productos/notas-adhesivas-amarillas-100-x-75-mm/?pf=gs&amp;variant=161148302&amp;srsltid=AfmBOormkqLPsrC87CBK4DXe8fYJRd-kdPmWGx4tVALmvQNviU1v94AcfFQ</t>
  </si>
  <si>
    <t>https://pizarrasblancas.com.ar/producto/nota-autoadhesiva-ezco-e-653-40x50-amarillo-100h/?utm_source=Google+Shopping&amp;utm_medium=cpc&amp;utm_campaign=shooping</t>
  </si>
  <si>
    <t>https://pizarrasblancas.com.ar/producto/banderitas-senaladoras-ezco-125h-5-colores/?utm_source=Google+Shopping&amp;utm_medium=cpc&amp;utm_campaign=shooping</t>
  </si>
  <si>
    <t>https://clubdeutiles.com.ar/producto/senaladores-de-paginas-autoadhesivos-banderitas/</t>
  </si>
  <si>
    <t>https://papeleradamian.com/presta/resmas-papel-obra/456-notas-adhesivas-tipo-post-it-76x76-taco-400-hojas-surtido-6957990901258.html?srsltid=AfmBOopKd5wQ56lUwWxEoRMG2g8Uo7_4RPovpQFdBHlMXEBvgrWAjBy9ACc</t>
  </si>
  <si>
    <t>https://accesoriosanthea.com.ar/productos/taco-para-notas-pastel/?variant=729057415&amp;pf=mc</t>
  </si>
  <si>
    <t>https://www.mercadolibre.com.ar/notas-autoadhesivas-pizzini-75x75mm-400-hojas/p/MLA24361824#searchVariation%3DMLA24361824%26position%3D3%26search_layout%3Dgrid%26type%3Dproduct%26tracking_id%3D10aaccc9-6a5a-4d7f-b5a8-82cd1ab9f27a</t>
  </si>
  <si>
    <t>https://www.laeditorial.com.ar/comercial/68183-perforadora-olami-810-per507?gad_source=1&amp;gclid=CjwKCAjw_Na1BhAlEiwAM-dm7HJOM8A6wkz2LkAsAcVLx-9CcMcZ4hm1Ir5rRG02Wnj0Ax686bSBqBoCxS8QAvD_BwE</t>
  </si>
  <si>
    <t>https://dvdistribuidora.com.ar/productos/perforadora-para-10-hojas-olami/?variant=95001010&amp;pf=mc&amp;srsltid=AfmBOorb3fxV1LytMZL9R3NKULqeKRxwKhqDggK2mluJAl2PY1hfKu9lsPo</t>
  </si>
  <si>
    <t>https://www.distribuidoragalan.com.ar/productos/perforadora-olami-10hjs-per507/</t>
  </si>
  <si>
    <t>https://www.mercadolibre.com.ar/perforadora-de-papel-metalica-hasta-20-hojas-color-negro-forma-de-la-perforacion-circulo/p/MLA28112404?matt_tool=38087446&amp;utm_source=google_shopping&amp;utm_medium=organic&amp;item_id=MLA1401049695&amp;from=gshop</t>
  </si>
  <si>
    <t>https://www.libreriapapelandia.com.ar/productos/perforadora-olami-per503-30hjs/?variant=619454413&amp;pf=mc</t>
  </si>
  <si>
    <t>https://articulo.mercadolibre.com.ar/MLA-907986631-perforadora-de-papel-olami-standard-perfora-1520-hojas-_JM?matt_tool=38087446&amp;utm_source=google_shopping&amp;utm_medium=organic</t>
  </si>
  <si>
    <t>https://www.todopizarras.com.ar/productos/perforadora-olami-hasta-30-hojas/</t>
  </si>
  <si>
    <t>https://www.libreriamayoristazalez.com.ar/productos/perforadora-olami-p-30-hjs/?variant=943933917&amp;pf=mc</t>
  </si>
  <si>
    <t>https://www.todopizarras.com.ar/productos/perforadora-olami-hasta-40-hojas/</t>
  </si>
  <si>
    <t>https://www.casadalessandro.com.ar/productos/perforadora-ota-con-base-de-madera-y-guia-regulable/</t>
  </si>
  <si>
    <t>https://www.envacenter.com.ar/catalog/product/view/id/17736/s/perforadora-sifap-base-madera-x-unidad-perfsifbmx1/?srsltid=AfmBOoqH6lOgJljFwwaUH0XAxrG3zYf4v9vf_4W86nll2GvX1i_tTI6cGaw</t>
  </si>
  <si>
    <t>https://inkgenio.com.ar/perforadoras/10702-perforadora-ota-sifap-base-de-madera-7792533885218.html</t>
  </si>
  <si>
    <t>https://www.jumbo.com.ar/regla-maped-15-cm/p?srsltid=AfmBOoqpZqSZM62BbZ1pQZMGE2ZNpTKNHToDQT5c0ibtItPcy1pOQ6kj6t0</t>
  </si>
  <si>
    <t>https://ldlibreriadigital2.mitiendanube.com/productos/reglas-transparentes/?variant=463939512&amp;pf=mc</t>
  </si>
  <si>
    <t>https://simtoyss.com/product/regla-mape-transparente-15cm/</t>
  </si>
  <si>
    <t>https://soysimple.com.ar/productos/regla-geo-20-cm/?pf=gs&amp;variant=466348759&amp;srsltid=AfmBOor9TC9PB9jkOBNzgnJ063Mdu7k8vCcLNMBTMGuFNqqGUSb1CP6H4aQ</t>
  </si>
  <si>
    <t>https://www.libreriavita.com/productos/regla-20-cm/?pf=gs&amp;variant=187825178</t>
  </si>
  <si>
    <t>https://www.sasamayorista.com.ar/productos/regla-x-30-cm/?variant=574521713&amp;pf=mc</t>
  </si>
  <si>
    <t>https://soysimple.com.ar/productos/regla-geo-30-cm/?pf=gs&amp;variant=466337751&amp;srsltid=AfmBOorBi7EDA_20055PbLIxPU7VZtIIXohdHU4Qvw2it76r-MBw-kaKEV0</t>
  </si>
  <si>
    <t>https://www.mbgsrl.com.ar/MLA-780633564-regla-acrilico-verde-pizzini-40-cm-art-173240-_JM?variation=180076261087</t>
  </si>
  <si>
    <t>https://todolandia.com.ar/producto/37750/regla-40-cm-pizzini-estudio/?srsltid=AfmBOoo_vD48P5Y42EpzltuQe8AziaqxoZUXnOAFl2nF_HpPuhEK8C7JlbU</t>
  </si>
  <si>
    <t>https://distribuidoraalpaso.mitiendanube.com/productos/sacapuntas-de-plastico-filgo-x72-surtidos/?variant=767153201&amp;pf=mc&amp;srsltid=AfmBOoqdp3RwGNoE6-ZkzhGrSybsuDXFLUDXyuFx1oxvV0MDJdUgadR0tck</t>
  </si>
  <si>
    <t>https://www.sasamayorista.com.ar/productos/sacapunta-escolar-plastico-1-cuchilla/?variant=251757129&amp;pf=mc</t>
  </si>
  <si>
    <t>https://libreriatriskel.com.ar/producto/sacapuntas-keyroad-con-deposito-starfish-2-orificios/</t>
  </si>
  <si>
    <t>https://libreriatriskel.com.ar/producto/sacapuntas-keyroad-con-deposito-pumpy/</t>
  </si>
  <si>
    <t>https://libreriatriskel.com.ar/producto/sacapuntas-keyroad-con-deposito-starfish/</t>
  </si>
  <si>
    <t>https://www.tomy.com.ar/21-sacapunta-metal-1-cuchilla-chanfleado/p?idsku=21&amp;gad_source=4&amp;gclid=CjwKCAjw_Na1BhAlEiwAM-dm7BI6uy1DFAL1ckzwFP9SDqysxojdtFXYKFr8L-6pQZLfqh1wTSIAgxoCJVgQAvD_BwE</t>
  </si>
  <si>
    <t>https://tam.com.ar/ficha-1541-sacapunta-metalico-simball-ezco?gad_source=4&amp;gclid=CjwKCAjw_Na1BhAlEiwAM-dm7O9UF_-yAiJGW2zdWjz9bV2Vh4fDyojbTzcVjDf5gEKplz1v0WdY5RoCpBUQAvD_BwE</t>
  </si>
  <si>
    <t>https://www.laeditorial.com.ar/escolar/58671-sacapunta-key-road-metal-1-orificio-6954884598129?gad_source=4&amp;gclid=CjwKCAjw_Na1BhAlEiwAM-dm7OEWptrc4EwcDTlUweJQtXJfBF7TWHyprEw31-sld4e4IoluestenxoCV20QAvD_BwE</t>
  </si>
  <si>
    <t>https://www.centroperez.com.ar/sacapunta-maped-metal-satelite-94542?gad_source=4&amp;gclid=CjwKCAjw_Na1BhAlEiwAM-dm7IMznwgi4qNyfHd3vfYtwbNdXnYbUo7leFNSLdqAqv18hAFCF-CPxhoC_ocQAvD_BwE</t>
  </si>
  <si>
    <t>https://www.elpoli.com/productos/tijera-mango-plastico-olami-100-standard-chica-16cm/</t>
  </si>
  <si>
    <t>https://pizarrasblancas.com.ar/producto/tijera-16cm-olami-x1/</t>
  </si>
  <si>
    <t>https://hbintegral.com.ar/productos/tijera-reforzada-olami-16-cm/</t>
  </si>
  <si>
    <t>https://www.tomy.com.ar/1606-tijera-talbot-acero-escolar-p-zurdos-bc/p?idsku=1606&amp;gad_source=1&amp;gclid=CjwKCAjw_Na1BhAlEiwAM-dm7B74Vmq6xR0kXUqtfp2Ly6F4RNoXebs3lQRg-kdZ65XQUoBQ7gNHmBoCIWwQAvD_BwE</t>
  </si>
  <si>
    <t>https://bodypel.com.ar/tijera-pizzini-mio-12-cm-para-zurdos-tije201</t>
  </si>
  <si>
    <t>https://www.papeleralaslomas.com.ar/prod/id=3297/GlobalBluePoint-ERP.aspx</t>
  </si>
  <si>
    <t>https://www.mercadolibre.com.ar/tijera-ezco-innova-de-21-cm-punta-redonda-color-celeste/p/MLA37122348?item_id=MLA1826405380&amp;from=gshop&amp;matt_tool=62476992&amp;matt_word=&amp;matt_source=google&amp;matt_campaign_id=14508409193&amp;matt_ad_group_id=144413706239&amp;matt_match_type=&amp;matt_network=g&amp;matt_device=c&amp;matt_creative=644633625334&amp;matt_keyword=&amp;matt_ad_position=&amp;matt_ad_type=pla&amp;matt_merchant_id=735113679&amp;matt_product_id=MLA37122348-product&amp;matt_product_partition_id=2163484155018&amp;matt_target_id=aud-1925157273100:pla-2163484155018&amp;cq_src=google_ads&amp;cq_cmp=14508409193&amp;cq_net=g&amp;cq_plt=gp&amp;cq_med=pla&amp;gad_source=1&amp;gclid=CjwKCAjw_Na1BhAlEiwAM-dm7EFIvtwsnQgoBEThs8okKBAjU2yyqKYlR8wmApPIdUmd5digU54cfhoCaL0QAvD_BwE</t>
  </si>
  <si>
    <t>https://pizarrasblancas.com.ar/producto/tijera-reforzada-24-cm-olami/</t>
  </si>
  <si>
    <t>https://www.todopizarras.com.ar/productos/tijera-mango-plastico-reforzado-y-hoja-de-acero-243-cm/</t>
  </si>
  <si>
    <t>https://www.tomy.com.ar/2449-tinta-pagoda-p-sellos-frasco-x-30cc-negro/p?idsku=2449&amp;gad_source=1&amp;gclid=CjwKCAjw_Na1BhAlEiwAM-dm7JsTR2qEAj-fJ1hGV27Pe3mRbsXW87UgPqHeTb8CfICzLgel0deDrBoCWHwQAvD_BwE</t>
  </si>
  <si>
    <t>https://articulo.mercadolibre.com.ar/MLA-1302471327-tinta-para-sellos-pagoda-30-cc-color-negro-_JM?matt_tool=73873992&amp;matt_word=&amp;matt_source=google&amp;matt_campaign_id=19547327901&amp;matt_ad_group_id=148245452621&amp;matt_match_type=&amp;matt_network=g&amp;matt_device=c&amp;matt_creative=666089024051&amp;matt_keyword=&amp;matt_ad_position=&amp;matt_ad_type=pla&amp;matt_merchant_id=245759691&amp;matt_product_id=MLA1302471327&amp;matt_product_partition_id=2162466313571&amp;matt_target_id=aud-2014906607167:pla-2162466313571&amp;cq_src=google_ads&amp;cq_cmp=19547327901&amp;cq_net=g&amp;cq_plt=gp&amp;cq_med=pla&amp;gad_source=1&amp;gclid=CjwKCAjw_Na1BhAlEiwAM-dm7O9MSBx-bxn2tvErCv5f1VxGb3bhEXVD1coOJ-Ih9L-hdoCb1G5jQBoCEKAQAvD_BwE</t>
  </si>
  <si>
    <t>https://poligarsrl.com.ar/poligar_shop/sellos-y-tintas/11523-tinta-para-sellos-sta-negra-----------------------.html?gad_source=1&amp;gclid=CjwKCAjw_Na1BhAlEiwAM-dm7JS-6Y3t7T_WrVYOeU0I57IEOQ4IIFeXTYGgJHrI7_GcTjF_UtwcTBoCiRgQAvD_BwE</t>
  </si>
  <si>
    <t>https://www.libreriaguido.com.ar/productos/eureka-tinta-psellos-x-60-cc/</t>
  </si>
  <si>
    <t>https://platerito.com.ar/productos/tinta-para-sellos-al-agua-60cc-eureka/?variant=133106184&amp;pf=mc</t>
  </si>
  <si>
    <t>https://papelerariboc.com.ar/catalogo/oficina/varios/pr_tinta-para-sellos-de-goma-y-fotopolimero-50-cc_t0718_b25b3b001ae859203eae6904?page=0</t>
  </si>
  <si>
    <t>https://alot.com.ar/product.asp?sku=TSEPYCR&amp;tracking=DEPT%5FPRODUCT&amp;</t>
  </si>
  <si>
    <t>https://alot.com.ar/product.asp?sku=TSEPYGR&amp;tracking=DEPT%5FPRODUCT&amp;</t>
  </si>
  <si>
    <t>https://www.elauditor.com.ar/tinta-pagoda-sello-goma-500cc-rojo.html</t>
  </si>
  <si>
    <t>https://www.elauditor.com.ar/tinta-pagoda-sello-goma-250-violeta.html</t>
  </si>
  <si>
    <t>https://www.redlibrera.com/p/tinta-para-sello-sta-x--250-cc.-negro-cod.-301%252d04%252d01</t>
  </si>
  <si>
    <t>https://articulo.mercadolibre.com.ar/MLA-1686058200-tinta-para-sellos-color-negro-500-cc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605615154&amp;matt_product_id=MLA1686058200&amp;matt_product_partition_id=2162466313611&amp;matt_target_id=aud-2014906607167:pla-2162466313611&amp;cq_src=google_ads&amp;cq_cmp=14508409322&amp;cq_net=g&amp;cq_plt=gp&amp;cq_med=pla&amp;gad_source=1&amp;gclid=CjwKCAjw_Na1BhAlEiwAM-dm7NY_GhAdPeH8rP1fCjIr9Lpf1xohhJ9I_u8A2P35HPgG58iFvHkAwRoCSyUQAvD_BwE</t>
  </si>
  <si>
    <t>Precio de referencia</t>
  </si>
  <si>
    <t>https://www.libreriaelangel.com.ar/broches-grap-para-abrochadora-n-216-x-1000-unidades-color-plateado/p/MLA28404538?pdp_filters=category%3AMLA69564%7Cseller_id%3A787713801%7Citem_id%3AMLA1652373184&amp;utm_campaign=darwin_ss&amp;utm_source=google&amp;utm_medium=cpc</t>
  </si>
  <si>
    <t>https://dwdistribuidora.mitiendanube.com/productos/broches-grap-21-6-x1000/?variant=579825305&amp;pf=mc&amp;gad_source=4&amp;gclid=Cj0KCQjw5ea1BhC6ARIsAEOG5pz3z23rvB-4easGrY5hlWnCwKxbCLOu8Ex6lvXVCqfIfPJwzmmhyBMaAklYEALw_wcB</t>
  </si>
  <si>
    <t>https://ldlibreriadigital2.mitiendanube.com/productos/broches-grap/?variant=452748656&amp;pf=mc</t>
  </si>
  <si>
    <t>https://www.tomy.com.ar/61-broches-mit-21-6-x-5000/p?idsku=61&amp;gad_source=4&amp;gclid=Cj0KCQjw5ea1BhC6ARIsAEOG5pw4YT4HDO_mMfriOlcT2e3EvbuqmM0b5lR21U-5rEH86rqOgdPVU_8aAjL5EALw_wcB</t>
  </si>
  <si>
    <t>https://tiendaolazaballibreria.com/productos/mit-broches-21-6-x-5000/</t>
  </si>
  <si>
    <t>https://www.casadalessandro.com.ar/productos/broches-mit-21-6-x-5000/</t>
  </si>
  <si>
    <t>https://www.laeditorial.com.ar/escolar/61987-carpeta-the-pel-colgante-4210?srsltid=AfmBOoozXdEk_5OAk_JltSx-RFtW1QdlGzWAvpbv7q01Z3SPac0PW42uIEA</t>
  </si>
  <si>
    <t>https://articulo.mercadolibre.com.ar/MLA-792570697-carpeta-colgante-plastica-oficio-color-the-pel-_JM?matt_tool=38087446&amp;utm_source=google_shopping&amp;utm_medium=organic</t>
  </si>
  <si>
    <t>https://articulo.mercadolibre.com.ar/MLA-709813750-cinta-adhesiva-transparente-24-mm-x-40-mts-_JM?matt_tool=38087446&amp;utm_source=google_shopping&amp;utm_medium=organic</t>
  </si>
  <si>
    <t>https://www.copiart.com.ar/producto-detalle.php?id=2846359552&amp;srsltid=AfmBOoptV_aCC2bSfF5BKiob70oIsjqwvR1PExbUFIN8lBqdvmCbdNptS1M</t>
  </si>
  <si>
    <t>https://www.milcoloreslibreria.com.ar/libreria/cintas-adhesivas/cinta-de-embalar-24-x-40</t>
  </si>
  <si>
    <t>https://www.ferniplast.com/8950112-cinta-transparente-auca-12x60-m/p?idsku=3893&amp;srsltid=AfmBOop03zPZ4czfy76crzXUiAK3xxqt2ymGh0GRTYXIAV34oSjudZUMH_Q</t>
  </si>
  <si>
    <t>https://www.tomy.com.ar/1725-cinta-setter-adhesiva-12x60/p?idsku=1725</t>
  </si>
  <si>
    <t>https://www.plasticosmg.com.ar/producto/cinta-adhesiva-rapifix-12-x-60-m/</t>
  </si>
  <si>
    <t>https://www.easy.com.ar/cinta-de-empaque-48mm-x-40m-transparent-1163827/p?idsku=1163827&amp;gad_source=4&amp;gclid=Cj0KCQjw5ea1BhC6ARIsAEOG5pwZca0QfX0_TJ7n9iPzpsOFFLUgQDoQE-EH4dVsYDFXPeM_tSdQwm0aAtg3EALw_wcB&amp;gclsrc=aw.ds</t>
  </si>
  <si>
    <t>https://www.maravillosomundo.com.ar/productos/cinta-de-embalar-auca-de-48x50/</t>
  </si>
  <si>
    <t>https://mumi.com.ar/producto/cinta-de-embalar-marron-48x40-autoadhesiva/?srsltid=AfmBOopz7Z_6V4V-YwGqeNpf7OCEpm1J5gVwFcACps2lLznt2CC5dewEpck</t>
  </si>
  <si>
    <t>https://www.easy.com.ar/cinta-papel-scotch-18mm-x-40m-1343582/p?idsku=1343582&amp;gad_source=4&amp;gclid=Cj0KCQjw5ea1BhC6ARIsAEOG5pz20jjpcaSAKpxlMkmk4Wo1yjZmwARoGjoo2pRQTkHQ8sHyKDwReNQaAgg6EALw_wcB&amp;gclsrc=aw.ds</t>
  </si>
  <si>
    <t>https://www.sodimac.com.ar/sodimac-ar/product/2682028/cinta-enmascarar-18-mm-x-40-m/2682028/</t>
  </si>
  <si>
    <t>https://dvdistribuidora.com.ar/productos/cinta-de-papel-stiko-18mm-x-50mts/?variant=135249055&amp;pf=mc&amp;srsltid=AfmBOoofHsZmkxKmsaJ4Da_dZ2qLICQqRXQwmYutQN_d631vp1EGaf-grX8</t>
  </si>
  <si>
    <t>https://www.sodimac.com.ar/sodimac-ar/product/2682036/cinta-enmascarar-24-mm-x-40-m/2682036/</t>
  </si>
  <si>
    <t>https://www.kine-estetic.com/products/cinta-de-papel-24-mm-x-40-mts</t>
  </si>
  <si>
    <t>https://www.resmas.com.ar/sellox-cinta-papel-24x40cm-1-unidad/p/MLA28153193?pdp_filters=category%3AMLA105436%7Cseller_id%3A166458456%7Citem_id%3AMLA1438502017</t>
  </si>
  <si>
    <t>https://www.ahpinsumos.com.ar/productos/cinta48x100/?srsltid=AfmBOorE2JWbRkrwoi5JYZ0YA7CmQ8KdxvigmSGmze9HM5gCo1EEm_SMusA</t>
  </si>
  <si>
    <t>https://baci.com.ar/tienda/inicio/41-cinta-empaque-3m-301.html</t>
  </si>
  <si>
    <t>https://articulo.mercadolibre.com.ar/MLA-864019755-cuaderno-gloria-tapa-dura-21x27-100h-cuadriculado-rayuela-_JM?matt_tool=38087446&amp;utm_source=google_shopping&amp;utm_medium=organic</t>
  </si>
  <si>
    <t>https://www.tomy.com.ar/cuaderno-laprida-ab7-c-espiral-21-7-x-100-ray--38989/p?idsku=13820</t>
  </si>
  <si>
    <t>https://www.elmarketweb.com.ar/MLA-1110255928-cuaderno-exito-fantasia-e7-rayado-21x27-cm-tapa-dura-espiral-_JM</t>
  </si>
  <si>
    <t>https://www.lapicerasunicas.com.ar/cuadernillo-asamblea-vip-tapa-dura-rayado-a4-80-hjs-espiral/p/MLA28736434</t>
  </si>
  <si>
    <t>https://articulo.mercadolibre.com.ar/MLA-1390078651-cuaderno-asamblea-a4-80-hojas-tapa-dura-c-espiral-office-_JM</t>
  </si>
  <si>
    <t>https://www.emergenciasartisticas.com/productos/cuaderno-asamblea-tapa-dura/</t>
  </si>
  <si>
    <t>https://articulo.mercadolibre.com.ar/MLA-1288004602-cuaderno-espiral-a4-husares-tapa-dura-120-hojas-rayado-cuadr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483949083&amp;matt_product_id=MLA1288004602&amp;matt_product_partition_id=2162466313851&amp;matt_target_id=aud-2014906607167:pla-2162466313851&amp;cq_src=google_ads&amp;cq_cmp=19554794807&amp;cq_net=g&amp;cq_plt=gp&amp;cq_med=pla&amp;gad_source=4&amp;gclid=Cj0KCQjw5ea1BhC6ARIsAEOG5pygDgtZ1AcE3q9ukW2VCJ70gpCHG-094uL7JQUN9nuBlkDdtZs03Z4aAqu7EALw_wcB</t>
  </si>
  <si>
    <t>https://todolandia.com.ar/producto/33145/cuaderno-espiral-triunfante-120-hojas-rayadas-16x21cm-vinilica/?srsltid=AfmBOooAN8hkKcKd_87LXipW4IaqvYGZ-o6H7FVMMC5U19l_I_c421Y9aLQ</t>
  </si>
  <si>
    <t>https://www.magnapel.com.ar/productos/cuaderno-con-espiral-a5-120-hojas-triunfante/?variant=495921341&amp;pf=mc</t>
  </si>
  <si>
    <t>https://www.newoffice.com.ar/productos/cuaderno-triunfante-a5-x-120h-cuadriculado/?pf=gs&amp;variant=352864624&amp;srsltid=AfmBOor0UVz-gYX3HiyHFzF6iAsNEylhQ5lMSdPxBy_8GGLAZdaYxqAhHBY</t>
  </si>
  <si>
    <t>https://www.libreriaguido.com.ar/productos/ledesma-classic-16x21-120-h/?variant=141768474&amp;pf=mc</t>
  </si>
  <si>
    <t>https://www.librerialacentral.com.ar/producto/cinta-correctora-filgo-correct-line-x-6-mts/?srsltid=AfmBOoqvoTvLSgsZUykTIgTXtN7ISFS7lFXtevabndn6Ux7t7JSlLNKLRdw</t>
  </si>
  <si>
    <t>https://www.casadalessandro.com.ar/productos/cinta-correctora-filgo-5mm-x-6mts/</t>
  </si>
  <si>
    <t>https://www.laeditorial.com.ar/escolar/74964-cinta-correctora-filgo-5mmx12mt-cl512-d12-sur?srsltid=AfmBOooplF2yDHUBsssto-0SvbucjKIQLR_SGx_h1HE_FKI6zBTmaVwda8g</t>
  </si>
  <si>
    <t>https://www.magnapel.com.ar/productos/sobre-manila-19x24cm-precio-por-unidad/?variant=91390915&amp;pf=mc</t>
  </si>
  <si>
    <t>https://www.libreriapapelandia.com.ar/productos/sobres-manila-kraft-medoro/?variant=796124164&amp;pf=mc</t>
  </si>
  <si>
    <t>https://www.magnapel.com.ar/productos/sobre-manila-30x40cm-precio-por-unidad/?variant=91390921&amp;pf=mc</t>
  </si>
  <si>
    <t>https://thegoodplace.com.ar/producto/sobre-papel-madera-oficio-2/</t>
  </si>
  <si>
    <t>https://www.magnapel.com.ar/productos/sobre-manila-25x35cm-precio-por-unidad/?variant=91390919&amp;pf=mc</t>
  </si>
  <si>
    <t>https://www.tomy.com.ar/1657-sobre-medoro-bolsa-25x35-x-100/p?idsku=1657</t>
  </si>
  <si>
    <t>https://www.elpoli.com/productos/cortante-cutter-tincheta-bulit-serie-300-reforzado-18-mm/</t>
  </si>
  <si>
    <t>https://soysimple.com.ar/productos/cutter-metal-ezco-c-guia-18-mm/?pf=gs&amp;variant=183018421&amp;srsltid=AfmBOoo5gThOfmSeupzzHL-xRCL22Off9Zd2SJ2NjTxjWZ7j9n9wtUkWVD4</t>
  </si>
  <si>
    <t>Columna1</t>
  </si>
  <si>
    <t>https://www.buronet.com.ar/abrochadora-olami-abr101-pinza-nro10-hasta-12-hojas-color-gris/p/MLA27508228?pdp_filters=category%3AMLA69564%7Cseller_id%3A63110073%7Citem_id%3AMLA1399437905</t>
  </si>
  <si>
    <t>https://lineasfotocopias2.mitiendanube.com/productos/cuader-c-e-16x21-84hj-avon-rayado/</t>
  </si>
  <si>
    <t>Columna2</t>
  </si>
  <si>
    <t>Columna3</t>
  </si>
  <si>
    <t>Columna4</t>
  </si>
  <si>
    <t>Columna5</t>
  </si>
  <si>
    <t>Columna6</t>
  </si>
  <si>
    <t>Columna7</t>
  </si>
  <si>
    <t>https://www.centroperez.com.ar/carpeta-oficio-cristal-the-phel-roja-130678</t>
  </si>
  <si>
    <t>https://www.decodesignmayorista.com.ar/productos/cuaderno-notebook-loewe-100-hojas/</t>
  </si>
  <si>
    <t>https://tam.com.ar/ficha-264-marcador-trabi-450-filgo-058-para-pizarra-azul</t>
  </si>
  <si>
    <t>https://www.tomy.com.ar/3208-notas-autoadhesivas-yidoo-75x100mm-amarilla-x-100h/p</t>
  </si>
  <si>
    <t>https://libreriaintegralmaya.mercadoshops.com.ar/MLA-1372304079-notas-adhesivas-neon-x-5-de-38-x-50-mm-x-4-colores-x-50hjs-_JM#polycard_client=search-nordic&amp;position=1&amp;search_layout=stack&amp;type=item&amp;tracking_id=709f9731-7106-4846-83d1-fc0ca5cbc293</t>
  </si>
  <si>
    <t>https://tam.com.ar/ficha-1612-regla-acrilico-x-40-cm-pizzini-verde-1732</t>
  </si>
  <si>
    <t>https://tam.com.ar/ficha-1540-sacapuntas-plastico</t>
  </si>
  <si>
    <t>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</t>
  </si>
  <si>
    <t>https://www.mercadolibre.com.ar/tijera-oficina-escolar-profesional-24cm-mango-plastico-hojas-acero-inoxidable-olami/p/MLA40007421#polycard_client=search-nordic&amp;searchVariation=MLA40007421&amp;position=7&amp;search_layout=grid&amp;type=product&amp;tracking_id=e10923b7-3daa-4531-b6e2-8b2ddbb0741e&amp;wid=MLA1919185704&amp;sid=search MercadoLibre</t>
  </si>
  <si>
    <t>https://axa.com.ar/webaxa/resmas/550-resma-ledesma-autor-a4-multifuncion-de-75-grs-7792540231190.html?gad_source=1&amp;gclid=Cj0KCQjwmt24BhDPARIsAJFYKk0Qmr04wq8YdPSI9A-MXj-G8lci3Jevybi0PTiIeXy-W28cPjJHKC4aAliIEALw_wcB</t>
  </si>
  <si>
    <t>https://www.libreriaconstitucion.com/productos/regla-pizzini-cristal-20-cm/</t>
  </si>
  <si>
    <t>https://www.elmarketweb.com.ar/MLA-783661700-10-adhesivo-pegamento-en-barra-ezco-9gr-_JM?variation=182041016171</t>
  </si>
  <si>
    <t>https://www.libreriapapelandia.com.ar/productos/adhesivo-en-barra-keyroad-olami/?variant=861085175&amp;pf=mc</t>
  </si>
  <si>
    <t>https://articulo.mercadolibre.com.ar/MLA-886435309-almohadilla-para-sellos-metalica-80-x-60-mm-por-unidad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730814497&amp;matt_product_id=MLA886435309&amp;matt_product_partition_id=2162466313611&amp;matt_target_id=aud-1925157273100:pla-2162466313611&amp;cq_src=google_ads&amp;cq_cmp=14508409322&amp;cq_net=g&amp;cq_plt=gp&amp;cq_med=pla&amp;gad_source=1&amp;gclid=Cj0KCQjwmt24BhDPARIsAJFYKk1VPm066vzZ3OUu4WaBqTxn65Pyyu5ltkXyRp216KxTWQm5yvl3xSQaAsM3EALw_wcB</t>
  </si>
  <si>
    <t>https://www.mbgsrl.com.ar/MLA-779955434-adhesivo-sta-30-gr-x-6-unidades-_JM?srsltid=AfmBOooeHdVsaFpKHcXtkIWgdgzTcptrc2wEgfcsP-sbo-f--M4whJVUya0</t>
  </si>
  <si>
    <t>https://www.oxfordlibreria.com.ar/adhesivo-vinilico-escolar-100-gr?gad_source=1&amp;gclid=Cj0KCQiA_NC9BhCkARIsABSnSTb82HJcjrCZWE3CTkOP9ASPC3lY706PvddnG8yDTn7Na8J2C0mcUnoaApt0EALw_wcB</t>
  </si>
  <si>
    <t>https://www.mercadolibre.com.ar/bibliorato-o-registrador-meli-a4-lomo-ancho/p/MLA29262948#polycard_client=search-nordic&amp;searchVariation=MLA29262948&amp;wid=MLA1949438224&amp;position=5&amp;search_layout=grid&amp;type=product&amp;tracking_id=78b5822c-6dc1-4626-8138-f9f4c67007a3&amp;sid=search</t>
  </si>
  <si>
    <t>https://poligarsrl.com.ar/poligar_shop/broches/11262-broches-grap-216-x-1000-----------------------.html?gad_source=1&amp;gclid=Cj0KCQiA_NC9BhCkARIsABSnSTZgXv7zbfBepL6HjQpvA_yiJZhB0EAuTTa9bZ6bwkBJgF_nsTj5dmsaAl-dEALw_wcB</t>
  </si>
  <si>
    <t>https://articulo.mercadolibre.com.ar/MLA-1104518676-cinta-adhesiva-transparente-24mmx50-m-x-100-unidades-_JM?matt_tool=47793908&amp;matt_word=&amp;matt_source=google&amp;matt_campaign_id=22107887163&amp;matt_ad_group_id=173357515676&amp;matt_match_type=&amp;matt_network=g&amp;matt_device=c&amp;matt_creative=729634815110&amp;matt_keyword=&amp;matt_ad_position=&amp;matt_ad_type=pla&amp;matt_merchant_id=208863114&amp;matt_product_id=MLA1104518676&amp;matt_product_partition_id=2390515163715&amp;matt_target_id=aud-1930507555160:pla-2390515163715&amp;cq_src=google_ads&amp;cq_cmp=22107887163&amp;cq_net=g&amp;cq_plt=gp&amp;cq_med=pla&amp;gad_source=4&amp;gclid=Cj0KCQiA_NC9BhCkARIsABSnSTbF-GM972IrNBEm-dS5gcHwe1VaoFP2YjMlAzi1_Q1S6CAAQ6nAhfUaAqPlEALw_wcB</t>
  </si>
  <si>
    <t>https://www.mercadolibre.com.ar/carpeta-avios-base-opaca-oficio-frente-cristal-paq-x12-unid-azul/p/MLA25423634#polycard_client=search-nordic&amp;searchVariation=MLA25423634&amp;wid=MLA1663100674&amp;position=1&amp;search_layout=grid&amp;type=product&amp;tracking_id=650535f8-9dec-4d18-8c65-f98b7f42c85b&amp;sid=search</t>
  </si>
  <si>
    <t>https://www.libreriaanisacate.com.ar/libreria/cinta-adhesiva-auca-12x8-mts</t>
  </si>
  <si>
    <t>https://www.envacenter.com.ar/cinta-adhesiva-rapifix-12-x-30-x-unidad-cr1230?srsltid=AfmBOoohtfGiNARvprGw3fwp4yV2SnS9d_6SAzb3D28IWMIAoGLpNdRL</t>
  </si>
  <si>
    <t>https://inkgenio.com.ar/block-espiral-a4/3749-cuaderno-avon-espiral-297-x-84-hs-rayado-7791762255106.html</t>
  </si>
  <si>
    <t>https://articulo.mercadolibre.com.ar/MLA-1172985852-cuaderno-emplacado-asamblea-21x27-cespiral-x-100-hojas-_JM?searchVariation=175292666944#polycard_client=search-nordic&amp;searchVariation=175292666944&amp;position=16&amp;search_layout=grid&amp;type=item&amp;tracking_id=cad342a7-3c93-45b0-a0e2-eca70957fe6f</t>
  </si>
  <si>
    <t>https://librerialasflores.com.ar/producto/cuaderno-espiral-21x27-asamblea-t-carton-100-cd?gad_source=1&amp;gclid=EAIaIQobChMI_dXvzNXNiwMVQCdECB2HvyrIEAAYASAAEgIcA_D_BwE</t>
  </si>
  <si>
    <t>https://www.mercadolibre.com.ar/goma-de-borrar-filgo-tek-4020-pack-x-10-gomas-lapiz/p/MLA25261769#polycard_client=search-nordic&amp;searchVariation=MLA25261769&amp;wid=MLA1460749057&amp;position=4&amp;search_layout=grid&amp;type=product&amp;tracking_id=92076f86-05bd-4648-8714-526c51a8acde&amp;sid=search</t>
  </si>
  <si>
    <t>https://mumi.com.ar/producto/lapiz-giotto-negro-robercolor-grafito-hb-n2-caja-x-12/?https://mumi.com.ar&amp;gad_source=1&amp;gclid=EAIaIQobChMI0JP90NfPiwMVlTtECB1pqiNuEAQYAiABEgIyLvD_BwE</t>
  </si>
  <si>
    <t>https://www.mercadolibre.com.ar/notas-adhesivas-fluo-x4-blocks-38x50-50-hojas-ezco/p/MLA28524716?pdp_filters=item_id%3AMLA1402770555&amp;from=gshop&amp;matt_tool=47793908&amp;matt_word=&amp;matt_source=google&amp;matt_campaign_id=22107887163&amp;matt_ad_group_id=173357516396&amp;matt_match_type=&amp;matt_network=g&amp;matt_device=c&amp;matt_creative=729634815119&amp;matt_keyword=&amp;matt_ad_position=&amp;matt_ad_type=pla&amp;matt_merchant_id=735078350&amp;matt_product_id=MLA28524716-product&amp;matt_product_partition_id=2388111369493&amp;matt_target_id=pla-2388111369493&amp;cq_src=google_ads&amp;cq_cmp=22107887163&amp;cq_net=g&amp;cq_plt=gp&amp;cq_med=pla&amp;gad_source=1&amp;gclid=EAIaIQobChMIg6vckdvPiwMVjSdECB2FAiuuEAQYASABEgJWkfD_BwE</t>
  </si>
  <si>
    <t>https://www.mercadolibre.com.ar/sacapuntas-maped-metal-eco-classic-pack-x-20-unidades/p/MLA28857273?pdp_filters=item_id%3AMLA1608418394&amp;from=gshop&amp;matt_tool=35158996&amp;matt_word=&amp;matt_source=google&amp;matt_campaign_id=22107886977&amp;matt_ad_group_id=173357482716&amp;matt_match_type=&amp;matt_network=g&amp;matt_device=c&amp;matt_creative=729634812701&amp;matt_keyword=&amp;matt_ad_position=&amp;matt_ad_type=pla&amp;matt_merchant_id=735113679&amp;matt_product_id=MLA28857273-product&amp;matt_product_partition_id=2386779785900&amp;matt_target_id=pla-2386779785900&amp;cq_src=google_ads&amp;cq_cmp=22107886977&amp;cq_net=g&amp;cq_plt=gp&amp;cq_med=pla&amp;gad_source=1&amp;gclid=EAIaIQobChMIj63t5N7PiwMVsD1ECB2OrxujEAQYASABEgJbS_D_BwE</t>
  </si>
  <si>
    <t>https://www.artisticapalermo.com.ar/sacapuntas-maped-metal-eco-classic-pack-x-20-unidades/p/MLA28857273</t>
  </si>
  <si>
    <t>https://www.liderartelibreria.com.ar/tijera-ezco-innova-de-21-cm-punta-redonda-color-celeste/p/MLA37122348</t>
  </si>
  <si>
    <t>https://articulo.mercadolibre.com.ar/MLA-857442591-folios-tamano-oficio-x-paquete-de-100-unid-_JM?matt_tool=47793908&amp;matt_word=&amp;matt_source=google&amp;matt_campaign_id=22107887163&amp;matt_ad_group_id=173357516396&amp;matt_match_type=&amp;matt_network=g&amp;matt_device=c&amp;matt_creative=729634815119&amp;matt_keyword=&amp;matt_ad_position=&amp;matt_ad_type=pla&amp;matt_merchant_id=494277687&amp;matt_product_id=MLA857442591&amp;matt_product_partition_id=2388111369333&amp;matt_target_id=aud-1930507555160:pla-2388111369333&amp;cq_src=google_ads&amp;cq_cmp=22107887163&amp;cq_net=g&amp;cq_plt=gp&amp;cq_med=pla&amp;gad_source=1&amp;gclid=CjwKCAiAn9a9BhBtEiwAbKg6fiCNw9reHdeCKMtDdZihbC8mZgVk8ZnCVFXDcVSuuslvdTWN3ossjxoCyZIQAvD_BwE</t>
  </si>
  <si>
    <t>https://mitecno.mercadoshops.com.ar/MLA-1407827131-corrector-liquido-filgo-7ml-_JM?gad_source=1&amp;gclid=CjwKCAiAn9a9BhBtEiwAbKg6fmbgcO5VUkdHOLUY0JSjxtDSBpgo01hEeCVaRGJXAFv7jqzAd7E8QBoCASoQAvD_BwE</t>
  </si>
  <si>
    <t>https://www.libreriapapelandia.com.ar/productos/lapiz-grafito-trabi/</t>
  </si>
  <si>
    <t>https://ramospapeleria.com.ar/productos/lapiz-negro-filgo-hb-pinto/?variant=1036252182&amp;pf=mc&amp;gad_source=1&amp;gclid=CjwKCAiAn9a9BhBtEiwAbKg6fi-ThsAK-1e80BFDqp6i2faOV4ftAcosvMQV-zCV9l54jadSlQULVBoCR3UQAvD_BwE</t>
  </si>
  <si>
    <t>https://www.tomy.com.ar/4120-resaltador-stabilo-boss-pastel-rosa-129/p</t>
  </si>
  <si>
    <t>https://articulo.mercadolibre.com.ar/MLA-873367616-abrochadora-mit-64-pinza-pintada-broche-mit-64x1000-combo-_JM#polycard_client=recommendations_vip-pads-up&amp;reco_backend=vip-pads-up-experimental-a_marketplace&amp;reco_model=ranker_entity_v2&amp;reco_client=vip-pads-up&amp;reco_item_pos=0&amp;reco_backend_type=low_level&amp;reco_id=06add610-7127-4b7c-aa0a-0bee243e6359&amp;is_advertising=true&amp;ad_domain=VIPDESKTOP_UP&amp;ad_position=1&amp;ad_click_id=MTU0ZWQyOWEtZGI2NS00MjkxLTk1NjAtMmYzZjkzMWM1YTU4</t>
  </si>
  <si>
    <t>https://alot.com.ar/product.asp?sku=BARPZ121G&amp;tracking=FIND%5FES&amp;</t>
  </si>
  <si>
    <t>Tall Distribuciones SAS</t>
  </si>
  <si>
    <t>SEÑORITA</t>
  </si>
  <si>
    <t>ADHESIVO VINILICO LAVABLE</t>
  </si>
  <si>
    <t>https://www.daliartegrafico.com.ar/producto/adhesivo-vinilico-sta-cola-x-250-gramos-10286889/</t>
  </si>
  <si>
    <t>SERGIO ANDRE GENTILUCCI</t>
  </si>
  <si>
    <t>TINTORETTO</t>
  </si>
  <si>
    <t>ADHESIVO VINILICO X 250 GR.</t>
  </si>
  <si>
    <t>https://www.clipslibreria.com.ar/productos/pegamento-tintoretto-vinilico-x-250-gr/</t>
  </si>
  <si>
    <t>https://www.clipslibreria.com.ar/productos/cuaderno-triunfante-a4-deco-x-80/</t>
  </si>
  <si>
    <t>https://libreriaconstitucion.mercadoshops.com.ar/MLA-1139588954-cuaderno-triunfante-universitario-a4-c-espiral-80-hjs-x1-u-_JM</t>
  </si>
  <si>
    <t>.</t>
  </si>
  <si>
    <t>https://papeleriaentrerios.com/producto/abrochadora-mit-pinza-21-6-pintada-1026749</t>
  </si>
  <si>
    <t>https://papeleriaentrerios.com/producto/broches-abrochadora-grap-21-6-x-1000-1048682</t>
  </si>
  <si>
    <t>https://www.papelerarivadavia.com.ar/producto/broches-21-6/</t>
  </si>
  <si>
    <t>https://www.sodimac.com.ar/sodimac-ar/product/1563866/cinta-para-embalar-transparente-48-mm-x-100-m/1563866/</t>
  </si>
  <si>
    <t>https://papeleriaentrerios.com/producto/broches-abrochadora-grap-10-50-x1000-51139473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</si>
</sst>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Border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165" fontId="2" fillId="4" borderId="1" xfId="1" applyNumberFormat="1" applyFill="1" applyBorder="1" applyAlignment="1">
      <alignment horizontal="center" vertical="center"/>
    </xf>
    <xf numFmtId="0" fontId="4" fillId="0" borderId="1" xfId="2" applyBorder="1" applyAlignment="1">
      <alignment horizontal="left" vertical="center"/>
    </xf>
    <xf numFmtId="165" fontId="2" fillId="4" borderId="2" xfId="1" applyNumberFormat="1" applyFill="1" applyBorder="1" applyAlignment="1">
      <alignment horizontal="center" vertical="center"/>
    </xf>
    <xf numFmtId="0" fontId="4" fillId="0" borderId="0" xfId="2" applyAlignment="1">
      <alignment horizontal="left" vertical="center"/>
    </xf>
    <xf numFmtId="0" fontId="4" fillId="0" borderId="1" xfId="2" applyFill="1" applyBorder="1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4" fillId="0" borderId="3" xfId="2" applyBorder="1" applyAlignment="1">
      <alignment horizontal="left" vertical="center"/>
    </xf>
    <xf numFmtId="165" fontId="2" fillId="4" borderId="1" xfId="3" applyNumberFormat="1" applyFill="1" applyBorder="1" applyAlignment="1">
      <alignment horizontal="center" vertical="center"/>
    </xf>
    <xf numFmtId="0" fontId="4" fillId="0" borderId="0" xfId="2"/>
    <xf numFmtId="165" fontId="0" fillId="4" borderId="1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6" fillId="5" borderId="4" xfId="0" applyNumberFormat="1" applyFont="1" applyFill="1" applyBorder="1" applyAlignment="1">
      <alignment wrapText="1"/>
    </xf>
    <xf numFmtId="44" fontId="0" fillId="6" borderId="0" xfId="4" applyFont="1" applyFill="1" applyAlignment="1" applyProtection="1"/>
    <xf numFmtId="165" fontId="2" fillId="4" borderId="0" xfId="1" applyNumberForma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wrapText="1"/>
    </xf>
    <xf numFmtId="9" fontId="0" fillId="6" borderId="0" xfId="5" applyFont="1" applyFill="1" applyAlignment="1" applyProtection="1"/>
    <xf numFmtId="44" fontId="7" fillId="6" borderId="5" xfId="4" applyNumberFormat="1" applyFont="1" applyFill="1" applyBorder="1" applyAlignment="1"/>
    <xf numFmtId="0" fontId="10" fillId="0" borderId="0" xfId="0" applyNumberFormat="1" applyFont="1" applyFill="1" applyAlignment="1" applyProtection="1"/>
    <xf numFmtId="44" fontId="0" fillId="0" borderId="0" xfId="4" applyFont="1" applyFill="1" applyAlignment="1" applyProtection="1"/>
    <xf numFmtId="0" fontId="0" fillId="0" borderId="0" xfId="0"/>
    <xf numFmtId="44" fontId="0" fillId="0" borderId="0" xfId="4" applyFont="1" applyFill="1" applyBorder="1" applyAlignment="1" applyProtection="1"/>
    <xf numFmtId="165" fontId="2" fillId="4" borderId="6" xfId="1" applyNumberFormat="1" applyFill="1" applyBorder="1" applyAlignment="1">
      <alignment horizontal="center" vertical="center"/>
    </xf>
    <xf numFmtId="165" fontId="2" fillId="4" borderId="7" xfId="1" applyNumberFormat="1" applyFill="1" applyBorder="1" applyAlignment="1">
      <alignment horizontal="center" vertical="center"/>
    </xf>
    <xf numFmtId="44" fontId="0" fillId="6" borderId="0" xfId="4" applyFont="1" applyFill="1" applyAlignment="1" applyProtection="1">
      <alignment vertical="center"/>
    </xf>
    <xf numFmtId="0" fontId="4" fillId="0" borderId="0" xfId="2" applyBorder="1" applyAlignment="1">
      <alignment horizontal="left" vertical="center"/>
    </xf>
    <xf numFmtId="9" fontId="11" fillId="6" borderId="0" xfId="5" applyFont="1" applyFill="1" applyAlignment="1" applyProtection="1"/>
    <xf numFmtId="165" fontId="0" fillId="6" borderId="0" xfId="4" applyNumberFormat="1" applyFont="1" applyFill="1" applyAlignment="1" applyProtection="1"/>
    <xf numFmtId="165" fontId="1" fillId="4" borderId="0" xfId="1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14" fontId="3" fillId="2" borderId="0" xfId="0" applyNumberFormat="1" applyFont="1" applyFill="1" applyAlignment="1" applyProtection="1">
      <alignment horizontal="left"/>
    </xf>
    <xf numFmtId="0" fontId="8" fillId="2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9" fillId="2" borderId="0" xfId="0" applyNumberFormat="1" applyFont="1" applyFill="1" applyAlignment="1" applyProtection="1">
      <alignment horizontal="left"/>
    </xf>
  </cellXfs>
  <cellStyles count="6">
    <cellStyle name="Hipervínculo" xfId="2" builtinId="8"/>
    <cellStyle name="Moneda" xfId="4" builtinId="4"/>
    <cellStyle name="Normal" xfId="0" builtinId="0"/>
    <cellStyle name="Normal 2" xfId="1"/>
    <cellStyle name="Normal 4" xfId="3"/>
    <cellStyle name="Porcentaje" xfId="5" builtinId="5"/>
  </cellStyles>
  <dxfs count="269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\ #,##0.00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9:J19" totalsRowShown="0">
  <autoFilter ref="A9:J19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8" dataCellStyle="Moneda">
      <calculatedColumnFormula>+K10</calculatedColumnFormula>
    </tableColumn>
    <tableColumn id="10" name="Columna1" dataDxfId="267" dataCellStyle="Porcentaje">
      <calculatedColumnFormula>+(Table1[[#This Row],[Precio unitario]]/Table1[[#This Row],[Precio de referencia]])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3:J39" totalsRowShown="0">
  <autoFilter ref="A23:J39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6" dataCellStyle="Moneda">
      <calculatedColumnFormula>+(K24+M24)/2</calculatedColumnFormula>
    </tableColumn>
    <tableColumn id="10" name="Columna1" dataDxfId="265" dataCellStyle="Porcentaje">
      <calculatedColumnFormula>+(Table2[[#This Row],[Precio unitario]]/Table2[[#This Row],[Precio de referencia]])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3:J56" totalsRowShown="0">
  <autoFilter ref="A43:J56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4" dataCellStyle="Moneda">
      <calculatedColumnFormula>+(K44+M44+O44)/3</calculatedColumnFormula>
    </tableColumn>
    <tableColumn id="10" name="Columna1" dataDxfId="263" dataCellStyle="Porcentaje">
      <calculatedColumnFormula>+(Table3[[#This Row],[Precio unitario]]/Table3[[#This Row],[Precio de referencia]])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60:J73" totalsRowShown="0">
  <autoFilter ref="A60:J73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2" dataCellStyle="Moneda">
      <calculatedColumnFormula>+(K61+M61+O61)/3</calculatedColumnFormula>
    </tableColumn>
    <tableColumn id="10" name="Columna1" dataDxfId="261" dataCellStyle="Porcentaje">
      <calculatedColumnFormula>+(Table4[[#This Row],[Precio unitario]]/Table4[[#This Row],[Precio de referencia]])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7:J91" totalsRowShown="0">
  <autoFilter ref="A77:J91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0" dataCellStyle="Moneda">
      <calculatedColumnFormula>+(K78+M78+O78)/3</calculatedColumnFormula>
    </tableColumn>
    <tableColumn id="10" name="Columna1" dataDxfId="259" dataCellStyle="Porcentaje">
      <calculatedColumnFormula>+(Table5[[#This Row],[Precio unitario]]/Table5[[#This Row],[Precio de referencia]])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95:J107" totalsRowShown="0">
  <autoFilter ref="A95:J107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8" dataCellStyle="Moneda">
      <calculatedColumnFormula>+(K96+M96+O96)/3</calculatedColumnFormula>
    </tableColumn>
    <tableColumn id="10" name="Columna1" dataDxfId="257" dataCellStyle="Porcentaje">
      <calculatedColumnFormula>+(Table6[[#This Row],[Precio unitario]]/Table6[[#This Row],[Precio de referencia]])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11:J122" totalsRowShown="0">
  <autoFilter ref="A111:J122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6" dataCellStyle="Moneda">
      <calculatedColumnFormula>+(K112+M112+O112)/3</calculatedColumnFormula>
    </tableColumn>
    <tableColumn id="10" name="Columna1" dataDxfId="255" dataCellStyle="Porcentaje">
      <calculatedColumnFormula>+(Table7[[#This Row],[Precio unitario]]/Table7[[#This Row],[Precio de referencia]])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26:J131" totalsRowShown="0">
  <autoFilter ref="A126:J131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4" dataCellStyle="Moneda">
      <calculatedColumnFormula>+(K127+M127+O127)/3</calculatedColumnFormula>
    </tableColumn>
    <tableColumn id="10" name="Columna1" dataDxfId="253" dataCellStyle="Porcentaje">
      <calculatedColumnFormula>+(Table8[[#This Row],[Precio unitario]]/Table8[[#This Row],[Precio de referencia]])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35:J150" totalsRowShown="0">
  <autoFilter ref="A135:J150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2" dataCellStyle="Moneda">
      <calculatedColumnFormula>+(K136+M136+O136)/3</calculatedColumnFormula>
    </tableColumn>
    <tableColumn id="10" name="Columna1" dataDxfId="251" dataCellStyle="Porcentaje">
      <calculatedColumnFormula>+(Table9[[#This Row],[Precio unitario]]/Table9[[#This Row],[Precio de referencia]])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54:J160" totalsRowShown="0">
  <autoFilter ref="A154:J160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0" dataCellStyle="Moneda">
      <calculatedColumnFormula>+(K155+M155+O155)/3</calculatedColumnFormula>
    </tableColumn>
    <tableColumn id="10" name="Columna1" dataDxfId="249" dataCellStyle="Porcentaje">
      <calculatedColumnFormula>+(Table10[[#This Row],[Precio unitario]]/Table10[[#This Row],[Precio de referencia]])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64:J173" totalsRowShown="0">
  <autoFilter ref="A164:J173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8" dataCellStyle="Moneda">
      <calculatedColumnFormula>+(K165+M165+O165)/3</calculatedColumnFormula>
    </tableColumn>
    <tableColumn id="10" name="Columna1" dataDxfId="247" dataCellStyle="Moneda">
      <calculatedColumnFormula>+(Table11[[#This Row],[Precio unitario]]/Table11[[#This Row],[Precio de referencia]])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77:I200" totalsRowShown="0">
  <autoFilter ref="A177:I200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6" dataCellStyle="Moneda">
      <calculatedColumnFormula>+(K178+M178+O178)/3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204:I216" totalsRowShown="0">
  <autoFilter ref="A204:I21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5" dataCellStyle="Moneda">
      <calculatedColumnFormula>+(K205+M205)/2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220:I228" totalsRowShown="0">
  <autoFilter ref="A220:I22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4" dataCellStyle="Moneda">
      <calculatedColumnFormula>+(K221+M221+O221)/3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232:I235" totalsRowShown="0">
  <autoFilter ref="A232:I23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3" dataCellStyle="Moneda">
      <calculatedColumnFormula>+(K233+M233+O233)/3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239:I248" totalsRowShown="0">
  <autoFilter ref="A239:I24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2" dataCellStyle="Moneda">
      <calculatedColumnFormula>+(K240+M240+O240)/3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252:I261" totalsRowShown="0">
  <autoFilter ref="A252:I26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1" dataCellStyle="Moneda">
      <calculatedColumnFormula>+(K253+M253+O253)/3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265:I275" totalsRowShown="0">
  <autoFilter ref="A265:I27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0" dataCellStyle="Moneda">
      <calculatedColumnFormula>+(K266+M266+O266)/3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279:I289" totalsRowShown="0">
  <autoFilter ref="A279:I28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9" dataCellStyle="Moneda">
      <calculatedColumnFormula>+(K280+M280+O280)/3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293:I305" totalsRowShown="0">
  <autoFilter ref="A293:I30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8" dataCellStyle="Moneda">
      <calculatedColumnFormula>+(K294+M294+O294)/3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309:I322" totalsRowShown="0">
  <autoFilter ref="A309:I32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7" dataCellStyle="Moneda">
      <calculatedColumnFormula>+(K310+M310+O310)/3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326:I346" totalsRowShown="0">
  <autoFilter ref="A326:I34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6" dataCellStyle="Moneda">
      <calculatedColumnFormula>+(K327+M327+O327)/3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350:I356" totalsRowShown="0">
  <autoFilter ref="A350:I35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5" dataCellStyle="Moneda">
      <calculatedColumnFormula>+(K351+M351+O351)/3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360:I374" totalsRowShown="0">
  <autoFilter ref="A360:I37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4" dataCellStyle="Moneda">
      <calculatedColumnFormula>+(K361+M361+O361)/3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378:I385" totalsRowShown="0">
  <autoFilter ref="A378:I38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3" dataCellStyle="Moneda">
      <calculatedColumnFormula>+(K379+M379+O379)/3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389:I397" totalsRowShown="0">
  <autoFilter ref="A389:I39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2" dataCellStyle="Moneda">
      <calculatedColumnFormula>+(K390+M390+O390)/3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401:I407" totalsRowShown="0">
  <autoFilter ref="A401:I40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1" dataCellStyle="Moneda">
      <calculatedColumnFormula>+(K402+M402+O402)/3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411:I424" totalsRowShown="0">
  <autoFilter ref="A411:I42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0" dataCellStyle="Moneda">
      <calculatedColumnFormula>+(K412+M412+O412)/3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428:I440" totalsRowShown="0">
  <autoFilter ref="A428:I440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9" dataCellStyle="Moneda">
      <calculatedColumnFormula>+(K429+M429+O429)/3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444:I467" totalsRowShown="0">
  <autoFilter ref="A444:I46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8" dataCellStyle="Moneda">
      <calculatedColumnFormula>+(K445+M445+O445)/3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471:I478" totalsRowShown="0">
  <autoFilter ref="A471:I47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7" dataCellStyle="Moneda">
      <calculatedColumnFormula>+(K472+M472+O472)/3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482:I486" totalsRowShown="0">
  <autoFilter ref="A482:I48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6" dataCellStyle="Moneda">
      <calculatedColumnFormula>+(K483+M483+O483)/3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490:I502" totalsRowShown="0">
  <autoFilter ref="A490:I50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5" dataCellStyle="Moneda">
      <calculatedColumnFormula>+(K491+M491+O491)/3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506:I513" totalsRowShown="0">
  <autoFilter ref="A506:I51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4" dataCellStyle="Moneda">
      <calculatedColumnFormula>+(K507+M507+O507)/3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517:I531" totalsRowShown="0">
  <autoFilter ref="A517:I53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3" dataCellStyle="Moneda">
      <calculatedColumnFormula>+(K518+M518)/2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535:P544" totalsRowShown="0">
  <autoFilter ref="A535:P54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2" dataCellStyle="Moneda">
      <calculatedColumnFormula>+(K536+M536+O536)/3</calculatedColumnFormula>
    </tableColumn>
    <tableColumn id="10" name="Columna1" dataDxfId="221" dataCellStyle="Moneda"/>
    <tableColumn id="11" name="Columna2" dataDxfId="220" dataCellStyle="Normal 2"/>
    <tableColumn id="12" name="Columna3" dataDxfId="219" dataCellStyle="Hipervínculo"/>
    <tableColumn id="13" name="Columna4" dataDxfId="218" dataCellStyle="Normal 2"/>
    <tableColumn id="14" name="Columna5" dataDxfId="217" dataCellStyle="Hipervínculo"/>
    <tableColumn id="15" name="Columna6" dataDxfId="216" dataCellStyle="Normal 2"/>
    <tableColumn id="16" name="Columna7" dataDxfId="215" dataCellStyle="Hipervínculo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548:P555" totalsRowShown="0">
  <autoFilter ref="A548:P555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14" dataCellStyle="Moneda">
      <calculatedColumnFormula>+(K549+M549+O549)/3</calculatedColumnFormula>
    </tableColumn>
    <tableColumn id="10" name="Columna1" dataDxfId="213" dataCellStyle="Moneda"/>
    <tableColumn id="11" name="Columna2" dataDxfId="212" dataCellStyle="Normal 2"/>
    <tableColumn id="12" name="Columna3" dataDxfId="211" dataCellStyle="Hipervínculo"/>
    <tableColumn id="13" name="Columna4" dataDxfId="210" dataCellStyle="Normal 2"/>
    <tableColumn id="14" name="Columna5" dataDxfId="209" dataCellStyle="Hipervínculo"/>
    <tableColumn id="15" name="Columna6" dataDxfId="208" dataCellStyle="Normal 2"/>
    <tableColumn id="16" name="Columna7" dataDxfId="207" dataCellStyle="Hipervínculo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559:P564" totalsRowShown="0">
  <autoFilter ref="A559:P56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06" dataCellStyle="Moneda">
      <calculatedColumnFormula>+(K560+M560+O560)/3</calculatedColumnFormula>
    </tableColumn>
    <tableColumn id="10" name="Columna1" dataDxfId="205" dataCellStyle="Moneda"/>
    <tableColumn id="11" name="Columna2" dataDxfId="204" dataCellStyle="Normal 2"/>
    <tableColumn id="12" name="Columna3" dataDxfId="203" dataCellStyle="Hipervínculo"/>
    <tableColumn id="13" name="Columna4" dataDxfId="202" dataCellStyle="Normal 2"/>
    <tableColumn id="14" name="Columna5" dataDxfId="201" dataCellStyle="Hipervínculo"/>
    <tableColumn id="15" name="Columna6" dataDxfId="200" dataCellStyle="Normal 2"/>
    <tableColumn id="16" name="Columna7" dataDxfId="199" dataCellStyle="Hipervínculo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568:P572" totalsRowShown="0">
  <autoFilter ref="A568:P572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98" dataCellStyle="Moneda">
      <calculatedColumnFormula>+(K569+M569+O569)/3</calculatedColumnFormula>
    </tableColumn>
    <tableColumn id="10" name="Columna1" dataDxfId="197" dataCellStyle="Moneda"/>
    <tableColumn id="11" name="Columna2" dataDxfId="196" dataCellStyle="Normal 2"/>
    <tableColumn id="12" name="Columna3" dataDxfId="195" dataCellStyle="Hipervínculo"/>
    <tableColumn id="13" name="Columna4" dataDxfId="194" dataCellStyle="Normal 2"/>
    <tableColumn id="14" name="Columna5" dataDxfId="193" dataCellStyle="Hipervínculo"/>
    <tableColumn id="15" name="Columna6" dataDxfId="192" dataCellStyle="Normal 2"/>
    <tableColumn id="16" name="Columna7" dataDxfId="191" dataCellStyle="Hipervínculo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576:P580" totalsRowShown="0">
  <autoFilter ref="A576:P58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90" dataCellStyle="Moneda">
      <calculatedColumnFormula>+(K577+M577+O577)/3</calculatedColumnFormula>
    </tableColumn>
    <tableColumn id="10" name="Columna1" dataDxfId="189" dataCellStyle="Moneda"/>
    <tableColumn id="11" name="Columna2" dataDxfId="188" dataCellStyle="Normal 2"/>
    <tableColumn id="12" name="Columna3" dataDxfId="187" dataCellStyle="Hipervínculo"/>
    <tableColumn id="13" name="Columna4" dataDxfId="186" dataCellStyle="Normal 2"/>
    <tableColumn id="14" name="Columna5" dataDxfId="185" dataCellStyle="Hipervínculo"/>
    <tableColumn id="15" name="Columna6" dataDxfId="184" dataCellStyle="Normal 2"/>
    <tableColumn id="16" name="Columna7" dataDxfId="183" dataCellStyle="Hipervínculo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584:P590" totalsRowShown="0">
  <autoFilter ref="A584:P59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82" dataCellStyle="Moneda">
      <calculatedColumnFormula>+(K585+M585+O585)/3</calculatedColumnFormula>
    </tableColumn>
    <tableColumn id="10" name="Columna1" dataDxfId="181" dataCellStyle="Moneda"/>
    <tableColumn id="11" name="Columna2" dataDxfId="180" dataCellStyle="Normal 2"/>
    <tableColumn id="12" name="Columna3" dataDxfId="179" dataCellStyle="Hipervínculo"/>
    <tableColumn id="13" name="Columna4" dataDxfId="178" dataCellStyle="Normal 2"/>
    <tableColumn id="14" name="Columna5" dataDxfId="177" dataCellStyle="Hipervínculo"/>
    <tableColumn id="15" name="Columna6" dataDxfId="176" dataCellStyle="Normal 2"/>
    <tableColumn id="16" name="Columna7" dataDxfId="175" dataCellStyle="Hipervínculo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594:P599" totalsRowShown="0">
  <autoFilter ref="A594:P59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74" dataCellStyle="Moneda">
      <calculatedColumnFormula>+(K595+M595+O595)/3</calculatedColumnFormula>
    </tableColumn>
    <tableColumn id="10" name="Columna1" dataDxfId="173" dataCellStyle="Moneda"/>
    <tableColumn id="11" name="Columna2" dataDxfId="172" dataCellStyle="Normal 2"/>
    <tableColumn id="12" name="Columna3" dataDxfId="171" dataCellStyle="Hipervínculo"/>
    <tableColumn id="13" name="Columna4" dataDxfId="170" dataCellStyle="Normal 2"/>
    <tableColumn id="14" name="Columna5" dataDxfId="169" dataCellStyle="Hipervínculo"/>
    <tableColumn id="15" name="Columna6" dataDxfId="168" dataCellStyle="Normal 2"/>
    <tableColumn id="16" name="Columna7" dataDxfId="167" dataCellStyle="Hipervínculo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603:P610" totalsRowShown="0">
  <autoFilter ref="A603:P61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66" dataCellStyle="Moneda">
      <calculatedColumnFormula>+(K604+M604+O604)/3</calculatedColumnFormula>
    </tableColumn>
    <tableColumn id="10" name="Columna1" dataDxfId="165" dataCellStyle="Moneda"/>
    <tableColumn id="11" name="Columna2" dataDxfId="164" dataCellStyle="Normal 2"/>
    <tableColumn id="12" name="Columna3" dataDxfId="163" dataCellStyle="Hipervínculo"/>
    <tableColumn id="13" name="Columna4" dataDxfId="162" dataCellStyle="Normal 2">
      <calculatedColumnFormula>29158/12</calculatedColumnFormula>
    </tableColumn>
    <tableColumn id="14" name="Columna5" dataDxfId="161" dataCellStyle="Hipervínculo"/>
    <tableColumn id="15" name="Columna6" dataDxfId="160" dataCellStyle="Normal 2"/>
    <tableColumn id="16" name="Columna7" dataDxfId="159" dataCellStyle="Hipervínculo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614:P618" totalsRowShown="0">
  <autoFilter ref="A614:P61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8" dataCellStyle="Moneda">
      <calculatedColumnFormula>+(K615+M615+O615)/3</calculatedColumnFormula>
    </tableColumn>
    <tableColumn id="10" name="Columna1" dataDxfId="157" dataCellStyle="Moneda"/>
    <tableColumn id="11" name="Columna2" dataDxfId="156" dataCellStyle="Normal 2"/>
    <tableColumn id="12" name="Columna3" dataDxfId="155" dataCellStyle="Hipervínculo"/>
    <tableColumn id="13" name="Columna4" dataDxfId="154" dataCellStyle="Normal 2">
      <calculatedColumnFormula>7300/12</calculatedColumnFormula>
    </tableColumn>
    <tableColumn id="14" name="Columna5" dataDxfId="153" dataCellStyle="Hipervínculo"/>
    <tableColumn id="15" name="Columna6" dataDxfId="152" dataCellStyle="Normal 2"/>
    <tableColumn id="16" name="Columna7" dataDxfId="151" dataCellStyle="Hipervínculo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622:P626" totalsRowShown="0">
  <autoFilter ref="A622:P626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0" dataCellStyle="Moneda">
      <calculatedColumnFormula>+(K623+M623+O623)/3</calculatedColumnFormula>
    </tableColumn>
    <tableColumn id="10" name="Columna1" dataDxfId="149" dataCellStyle="Moneda"/>
    <tableColumn id="11" name="Columna2" dataDxfId="148" dataCellStyle="Normal 2"/>
    <tableColumn id="12" name="Columna3" dataDxfId="147" dataCellStyle="Hipervínculo"/>
    <tableColumn id="13" name="Columna4" dataDxfId="146" dataCellStyle="Normal 2"/>
    <tableColumn id="14" name="Columna5" dataDxfId="145" dataCellStyle="Hipervínculo"/>
    <tableColumn id="15" name="Columna6" dataDxfId="144" dataCellStyle="Normal 2"/>
    <tableColumn id="16" name="Columna7" dataDxfId="143" dataCellStyle="Hipervínculo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630:P636" totalsRowShown="0">
  <autoFilter ref="A630:P636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42" dataCellStyle="Moneda">
      <calculatedColumnFormula>+(K631+M631+O631)/3</calculatedColumnFormula>
    </tableColumn>
    <tableColumn id="10" name="Columna1" dataDxfId="141" dataCellStyle="Moneda"/>
    <tableColumn id="11" name="Columna2" dataDxfId="140" dataCellStyle="Normal 2"/>
    <tableColumn id="12" name="Columna3" dataDxfId="139" dataCellStyle="Hipervínculo"/>
    <tableColumn id="13" name="Columna4" dataDxfId="138" dataCellStyle="Normal 2"/>
    <tableColumn id="14" name="Columna5" dataDxfId="137" dataCellStyle="Hipervínculo"/>
    <tableColumn id="15" name="Columna6" dataDxfId="136" dataCellStyle="Normal 2"/>
    <tableColumn id="16" name="Columna7" dataDxfId="135" dataCellStyle="Hipervínculo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A640:P647" totalsRowShown="0">
  <autoFilter ref="A640:P64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34" dataCellStyle="Moneda">
      <calculatedColumnFormula>+(K641+M641+O641)/3</calculatedColumnFormula>
    </tableColumn>
    <tableColumn id="10" name="Columna1" dataDxfId="133" dataCellStyle="Moneda"/>
    <tableColumn id="11" name="Columna2" dataDxfId="132" dataCellStyle="Normal 2"/>
    <tableColumn id="12" name="Columna3" dataDxfId="131" dataCellStyle="Hipervínculo"/>
    <tableColumn id="13" name="Columna4" dataDxfId="130" dataCellStyle="Normal 2"/>
    <tableColumn id="14" name="Columna5" dataDxfId="129" dataCellStyle="Hipervínculo"/>
    <tableColumn id="15" name="Columna6" dataDxfId="128" dataCellStyle="Normal 2"/>
    <tableColumn id="16" name="Columna7" dataDxfId="127" dataCellStyle="Hipervínculo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A651:P657" totalsRowShown="0">
  <autoFilter ref="A651:P65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26" dataCellStyle="Moneda">
      <calculatedColumnFormula>+(K652+M652+O652)/3</calculatedColumnFormula>
    </tableColumn>
    <tableColumn id="10" name="Columna1" dataDxfId="125" dataCellStyle="Moneda"/>
    <tableColumn id="11" name="Columna2" dataDxfId="124" dataCellStyle="Normal 2"/>
    <tableColumn id="12" name="Columna3" dataDxfId="123" dataCellStyle="Hipervínculo"/>
    <tableColumn id="13" name="Columna4" dataDxfId="122" dataCellStyle="Normal 2"/>
    <tableColumn id="14" name="Columna5" dataDxfId="121" dataCellStyle="Hipervínculo"/>
    <tableColumn id="15" name="Columna6" dataDxfId="120" dataCellStyle="Normal 2"/>
    <tableColumn id="16" name="Columna7" dataDxfId="119" dataCellStyle="Normal 2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49" displayName="Table49" ref="A661:P667" totalsRowShown="0">
  <autoFilter ref="A661:P66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18" dataCellStyle="Moneda">
      <calculatedColumnFormula>+(K662+M662+O662)/3</calculatedColumnFormula>
    </tableColumn>
    <tableColumn id="10" name="Columna1" dataDxfId="117" dataCellStyle="Moneda"/>
    <tableColumn id="11" name="Columna2" dataDxfId="116" dataCellStyle="Normal 2"/>
    <tableColumn id="12" name="Columna3" dataDxfId="115" dataCellStyle="Hipervínculo"/>
    <tableColumn id="13" name="Columna4" dataDxfId="114" dataCellStyle="Normal 2"/>
    <tableColumn id="14" name="Columna5" dataDxfId="113" dataCellStyle="Hipervínculo"/>
    <tableColumn id="15" name="Columna6" dataDxfId="112" dataCellStyle="Normal 2"/>
    <tableColumn id="16" name="Columna7" dataDxfId="111" dataCellStyle="Hipervínculo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50" displayName="Table50" ref="A671:P681" totalsRowShown="0">
  <autoFilter ref="A671:P68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10" dataCellStyle="Moneda">
      <calculatedColumnFormula>+(K672+M672+O672)/3</calculatedColumnFormula>
    </tableColumn>
    <tableColumn id="10" name="Columna1" dataDxfId="109" dataCellStyle="Moneda"/>
    <tableColumn id="11" name="Columna2" dataDxfId="108" dataCellStyle="Normal 2"/>
    <tableColumn id="12" name="Columna3" dataDxfId="107" dataCellStyle="Hipervínculo"/>
    <tableColumn id="13" name="Columna4" dataDxfId="106" dataCellStyle="Normal 2"/>
    <tableColumn id="14" name="Columna5" dataDxfId="105" dataCellStyle="Hipervínculo"/>
    <tableColumn id="15" name="Columna6" dataDxfId="104" dataCellStyle="Normal 2"/>
    <tableColumn id="16" name="Columna7" dataDxfId="103" dataCellStyle="Hipervínculo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51" displayName="Table51" ref="A685:P693" totalsRowShown="0">
  <autoFilter ref="A685:P69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02" dataCellStyle="Moneda">
      <calculatedColumnFormula>+(K686+M686+O686)/3</calculatedColumnFormula>
    </tableColumn>
    <tableColumn id="10" name="Columna1" dataDxfId="101" dataCellStyle="Moneda"/>
    <tableColumn id="11" name="Columna2" dataDxfId="100" dataCellStyle="Normal 2"/>
    <tableColumn id="12" name="Columna3" dataDxfId="99" dataCellStyle="Hipervínculo"/>
    <tableColumn id="13" name="Columna4" dataDxfId="98" dataCellStyle="Normal 2">
      <calculatedColumnFormula>2339/10</calculatedColumnFormula>
    </tableColumn>
    <tableColumn id="14" name="Columna5" dataDxfId="97" dataCellStyle="Hipervínculo"/>
    <tableColumn id="15" name="Columna6" dataDxfId="96" dataCellStyle="Normal 2"/>
    <tableColumn id="16" name="Columna7" dataDxfId="95" dataCellStyle="Hipervínculo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697:P703" totalsRowShown="0">
  <autoFilter ref="A697:P70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94" dataCellStyle="Moneda"/>
    <tableColumn id="10" name="Columna1" dataDxfId="93" dataCellStyle="Moneda"/>
    <tableColumn id="11" name="Columna2" dataDxfId="92" dataCellStyle="Normal 2"/>
    <tableColumn id="12" name="Columna3" dataDxfId="91" dataCellStyle="Hipervínculo"/>
    <tableColumn id="13" name="Columna4" dataDxfId="90" dataCellStyle="Normal 2"/>
    <tableColumn id="14" name="Columna5" dataDxfId="89" dataCellStyle="Hipervínculo"/>
    <tableColumn id="15" name="Columna6" dataDxfId="88" dataCellStyle="Normal 2"/>
    <tableColumn id="16" name="Columna7" dataDxfId="87" dataCellStyle="Hipervínculo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53" displayName="Table53" ref="A706:P716" totalsRowShown="0">
  <autoFilter ref="A706:P716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86" dataCellStyle="Moneda">
      <calculatedColumnFormula>+(K707+M707+O707)/3</calculatedColumnFormula>
    </tableColumn>
    <tableColumn id="10" name="Columna1" dataDxfId="85" dataCellStyle="Moneda"/>
    <tableColumn id="11" name="Columna2" dataDxfId="84" dataCellStyle="Normal 2"/>
    <tableColumn id="12" name="Columna3" dataDxfId="83" dataCellStyle="Hipervínculo"/>
    <tableColumn id="13" name="Columna4" dataDxfId="82" dataCellStyle="Normal 2"/>
    <tableColumn id="14" name="Columna5" dataDxfId="81" dataCellStyle="Hipervínculo"/>
    <tableColumn id="15" name="Columna6" dataDxfId="80" dataCellStyle="Normal 2"/>
    <tableColumn id="16" name="Columna7" dataDxfId="79" dataCellStyle="Hipervínculo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720:P727" totalsRowShown="0">
  <autoFilter ref="A720:P72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8" dataCellStyle="Moneda">
      <calculatedColumnFormula>+(K721+M721+O721)/3</calculatedColumnFormula>
    </tableColumn>
    <tableColumn id="10" name="Columna1" dataDxfId="77" dataCellStyle="Moneda"/>
    <tableColumn id="11" name="Columna2" dataDxfId="76" dataCellStyle="Normal 2"/>
    <tableColumn id="12" name="Columna3" dataDxfId="75" dataCellStyle="Hipervínculo"/>
    <tableColumn id="13" name="Columna4" dataDxfId="74" dataCellStyle="Normal 2"/>
    <tableColumn id="14" name="Columna5" dataDxfId="73" dataCellStyle="Hipervínculo"/>
    <tableColumn id="15" name="Columna6" dataDxfId="72" dataCellStyle="Normal 2"/>
    <tableColumn id="16" name="Columna7" dataDxfId="71" dataCellStyle="Hipervínculo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731:P737" totalsRowShown="0">
  <autoFilter ref="A731:P73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0" dataCellStyle="Moneda">
      <calculatedColumnFormula>+(K732+M732+O732)/3</calculatedColumnFormula>
    </tableColumn>
    <tableColumn id="10" name="Columna1" dataDxfId="69" dataCellStyle="Moneda"/>
    <tableColumn id="11" name="Columna2" dataDxfId="68" dataCellStyle="Normal 2"/>
    <tableColumn id="12" name="Columna3" dataDxfId="67" dataCellStyle="Hipervínculo"/>
    <tableColumn id="13" name="Columna4" dataDxfId="66" dataCellStyle="Normal 2"/>
    <tableColumn id="14" name="Columna5" dataDxfId="65" dataCellStyle="Hipervínculo"/>
    <tableColumn id="15" name="Columna6" dataDxfId="64" dataCellStyle="Normal 2"/>
    <tableColumn id="16" name="Columna7" dataDxfId="63" dataCellStyle="Hipervínculo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A741:P746" totalsRowShown="0">
  <autoFilter ref="A741:P746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2" dataCellStyle="Moneda">
      <calculatedColumnFormula>+(K742+M742+O742)/3</calculatedColumnFormula>
    </tableColumn>
    <tableColumn id="10" name="Columna1" dataDxfId="61" dataCellStyle="Moneda"/>
    <tableColumn id="11" name="Columna2" dataDxfId="60" dataCellStyle="Normal 2"/>
    <tableColumn id="12" name="Columna3" dataDxfId="59" dataCellStyle="Hipervínculo"/>
    <tableColumn id="13" name="Columna4" dataDxfId="58" dataCellStyle="Normal 2"/>
    <tableColumn id="14" name="Columna5" dataDxfId="57" dataCellStyle="Hipervínculo"/>
    <tableColumn id="15" name="Columna6" dataDxfId="56" dataCellStyle="Normal 2"/>
    <tableColumn id="16" name="Columna7" dataDxfId="55" dataCellStyle="Hipervínculo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750:P758" totalsRowShown="0">
  <autoFilter ref="A750:P75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4" dataCellStyle="Moneda">
      <calculatedColumnFormula>+(K751+M751+O751)/3</calculatedColumnFormula>
    </tableColumn>
    <tableColumn id="10" name="Columna1" dataDxfId="53" dataCellStyle="Moneda"/>
    <tableColumn id="11" name="Columna2" dataDxfId="52" dataCellStyle="Normal 2"/>
    <tableColumn id="12" name="Columna3" dataDxfId="51" dataCellStyle="Hipervínculo"/>
    <tableColumn id="13" name="Columna4" dataDxfId="50" dataCellStyle="Normal 2"/>
    <tableColumn id="14" name="Columna5" dataDxfId="49" dataCellStyle="Hipervínculo"/>
    <tableColumn id="15" name="Columna6" dataDxfId="48" dataCellStyle="Normal 2"/>
    <tableColumn id="16" name="Columna7" dataDxfId="47" dataCellStyle="Hipervínculo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58" displayName="Table58" ref="A762:P771" totalsRowShown="0">
  <autoFilter ref="A762:P77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6" dataCellStyle="Moneda">
      <calculatedColumnFormula>+(K763+M763+O763)/3</calculatedColumnFormula>
    </tableColumn>
    <tableColumn id="10" name="Columna1"/>
    <tableColumn id="11" name="Columna2" dataDxfId="45" dataCellStyle="Normal 2"/>
    <tableColumn id="12" name="Columna3" dataDxfId="44" dataCellStyle="Hipervínculo"/>
    <tableColumn id="13" name="Columna4" dataDxfId="43" dataCellStyle="Normal 2"/>
    <tableColumn id="14" name="Columna5" dataDxfId="42" dataCellStyle="Hipervínculo"/>
    <tableColumn id="15" name="Columna6" dataDxfId="41" dataCellStyle="Normal 2"/>
    <tableColumn id="16" name="Columna7" dataDxfId="40" dataCellStyle="Hipervínculo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59" displayName="Table59" ref="A775:P782" totalsRowShown="0">
  <autoFilter ref="A775:P782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9" dataCellStyle="Moneda">
      <calculatedColumnFormula>+(K776+M776+O776)/3</calculatedColumnFormula>
    </tableColumn>
    <tableColumn id="10" name="Columna1" dataDxfId="38" dataCellStyle="Moneda"/>
    <tableColumn id="11" name="Columna2" dataDxfId="37" dataCellStyle="Normal 2"/>
    <tableColumn id="12" name="Columna3" dataDxfId="36" dataCellStyle="Hipervínculo"/>
    <tableColumn id="13" name="Columna4" dataDxfId="35" dataCellStyle="Normal 2"/>
    <tableColumn id="14" name="Columna5" dataDxfId="34" dataCellStyle="Hipervínculo"/>
    <tableColumn id="15" name="Columna6" dataDxfId="33" dataCellStyle="Normal 2"/>
    <tableColumn id="16" name="Columna7" dataDxfId="32" dataCellStyle="Hipervínculo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60" displayName="Table60" ref="A786:P792" totalsRowShown="0">
  <autoFilter ref="A786:P792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" dataCellStyle="Moneda">
      <calculatedColumnFormula>+(K787+M787+O787)/3</calculatedColumnFormula>
    </tableColumn>
    <tableColumn id="10" name="Columna1" dataDxfId="30" dataCellStyle="Moneda"/>
    <tableColumn id="11" name="Columna2" dataDxfId="29" dataCellStyle="Normal 2"/>
    <tableColumn id="12" name="Columna3" dataDxfId="28" dataCellStyle="Hipervínculo"/>
    <tableColumn id="13" name="Columna4" dataDxfId="27" dataCellStyle="Normal 2"/>
    <tableColumn id="14" name="Columna5" dataDxfId="26" dataCellStyle="Hipervínculo"/>
    <tableColumn id="15" name="Columna6" dataDxfId="25" dataCellStyle="Normal 2"/>
    <tableColumn id="16" name="Columna7" dataDxfId="24" dataCellStyle="Hipervínculo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Table61" displayName="Table61" ref="A796:P801" totalsRowShown="0">
  <autoFilter ref="A796:P80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" dataCellStyle="Moneda">
      <calculatedColumnFormula>+(K797+M797+O797)/3</calculatedColumnFormula>
    </tableColumn>
    <tableColumn id="10" name="Columna1" dataDxfId="22" dataCellStyle="Moneda"/>
    <tableColumn id="11" name="Columna2" dataDxfId="21" dataCellStyle="Normal 2"/>
    <tableColumn id="12" name="Columna3" dataDxfId="20" dataCellStyle="Hipervínculo"/>
    <tableColumn id="13" name="Columna4" dataDxfId="19" dataCellStyle="Normal 2"/>
    <tableColumn id="14" name="Columna5" dataDxfId="18" dataCellStyle="Hipervínculo"/>
    <tableColumn id="15" name="Columna6" dataDxfId="17" dataCellStyle="Normal 2"/>
    <tableColumn id="16" name="Columna7" dataDxfId="16" dataCellStyle="Hipervínculo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Table62" displayName="Table62" ref="A805:P814" totalsRowShown="0">
  <autoFilter ref="A805:P81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" dataCellStyle="Moneda">
      <calculatedColumnFormula>+(K806+M806+O806)/3</calculatedColumnFormula>
    </tableColumn>
    <tableColumn id="10" name="Columna1" dataDxfId="14" dataCellStyle="Moneda"/>
    <tableColumn id="11" name="Columna2" dataDxfId="13" dataCellStyle="Normal 2"/>
    <tableColumn id="12" name="Columna3" dataDxfId="12" dataCellStyle="Hipervínculo"/>
    <tableColumn id="13" name="Columna4" dataDxfId="11" dataCellStyle="Normal 2"/>
    <tableColumn id="14" name="Columna5" dataDxfId="10" dataCellStyle="Hipervínculo"/>
    <tableColumn id="15" name="Columna6" dataDxfId="9" dataCellStyle="Normal 2"/>
    <tableColumn id="16" name="Columna7" dataDxfId="8" dataCellStyle="Hipervínculo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Table63" displayName="Table63" ref="A818:P825" totalsRowShown="0">
  <autoFilter ref="A818:P825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" dataCellStyle="Moneda">
      <calculatedColumnFormula>+(K819+M819+O819)/3</calculatedColumnFormula>
    </tableColumn>
    <tableColumn id="10" name="Columna1" dataDxfId="6" dataCellStyle="Moneda"/>
    <tableColumn id="11" name="Columna2" dataDxfId="5" dataCellStyle="Normal 2"/>
    <tableColumn id="12" name="Columna3" dataDxfId="4" dataCellStyle="Hipervínculo"/>
    <tableColumn id="13" name="Columna4" dataDxfId="3" dataCellStyle="Normal 2"/>
    <tableColumn id="14" name="Columna5" dataDxfId="2" dataCellStyle="Hipervínculo"/>
    <tableColumn id="15" name="Columna6" dataDxfId="1" dataCellStyle="Normal 2"/>
    <tableColumn id="16" name="Columna7" dataDxfId="0" dataCellStyle="Hipervíncul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dolandia.com.ar/producto/33142/libro-actas-corona-potosi-4m-400-folios-200-hojas/?srsltid=AfmBOorwa_D6M5G51WcFFTGXcaDAAy8JC97tWzwoAlegg-FUMjxUUe9g-I4" TargetMode="External"/><Relationship Id="rId21" Type="http://schemas.openxmlformats.org/officeDocument/2006/relationships/hyperlink" Target="https://thegoodplace.com.ar/producto/caja-grande-tipo-archivo-tamano-oficio-36x25x12-color/" TargetMode="External"/><Relationship Id="rId42" Type="http://schemas.openxmlformats.org/officeDocument/2006/relationships/hyperlink" Target="https://papeleradamian.com/presta/cajas-de-archivo/112-cajas-archivo-plasticas-oficio-9cm-plana-tapa-volcada-709.html?srsltid=AfmBOorVcHxlx2cX8i7EWrsiH4H_r27eCTBAQgm3XMdI6dVpx0snTFaN_lo" TargetMode="External"/><Relationship Id="rId63" Type="http://schemas.openxmlformats.org/officeDocument/2006/relationships/hyperlink" Target="https://www.tomy.com.ar/205-cuaderno-setter-c-esp16x21-x-42-cuad/p?idsku=205&amp;gad_source=1&amp;gclid=Cj0KCQjwtsy1BhD7ARIsAHOi4xYlLPplJJcnt69OUYUYfOpRYCoYyFcWuaUH-fGhnfqjHVuU00teB2caAhPgEALw_wcB" TargetMode="External"/><Relationship Id="rId84" Type="http://schemas.openxmlformats.org/officeDocument/2006/relationships/hyperlink" Target="https://articulo.mercadolibre.com.ar/MLA-907824886-cuaderno-anillado-tipo-abc-20x27-tapa-dura-ray-92grs-100-hj-_JM?matt_tool=38087446&amp;utm_source=google_shopping&amp;utm_medium=organic" TargetMode="External"/><Relationship Id="rId138" Type="http://schemas.openxmlformats.org/officeDocument/2006/relationships/hyperlink" Target="https://soysimple.com.ar/productos/notas-adhesivas-amarillas-100-x-75-mm/?pf=gs&amp;variant=161148302&amp;srsltid=AfmBOormkqLPsrC87CBK4DXe8fYJRd-kdPmWGx4tVALmvQNviU1v94AcfFQ" TargetMode="External"/><Relationship Id="rId159" Type="http://schemas.openxmlformats.org/officeDocument/2006/relationships/hyperlink" Target="https://articulo.mercadolibre.com.ar/MLA-907986631-perforadora-de-papel-olami-standard-perfora-1520-hojas-_JM?matt_tool=38087446&amp;utm_source=google_shopping&amp;utm_medium=organic" TargetMode="External"/><Relationship Id="rId170" Type="http://schemas.openxmlformats.org/officeDocument/2006/relationships/hyperlink" Target="https://ldlibreriadigital2.mitiendanube.com/productos/reglas-transparentes/?variant=463939512&amp;pf=mc" TargetMode="External"/><Relationship Id="rId191" Type="http://schemas.openxmlformats.org/officeDocument/2006/relationships/hyperlink" Target="https://libreriatriskel.com.ar/producto/sacapuntas-keyroad-con-deposito-pumpy/" TargetMode="External"/><Relationship Id="rId205" Type="http://schemas.openxmlformats.org/officeDocument/2006/relationships/hyperlink" Target="https://pizarrasblancas.com.ar/producto/tijera-16cm-olami-x1/" TargetMode="External"/><Relationship Id="rId226" Type="http://schemas.openxmlformats.org/officeDocument/2006/relationships/hyperlink" Target="https://libreriakoky.com/productos/lapices-filgo-x12-colores/" TargetMode="External"/><Relationship Id="rId247" Type="http://schemas.openxmlformats.org/officeDocument/2006/relationships/table" Target="../tables/table15.xml"/><Relationship Id="rId107" Type="http://schemas.openxmlformats.org/officeDocument/2006/relationships/hyperlink" Target="https://www.mbgsrl.com.ar/MLA-787948802-libro-de-actas-oficio-2-manos-200-hojas-_JM" TargetMode="External"/><Relationship Id="rId268" Type="http://schemas.openxmlformats.org/officeDocument/2006/relationships/table" Target="../tables/table36.xml"/><Relationship Id="rId289" Type="http://schemas.openxmlformats.org/officeDocument/2006/relationships/table" Target="../tables/table57.xml"/><Relationship Id="rId11" Type="http://schemas.openxmlformats.org/officeDocument/2006/relationships/hyperlink" Target="https://dvdistribuidora.com.ar/productos/broche-para-abrochadora-64-x-1000-broches-mit/" TargetMode="External"/><Relationship Id="rId32" Type="http://schemas.openxmlformats.org/officeDocument/2006/relationships/hyperlink" Target="https://www.libreriaofistore.com.ar/productos/caja-de-archivo-de-carton-legajo-12-tapa-volcada-x-unidad-481/" TargetMode="External"/><Relationship Id="rId53" Type="http://schemas.openxmlformats.org/officeDocument/2006/relationships/hyperlink" Target="https://tam.com.ar/ficha-563-carpeta-base-opaca-tapa-transparente-oficio-rafer-avios?srsltid=AfmBOop0hL7juio0uOnEfTXtWlC8ZdSv4XMycB7lZx_eo9syb_opIH9ClM0" TargetMode="External"/><Relationship Id="rId74" Type="http://schemas.openxmlformats.org/officeDocument/2006/relationships/hyperlink" Target="https://www.magnapel.com.ar/productos/cuaderno-con-espiral-22x29cm-t-d-por-120hojas-trendy/?variant=794845981&amp;pf=mc" TargetMode="External"/><Relationship Id="rId128" Type="http://schemas.openxmlformats.org/officeDocument/2006/relationships/hyperlink" Target="https://tam.com.ar/ficha-264-marcador-trabi-450-filgo-058-para-pizarra-azul" TargetMode="External"/><Relationship Id="rId149" Type="http://schemas.openxmlformats.org/officeDocument/2006/relationships/hyperlink" Target="https://libreriaintegralmaya.mercadoshops.com.ar/MLA-1372304079-notas-adhesivas-neon-x-5-de-38-x-50-mm-x-4-colores-x-50hjs-_JM" TargetMode="External"/><Relationship Id="rId5" Type="http://schemas.openxmlformats.org/officeDocument/2006/relationships/hyperlink" Target="https://www.elauditor.com.ar/boligrafo-filgo-ginzo-azul-retractil.html" TargetMode="External"/><Relationship Id="rId95" Type="http://schemas.openxmlformats.org/officeDocument/2006/relationships/hyperlink" Target="https://www.hbintegral.com.ar/productos/cutter-plastico-grande-18mm/" TargetMode="External"/><Relationship Id="rId160" Type="http://schemas.openxmlformats.org/officeDocument/2006/relationships/hyperlink" Target="https://www.todopizarras.com.ar/productos/perforadora-olami-hasta-30-hojas/" TargetMode="External"/><Relationship Id="rId181" Type="http://schemas.openxmlformats.org/officeDocument/2006/relationships/hyperlink" Target="https://simtoyss.com/product/regla-mape-transparente-15cm/" TargetMode="External"/><Relationship Id="rId216" Type="http://schemas.openxmlformats.org/officeDocument/2006/relationships/hyperlink" Target="https://www.elauditor.com.ar/tinta-pagoda-sello-goma-500cc-rojo.html" TargetMode="External"/><Relationship Id="rId237" Type="http://schemas.openxmlformats.org/officeDocument/2006/relationships/table" Target="../tables/table5.xml"/><Relationship Id="rId258" Type="http://schemas.openxmlformats.org/officeDocument/2006/relationships/table" Target="../tables/table26.xml"/><Relationship Id="rId279" Type="http://schemas.openxmlformats.org/officeDocument/2006/relationships/table" Target="../tables/table47.xml"/><Relationship Id="rId22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43" Type="http://schemas.openxmlformats.org/officeDocument/2006/relationships/hyperlink" Target="https://www.libreriaofistore.com.ar/productos/caja-de-archivo-plastica-azul-legajo-12-tapa-volcada-x-unidad-486/" TargetMode="External"/><Relationship Id="rId64" Type="http://schemas.openxmlformats.org/officeDocument/2006/relationships/hyperlink" Target="https://www.envacenter.com.ar/catalog/product/view/id/16906/s/cuaderno-america-terra-c-e-rayado-16-x-21-80hjs-ceameterr16x80/?srsltid=AfmBOoo_TbIws20t_tiG6zwe2JXltnwVYyA4LodAIR2RjPjloMKbuc6Suck" TargetMode="External"/><Relationship Id="rId118" Type="http://schemas.openxmlformats.org/officeDocument/2006/relationships/hyperlink" Target="https://articulo.mercadolibre.com.ar/MLA-1443922092-libro-rayado-traves-tapa-dura-carton-apaisado-40x27-cms-200h-_JM?matt_tool=38087446&amp;utm_source=google_shopping&amp;utm_medium=organic" TargetMode="External"/><Relationship Id="rId139" Type="http://schemas.openxmlformats.org/officeDocument/2006/relationships/hyperlink" Target="https://www.sigmagrafica.com.ar/productos/notas-autoadhesivas-75x75-mm/" TargetMode="External"/><Relationship Id="rId290" Type="http://schemas.openxmlformats.org/officeDocument/2006/relationships/table" Target="../tables/table58.xml"/><Relationship Id="rId85" Type="http://schemas.openxmlformats.org/officeDocument/2006/relationships/hyperlink" Target="https://www.multienvasesonline.com.ar/catalog/product/view/id/126366/s/cuaderno-espiral-tapa-dura-husares-surtidos-16-21cm-120-hojas-rayado-unid-20151/" TargetMode="External"/><Relationship Id="rId150" Type="http://schemas.openxmlformats.org/officeDocument/2006/relationships/hyperlink" Target="https://pizarrasblancas.com.ar/producto/nota-autoadhesiva-ezco-e-653-40x50-amarillo-100h/?utm_source=Google+Shopping&amp;utm_medium=cpc&amp;utm_campaign=shooping" TargetMode="External"/><Relationship Id="rId171" Type="http://schemas.openxmlformats.org/officeDocument/2006/relationships/hyperlink" Target="https://todolandia.com.ar/producto/37750/regla-40-cm-pizzini-estudio/?srsltid=AfmBOoo_vD48P5Y42EpzltuQe8AziaqxoZUXnOAFl2nF_HpPuhEK8C7JlbU" TargetMode="External"/><Relationship Id="rId192" Type="http://schemas.openxmlformats.org/officeDocument/2006/relationships/hyperlink" Target="https://libreriatriskel.com.ar/producto/sacapuntas-keyroad-con-deposito-starfish/" TargetMode="External"/><Relationship Id="rId206" Type="http://schemas.openxmlformats.org/officeDocument/2006/relationships/hyperlink" Target="https://www.papeleralaslomas.com.ar/prod/id=3297/GlobalBluePoint-ERP.aspx" TargetMode="External"/><Relationship Id="rId227" Type="http://schemas.openxmlformats.org/officeDocument/2006/relationships/hyperlink" Target="https://libreriakoky.com/productos/lapices-filgo-x12-colores/" TargetMode="External"/><Relationship Id="rId248" Type="http://schemas.openxmlformats.org/officeDocument/2006/relationships/table" Target="../tables/table16.xml"/><Relationship Id="rId269" Type="http://schemas.openxmlformats.org/officeDocument/2006/relationships/table" Target="../tables/table37.xml"/><Relationship Id="rId12" Type="http://schemas.openxmlformats.org/officeDocument/2006/relationships/hyperlink" Target="https://www.libreriaguido.com.ar/productos/broches-mit-64-caja-x-1000-0521/" TargetMode="External"/><Relationship Id="rId33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108" Type="http://schemas.openxmlformats.org/officeDocument/2006/relationships/hyperlink" Target="https://www.mbgsrl.com.ar/MLA-787948802-libro-de-actas-oficio-2-manos-200-hojas-_JM" TargetMode="External"/><Relationship Id="rId129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280" Type="http://schemas.openxmlformats.org/officeDocument/2006/relationships/table" Target="../tables/table48.xml"/><Relationship Id="rId54" Type="http://schemas.openxmlformats.org/officeDocument/2006/relationships/hyperlink" Target="https://www.tomy.com.ar/109-carpeta-l-oficio-transparente/p?idsku=109&amp;gad_source=4&amp;gclid=Cj0KCQjwtsy1BhD7ARIsAHOi4xY78MnJAKRDAcpAtDhRunDZID6C9WjNmLXAW6RT4F9yaIqaLx-QJI4aAuSgEALw_wcB" TargetMode="External"/><Relationship Id="rId75" Type="http://schemas.openxmlformats.org/officeDocument/2006/relationships/hyperlink" Target="https://articulo.mercadolibre.com.ar/MLA-907824886-cuaderno-anillado-tipo-abc-20x27-tapa-dura-ray-92grs-100-hj-_JM?matt_tool=38087446&amp;utm_source=google_shopping&amp;utm_medium=organic" TargetMode="External"/><Relationship Id="rId96" Type="http://schemas.openxmlformats.org/officeDocument/2006/relationships/hyperlink" Target="https://www.pideweb.com.ar/MLA-1426899036-cutter-trincheta-18mm-retractil-acero-guia-alma-metalico-_JM?gad_source=1&amp;gclid=CjwKCAjw2dG1BhB4EiwA998cqDsbW0yjsRkzJltgifrqo5PhTT2SWTlhoMLtrMPWxz_ejl_NfiE0GRoCtUsQAvD_BwE" TargetMode="External"/><Relationship Id="rId140" Type="http://schemas.openxmlformats.org/officeDocument/2006/relationships/hyperlink" Target="https://soysimple.com.ar/productos/notas-adhesivas-amarillas-100-x-75-mm/?pf=gs&amp;variant=161148302&amp;srsltid=AfmBOoo4ez_37j62ENDw5tw6GItyuIBT7f-BdFcc8suqqwstpN_4aA2dIqQ" TargetMode="External"/><Relationship Id="rId161" Type="http://schemas.openxmlformats.org/officeDocument/2006/relationships/hyperlink" Target="https://inkgenio.com.ar/perforadoras/10702-perforadora-ota-sifap-base-de-madera-7792533885218.html" TargetMode="External"/><Relationship Id="rId182" Type="http://schemas.openxmlformats.org/officeDocument/2006/relationships/hyperlink" Target="https://soysimple.com.ar/productos/regla-geo-30-cm/?pf=gs&amp;variant=466337751&amp;srsltid=AfmBOorBi7EDA_20055PbLIxPU7VZtIIXohdHU4Qvw2it76r-MBw-kaKEV0" TargetMode="External"/><Relationship Id="rId217" Type="http://schemas.openxmlformats.org/officeDocument/2006/relationships/hyperlink" Target="https://papelerariboc.com.ar/catalogo/oficina/varios/pr_tinta-para-sellos-de-goma-y-fotopolimero-50-cc_t0718_b25b3b001ae859203eae6904?page=0" TargetMode="External"/><Relationship Id="rId6" Type="http://schemas.openxmlformats.org/officeDocument/2006/relationships/hyperlink" Target="https://www.tomy.com.ar/1904-boligrafo-bic-rondo-1mmazul/p" TargetMode="External"/><Relationship Id="rId238" Type="http://schemas.openxmlformats.org/officeDocument/2006/relationships/table" Target="../tables/table6.xml"/><Relationship Id="rId259" Type="http://schemas.openxmlformats.org/officeDocument/2006/relationships/table" Target="../tables/table27.xml"/><Relationship Id="rId23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119" Type="http://schemas.openxmlformats.org/officeDocument/2006/relationships/hyperlink" Target="https://alotempresas.com.ar/product.asp?sku=LYCPYACC1M&amp;amp;strTracking=PRODUCT%2DPROD" TargetMode="External"/><Relationship Id="rId270" Type="http://schemas.openxmlformats.org/officeDocument/2006/relationships/table" Target="../tables/table38.xml"/><Relationship Id="rId291" Type="http://schemas.openxmlformats.org/officeDocument/2006/relationships/table" Target="../tables/table59.xml"/><Relationship Id="rId44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65" Type="http://schemas.openxmlformats.org/officeDocument/2006/relationships/hyperlink" Target="https://tam.com.ar/ficha-184-cuaderno-con-espiral-chico-16x21-avon-america-84-hojas-rayado?srsltid=AfmBOopU9qKr57X-M6QROUQ5XKgvqp5d6MmWAt_Uz-UhsbHLnG-D0E30f7o" TargetMode="External"/><Relationship Id="rId86" Type="http://schemas.openxmlformats.org/officeDocument/2006/relationships/hyperlink" Target="https://www.libreriaelcolegio.com.ar/cutter-cortante-cutter-ezco-trincheta-basic-chico-9mm--det--6009692724854" TargetMode="External"/><Relationship Id="rId130" Type="http://schemas.openxmlformats.org/officeDocument/2006/relationships/hyperlink" Target="https://www.libreriaenjoy.com.ar/productos/marcador-filgo-para-pizarra-058-034-850/?variant=722838396&amp;pf=mc&amp;gad_source=1&amp;gclid=CjwKCAjw_Na1BhAlEiwAM-dm7AC5_Ro-0lO4dZeE97Hf9XTgvdurHv5wihu7pgUQ9Y7KCyQ9ZXLGKhoCWZIQAvD_BwE" TargetMode="External"/><Relationship Id="rId151" Type="http://schemas.openxmlformats.org/officeDocument/2006/relationships/hyperlink" Target="https://soysimple.com.ar/productos/notas-adhesivas-amarillas-100-x-75-mm/?pf=gs&amp;variant=161148302&amp;srsltid=AfmBOoo4ez_37j62ENDw5tw6GItyuIBT7f-BdFcc8suqqwstpN_4aA2dIqQ" TargetMode="External"/><Relationship Id="rId172" Type="http://schemas.openxmlformats.org/officeDocument/2006/relationships/hyperlink" Target="https://tam.com.ar/ficha-1612-regla-acrilico-x-40-cm-pizzini-verde-1732" TargetMode="External"/><Relationship Id="rId193" Type="http://schemas.openxmlformats.org/officeDocument/2006/relationships/hyperlink" Target="https://www.tomy.com.ar/21-sacapunta-metal-1-cuchilla-chanfleado/p?idsku=21&amp;gad_source=4&amp;gclid=CjwKCAjw_Na1BhAlEiwAM-dm7BI6uy1DFAL1ckzwFP9SDqysxojdtFXYKFr8L-6pQZLfqh1wTSIAgxoCJVgQAvD_BwE" TargetMode="External"/><Relationship Id="rId207" Type="http://schemas.openxmlformats.org/officeDocument/2006/relationships/hyperlink" Target="https://www.todopizarras.com.ar/productos/tijera-mango-plastico-reforzado-y-hoja-de-acero-243-cm/" TargetMode="External"/><Relationship Id="rId228" Type="http://schemas.openxmlformats.org/officeDocument/2006/relationships/hyperlink" Target="https://www.buronet.com.ar/abrochadora-olami-abr101-pinza-nro10-hasta-12-hojas-color-gris/p/MLA27508228?pdp_filters=category%3AMLA69564%7Cseller_id%3A63110073%7Citem_id%3AMLA1399437905" TargetMode="External"/><Relationship Id="rId249" Type="http://schemas.openxmlformats.org/officeDocument/2006/relationships/table" Target="../tables/table17.xml"/><Relationship Id="rId13" Type="http://schemas.openxmlformats.org/officeDocument/2006/relationships/hyperlink" Target="https://www.elauditor.com.ar/broches-mit-64-por-1000-unidades.html" TargetMode="External"/><Relationship Id="rId109" Type="http://schemas.openxmlformats.org/officeDocument/2006/relationships/hyperlink" Target="https://www.mbgsrl.com.ar/MLA-787948802-libro-de-actas-oficio-2-manos-200-hojas-_JM" TargetMode="External"/><Relationship Id="rId260" Type="http://schemas.openxmlformats.org/officeDocument/2006/relationships/table" Target="../tables/table28.xml"/><Relationship Id="rId281" Type="http://schemas.openxmlformats.org/officeDocument/2006/relationships/table" Target="../tables/table49.xml"/><Relationship Id="rId34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55" Type="http://schemas.openxmlformats.org/officeDocument/2006/relationships/hyperlink" Target="https://www.tomy.com.ar/1725-cinta-setter-adhesiva-12x60/p?gad_source=1&amp;gclid=Cj0KCQjwtsy1BhD7ARIsAHOi4xaYcdAGUZieSWvgrfXHA_a1SeowYVSM9L4zFGn6nKnXLhpMfOCSh0saAvhUEALw_wcB" TargetMode="External"/><Relationship Id="rId76" Type="http://schemas.openxmlformats.org/officeDocument/2006/relationships/hyperlink" Target="https://www.multienvasesonline.com.ar/catalog/product/view/id/126366/s/cuaderno-espiral-tapa-dura-husares-surtidos-16-21cm-120-hojas-rayado-unid-20151/" TargetMode="External"/><Relationship Id="rId97" Type="http://schemas.openxmlformats.org/officeDocument/2006/relationships/hyperlink" Target="https://www.librerialuro.com.ar/catalog/product/view/_ignore_category/1/id/9444/s/cutter-olami-9mm-plastico-economico-6930114529361/" TargetMode="External"/><Relationship Id="rId120" Type="http://schemas.openxmlformats.org/officeDocument/2006/relationships/hyperlink" Target="https://www.tomy.com.ar/1680-libro-actas-licitacion-corona-2m/p?idsku=1680&amp;gad_source=4&amp;gclid=CjwKCAjw_Na1BhAlEiwAM-dm7B6XFOMlY5C-sWiLh52rFhRzjNs_mkTQhXevApiYhzoeM7snyydIpBoCJJMQAvD_BwE" TargetMode="External"/><Relationship Id="rId141" Type="http://schemas.openxmlformats.org/officeDocument/2006/relationships/hyperlink" Target="https://inkgenio.com.ar/75x75/10250-notas-adhesivas-ezco-e-654-75x75-x100-6922508600039.html" TargetMode="External"/><Relationship Id="rId7" Type="http://schemas.openxmlformats.org/officeDocument/2006/relationships/hyperlink" Target="https://dvdistribuidora.com.ar/productos/boligrafo-retractil-punta-de-1mm-fast-grip-filgo/" TargetMode="External"/><Relationship Id="rId71" Type="http://schemas.openxmlformats.org/officeDocument/2006/relationships/hyperlink" Target="https://www.tomy.com.ar/9191-cuaderno-ledesma-nat-c-esp21x27-x-80-cuad/p?idsku=9191" TargetMode="External"/><Relationship Id="rId92" Type="http://schemas.openxmlformats.org/officeDocument/2006/relationships/hyperlink" Target="https://www.elpoli.com/productos/cortante-cutter-tincheta-bulit-serie-300-reforzado-18-mm/" TargetMode="External"/><Relationship Id="rId162" Type="http://schemas.openxmlformats.org/officeDocument/2006/relationships/hyperlink" Target="https://dvdistribuidora.com.ar/productos/perforadora-para-10-hojas-olami/?variant=95001010&amp;pf=mc&amp;srsltid=AfmBOorb3fxV1LytMZL9R3NKULqeKRxwKhqDggK2mluJAl2PY1hfKu9lsPo" TargetMode="External"/><Relationship Id="rId183" Type="http://schemas.openxmlformats.org/officeDocument/2006/relationships/hyperlink" Target="https://tam.com.ar/ficha-1540-sacapuntas-plastico" TargetMode="External"/><Relationship Id="rId213" Type="http://schemas.openxmlformats.org/officeDocument/2006/relationships/hyperlink" Target="https://alot.com.ar/product.asp?sku=TSEPYGR&amp;tracking=DEPT%5FPRODUCT&amp;" TargetMode="External"/><Relationship Id="rId218" Type="http://schemas.openxmlformats.org/officeDocument/2006/relationships/hyperlink" Target="https://www.redlibrera.com/p/tinta-para-sello-sta-x--250-cc.-negro-cod.-301%252d04%252d01" TargetMode="External"/><Relationship Id="rId234" Type="http://schemas.openxmlformats.org/officeDocument/2006/relationships/table" Target="../tables/table2.xml"/><Relationship Id="rId239" Type="http://schemas.openxmlformats.org/officeDocument/2006/relationships/table" Target="../tables/table7.xml"/><Relationship Id="rId2" Type="http://schemas.openxmlformats.org/officeDocument/2006/relationships/hyperlink" Target="https://www.papeleralaslomas.com.ar/prod/id=5182/GlobalBluePoint-ERP.aspx" TargetMode="External"/><Relationship Id="rId29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250" Type="http://schemas.openxmlformats.org/officeDocument/2006/relationships/table" Target="../tables/table18.xml"/><Relationship Id="rId255" Type="http://schemas.openxmlformats.org/officeDocument/2006/relationships/table" Target="../tables/table23.xml"/><Relationship Id="rId271" Type="http://schemas.openxmlformats.org/officeDocument/2006/relationships/table" Target="../tables/table39.xml"/><Relationship Id="rId276" Type="http://schemas.openxmlformats.org/officeDocument/2006/relationships/table" Target="../tables/table44.xml"/><Relationship Id="rId292" Type="http://schemas.openxmlformats.org/officeDocument/2006/relationships/table" Target="../tables/table60.xml"/><Relationship Id="rId24" Type="http://schemas.openxmlformats.org/officeDocument/2006/relationships/hyperlink" Target="https://tiendaliberarte.com.ar/productos/caja-archivo-carton-oficio/" TargetMode="External"/><Relationship Id="rId40" Type="http://schemas.openxmlformats.org/officeDocument/2006/relationships/hyperlink" Target="https://www.libreriaofistore.com.ar/productos/caja-de-archivo-plastica-azul-legajo-12-tapa-volcada-x-unidad-486/" TargetMode="External"/><Relationship Id="rId45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66" Type="http://schemas.openxmlformats.org/officeDocument/2006/relationships/hyperlink" Target="https://www.redlibrera.com/p/cuaderno-triunfante-linea-tecno-16-x-21-con-espiral-tapa-flexible-x-40-hjs.-cuadriculado-%252d-90-g%252fm2-cod.-146251" TargetMode="External"/><Relationship Id="rId87" Type="http://schemas.openxmlformats.org/officeDocument/2006/relationships/hyperlink" Target="https://www.elpoli.com/productos/cutter-trincheta-cortante-olami-tri-101-plastico-9-mm/" TargetMode="External"/><Relationship Id="rId110" Type="http://schemas.openxmlformats.org/officeDocument/2006/relationships/hyperlink" Target="https://www.mbgsrl.com.ar/MLA-787948802-libro-de-actas-oficio-2-manos-200-hojas-_JM" TargetMode="External"/><Relationship Id="rId115" Type="http://schemas.openxmlformats.org/officeDocument/2006/relationships/hyperlink" Target="https://www.elauditor.com.ar/libro-actas-pagoda-corona-2-manos.html" TargetMode="External"/><Relationship Id="rId131" Type="http://schemas.openxmlformats.org/officeDocument/2006/relationships/hyperlink" Target="https://www.tomy.com.ar/3208-notas-autoadhesivas-yidoo-75x100mm-amarilla-x-100h/p" TargetMode="External"/><Relationship Id="rId136" Type="http://schemas.openxmlformats.org/officeDocument/2006/relationships/hyperlink" Target="https://libreriaoasis.com.ar/products/notas-adhesivas-eagle-75x75-x-100" TargetMode="External"/><Relationship Id="rId157" Type="http://schemas.openxmlformats.org/officeDocument/2006/relationships/hyperlink" Target="https://www.laeditorial.com.ar/comercial/68183-perforadora-olami-810-per507?gad_source=1&amp;gclid=CjwKCAjw_Na1BhAlEiwAM-dm7HJOM8A6wkz2LkAsAcVLx-9CcMcZ4hm1Ir5rRG02Wnj0Ax686bSBqBoCxS8QAvD_BwE" TargetMode="External"/><Relationship Id="rId178" Type="http://schemas.openxmlformats.org/officeDocument/2006/relationships/hyperlink" Target="https://ldlibreriadigital2.mitiendanube.com/productos/reglas-transparentes/?variant=463939512&amp;pf=mc" TargetMode="External"/><Relationship Id="rId61" Type="http://schemas.openxmlformats.org/officeDocument/2006/relationships/hyperlink" Target="https://www.libreriapapelandia.com.ar/productos/cinta-adhesiva-transp-12-mm-x-60-mts-ajec/?variant=680365837&amp;pf=mc" TargetMode="External"/><Relationship Id="rId82" Type="http://schemas.openxmlformats.org/officeDocument/2006/relationships/hyperlink" Target="https://www.envacenter.com.ar/cuaderno-america-nos-2-c-e-rayado-16-x-21-80hjs-ceamenos2r16x80?srsltid=AfmBOopnEunuXyt9z_pvobM03mGQ4BGQdIQluG75tSJ2zhUn7XB0lHqcawU" TargetMode="External"/><Relationship Id="rId152" Type="http://schemas.openxmlformats.org/officeDocument/2006/relationships/hyperlink" Target="https://pizarrasblancas.com.ar/producto/banderitas-senaladoras-ezco-125h-5-colores/?utm_source=Google+Shopping&amp;utm_medium=cpc&amp;utm_campaign=shooping" TargetMode="External"/><Relationship Id="rId173" Type="http://schemas.openxmlformats.org/officeDocument/2006/relationships/hyperlink" Target="https://ldlibreriadigital2.mitiendanube.com/productos/reglas-transparentes/?variant=463939512&amp;pf=mc" TargetMode="External"/><Relationship Id="rId194" Type="http://schemas.openxmlformats.org/officeDocument/2006/relationships/hyperlink" Target="https://tam.com.ar/ficha-1541-sacapunta-metalico-simball-ezco?gad_source=4&amp;gclid=CjwKCAjw_Na1BhAlEiwAM-dm7O9UF_-yAiJGW2zdWjz9bV2Vh4fDyojbTzcVjDf5gEKplz1v0WdY5RoCpBUQAvD_BwE" TargetMode="External"/><Relationship Id="rId199" Type="http://schemas.openxmlformats.org/officeDocument/2006/relationships/hyperlink" Target="https://articulo.mercadolibre.com.ar/MLA-1893748478-tijera-de-oficina-ezco-21cm-innova-_JM?searchVariation=181487080722" TargetMode="External"/><Relationship Id="rId203" Type="http://schemas.openxmlformats.org/officeDocument/2006/relationships/hyperlink" Target="https://www.elpoli.com/productos/tijera-mango-plastico-olami-100-standard-chica-16cm/" TargetMode="External"/><Relationship Id="rId208" Type="http://schemas.openxmlformats.org/officeDocument/2006/relationships/hyperlink" Target="https://www.tomy.com.ar/2449-tinta-pagoda-p-sellos-frasco-x-30cc-negro/p?idsku=2449&amp;gad_source=1&amp;gclid=CjwKCAjw_Na1BhAlEiwAM-dm7JsTR2qEAj-fJ1hGV27Pe3mRbsXW87UgPqHeTb8CfICzLgel0deDrBoCWHwQAvD_BwE" TargetMode="External"/><Relationship Id="rId229" Type="http://schemas.openxmlformats.org/officeDocument/2006/relationships/hyperlink" Target="https://wecraft.ar/store/recto/3175-cutter-18-mm-con-alma-de-acero.html" TargetMode="External"/><Relationship Id="rId19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224" Type="http://schemas.openxmlformats.org/officeDocument/2006/relationships/hyperlink" Target="https://libreriakoky.com/productos/lapices-filgo-x12-colores/" TargetMode="External"/><Relationship Id="rId240" Type="http://schemas.openxmlformats.org/officeDocument/2006/relationships/table" Target="../tables/table8.xml"/><Relationship Id="rId245" Type="http://schemas.openxmlformats.org/officeDocument/2006/relationships/table" Target="../tables/table13.xml"/><Relationship Id="rId261" Type="http://schemas.openxmlformats.org/officeDocument/2006/relationships/table" Target="../tables/table29.xml"/><Relationship Id="rId266" Type="http://schemas.openxmlformats.org/officeDocument/2006/relationships/table" Target="../tables/table34.xml"/><Relationship Id="rId287" Type="http://schemas.openxmlformats.org/officeDocument/2006/relationships/table" Target="../tables/table55.xml"/><Relationship Id="rId14" Type="http://schemas.openxmlformats.org/officeDocument/2006/relationships/hyperlink" Target="https://dwdistribuidora.mitiendanube.com/productos/broches-grap-10-50-x1000/?variant=579825286&amp;pf=mc&amp;gad_source=1&amp;gclid=Cj0KCQjw8MG1BhCoARIsAHxSiQkNiunUVyPXtz0RQN3gp3YCS7_5PFqd8GsftXjFIXN1YjmbAbKu-L0aAsEfEALw_wcB" TargetMode="External"/><Relationship Id="rId30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35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56" Type="http://schemas.openxmlformats.org/officeDocument/2006/relationships/hyperlink" Target="https://www.libreriamayoristazalez.com.ar/productos/cinta-adhesiva-12-mm-x-8-mtspack-x-10-rollos/" TargetMode="External"/><Relationship Id="rId77" Type="http://schemas.openxmlformats.org/officeDocument/2006/relationships/hyperlink" Target="https://www.decodesignmayorista.com.ar/productos/cuaderno-notebook-loewe-100-hojas/" TargetMode="External"/><Relationship Id="rId100" Type="http://schemas.openxmlformats.org/officeDocument/2006/relationships/hyperlink" Target="https://soysimple.com.ar/productos/cutter-metal-ezco-c-guia-18-mm/?pf=gs&amp;variant=183018421&amp;srsltid=AfmBOoo5gThOfmSeupzzHL-xRCL22Off9Zd2SJ2NjTxjWZ7j9n9wtUkWVD4" TargetMode="External"/><Relationship Id="rId105" Type="http://schemas.openxmlformats.org/officeDocument/2006/relationships/hyperlink" Target="https://articulo.mercadolibre.com.ar/MLA-851469761-lapiz-de-grafito-negro-pinto-filgo-hb-n2-pack-x-4-unidades-_JM" TargetMode="External"/><Relationship Id="rId126" Type="http://schemas.openxmlformats.org/officeDocument/2006/relationships/hyperlink" Target="https://tam.com.ar/ficha-264-marcador-trabi-450-filgo-058-para-pizarra-azul" TargetMode="External"/><Relationship Id="rId147" Type="http://schemas.openxmlformats.org/officeDocument/2006/relationships/hyperlink" Target="https://libreriaintegralmaya.mercadoshops.com.ar/MLA-1372304079-notas-adhesivas-neon-x-5-de-38-x-50-mm-x-4-colores-x-50hjs-_JM" TargetMode="External"/><Relationship Id="rId168" Type="http://schemas.openxmlformats.org/officeDocument/2006/relationships/hyperlink" Target="https://www.todopizarras.com.ar/productos/perforadora-olami-hasta-40-hojas/" TargetMode="External"/><Relationship Id="rId282" Type="http://schemas.openxmlformats.org/officeDocument/2006/relationships/table" Target="../tables/table50.xml"/><Relationship Id="rId8" Type="http://schemas.openxmlformats.org/officeDocument/2006/relationships/hyperlink" Target="https://www.tomy.com.ar/4405-borrador-talbot-de-madera-p-tiza/p?idsku=4405&amp;gad_source=1&amp;gclid=Cj0KCQjw8MG1BhCoARIsAHxSiQlv6Mq-XpymvThlgJLeKtkGazkKaiy5z7uQQbi97k8EGZ7Cb6tCsB4aAjpUEALw_wcB" TargetMode="External"/><Relationship Id="rId51" Type="http://schemas.openxmlformats.org/officeDocument/2006/relationships/hyperlink" Target="https://www.centroperez.com.ar/carpeta-oficio-cristal-the-phel-roja-130678" TargetMode="External"/><Relationship Id="rId72" Type="http://schemas.openxmlformats.org/officeDocument/2006/relationships/hyperlink" Target="https://libretorrefuerte.mitiendanube.com/productos/cuaderno-a5-triunfante-120-hojas-tapa-carton-vinilica/?variant=780755561&amp;pf=mc" TargetMode="External"/><Relationship Id="rId93" Type="http://schemas.openxmlformats.org/officeDocument/2006/relationships/hyperlink" Target="https://www.tiendaoneart.com.ar/productos/cortante-cutter-sin-guia-ezco-9mm/" TargetMode="External"/><Relationship Id="rId98" Type="http://schemas.openxmlformats.org/officeDocument/2006/relationships/hyperlink" Target="https://www.pideweb.com.ar/MLA-860006264-cutter-trincheta-18mm-cortes-precision-freno-de-seguridad-_JM?gad_source=1&amp;gclid=CjwKCAjw2dG1BhB4EiwA998cqIZvFHAfrza7F6G1XHXym4nFaqOFma3450J86RzaIT4CWaLX4HsHWRoC3LgQAvD_BwE" TargetMode="External"/><Relationship Id="rId121" Type="http://schemas.openxmlformats.org/officeDocument/2006/relationships/hyperlink" Target="https://mercadoconsorcio.com.ar/producto/libro-de-actas-tapa-dura/" TargetMode="External"/><Relationship Id="rId142" Type="http://schemas.openxmlformats.org/officeDocument/2006/relationships/hyperlink" Target="https://www.libreriaguido.com.ar/productos/stick-n-21006-76x50mm-amarillo-x100/?variant=165088326&amp;pf=mc" TargetMode="External"/><Relationship Id="rId163" Type="http://schemas.openxmlformats.org/officeDocument/2006/relationships/hyperlink" Target="https://www.mercadolibre.com.ar/perforadora-de-papel-metalica-hasta-20-hojas-color-negro-forma-de-la-perforacion-circulo/p/MLA28112404?matt_tool=38087446&amp;utm_source=google_shopping&amp;utm_medium=organic&amp;item_id=MLA1401049695&amp;from=gshop" TargetMode="External"/><Relationship Id="rId184" Type="http://schemas.openxmlformats.org/officeDocument/2006/relationships/hyperlink" Target="https://tam.com.ar/ficha-1540-sacapuntas-plastico" TargetMode="External"/><Relationship Id="rId189" Type="http://schemas.openxmlformats.org/officeDocument/2006/relationships/hyperlink" Target="https://distribuidoraalpaso.mitiendanube.com/productos/sacapuntas-de-plastico-filgo-x72-surtidos/?variant=767153201&amp;pf=mc&amp;srsltid=AfmBOoqdp3RwGNoE6-ZkzhGrSybsuDXFLUDXyuFx1oxvV0MDJdUgadR0tck" TargetMode="External"/><Relationship Id="rId219" Type="http://schemas.openxmlformats.org/officeDocument/2006/relationships/hyperlink" Target="https://libreriakoky.com/productos/lapices-filgo-x12-colores/" TargetMode="External"/><Relationship Id="rId3" Type="http://schemas.openxmlformats.org/officeDocument/2006/relationships/hyperlink" Target="https://www.papeleralaslomas.com.ar/prod/id=5182/GlobalBluePoint-ERP.aspx" TargetMode="External"/><Relationship Id="rId214" Type="http://schemas.openxmlformats.org/officeDocument/2006/relationships/hyperlink" Target="https://platerito.com.ar/productos/tinta-para-sellos-al-agua-60cc-eureka/?variant=133106184&amp;pf=mc" TargetMode="External"/><Relationship Id="rId230" Type="http://schemas.openxmlformats.org/officeDocument/2006/relationships/hyperlink" Target="https://www.pideweb.com.ar/MLA-1426899036-cutter-trincheta-18mm-retractil-acero-guia-alma-metalico-_JM?gad_source=1&amp;gclid=CjwKCAjw2dG1BhB4EiwA998cqDsbW0yjsRkzJltgifrqo5PhTT2SWTlhoMLtrMPWxz_ejl_NfiE0GRoCtUsQAvD_BwE" TargetMode="External"/><Relationship Id="rId235" Type="http://schemas.openxmlformats.org/officeDocument/2006/relationships/table" Target="../tables/table3.xml"/><Relationship Id="rId251" Type="http://schemas.openxmlformats.org/officeDocument/2006/relationships/table" Target="../tables/table19.xml"/><Relationship Id="rId256" Type="http://schemas.openxmlformats.org/officeDocument/2006/relationships/table" Target="../tables/table24.xml"/><Relationship Id="rId277" Type="http://schemas.openxmlformats.org/officeDocument/2006/relationships/table" Target="../tables/table45.xml"/><Relationship Id="rId25" Type="http://schemas.openxmlformats.org/officeDocument/2006/relationships/hyperlink" Target="https://www.ofisellos.com/productos/caja-plastica-de-archivo-legajo/?variant=865086781&amp;pf=mc" TargetMode="External"/><Relationship Id="rId46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67" Type="http://schemas.openxmlformats.org/officeDocument/2006/relationships/hyperlink" Target="https://www.libreriapapelandia.com.ar/productos/cuaderno-16x21-c-espiral-80hs-husares/?variant=641993663&amp;pf=mc" TargetMode="External"/><Relationship Id="rId116" Type="http://schemas.openxmlformats.org/officeDocument/2006/relationships/hyperlink" Target="https://www.tiendafonopel.com/MLA-1111795169-libro-de-actas-corona-3-manos-300-folios-tapa-dura-potosi-_JM" TargetMode="External"/><Relationship Id="rId137" Type="http://schemas.openxmlformats.org/officeDocument/2006/relationships/hyperlink" Target="https://www.libreriaguido.com.ar/productos/stick-n-21006-76x50mm-amarillo-x100/?variant=165088326&amp;pf=mc" TargetMode="External"/><Relationship Id="rId158" Type="http://schemas.openxmlformats.org/officeDocument/2006/relationships/hyperlink" Target="https://www.laeditorial.com.ar/comercial/68183-perforadora-olami-810-per507?gad_source=1&amp;gclid=CjwKCAjw_Na1BhAlEiwAM-dm7HJOM8A6wkz2LkAsAcVLx-9CcMcZ4hm1Ir5rRG02Wnj0Ax686bSBqBoCxS8QAvD_BwE" TargetMode="External"/><Relationship Id="rId272" Type="http://schemas.openxmlformats.org/officeDocument/2006/relationships/table" Target="../tables/table40.xml"/><Relationship Id="rId293" Type="http://schemas.openxmlformats.org/officeDocument/2006/relationships/table" Target="../tables/table61.xml"/><Relationship Id="rId20" Type="http://schemas.openxmlformats.org/officeDocument/2006/relationships/hyperlink" Target="https://www.libreriaofistore.com.ar/productos/caja-de-archivo-de-carton-legajo-12-tapa-volcada-x-unidad-481/" TargetMode="External"/><Relationship Id="rId41" Type="http://schemas.openxmlformats.org/officeDocument/2006/relationships/hyperlink" Target="https://papeleradamian.com/presta/cajas-de-archivo/112-cajas-archivo-plasticas-oficio-9cm-plana-tapa-volcada-709.html?srsltid=AfmBOorVcHxlx2cX8i7EWrsiH4H_r27eCTBAQgm3XMdI6dVpx0snTFaN_lo" TargetMode="External"/><Relationship Id="rId62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83" Type="http://schemas.openxmlformats.org/officeDocument/2006/relationships/hyperlink" Target="https://www.magnapel.com.ar/productos/cuaderno-con-espiral-22x29cm-t-d-por-120hojas-trendy/?variant=794845981&amp;pf=mc" TargetMode="External"/><Relationship Id="rId88" Type="http://schemas.openxmlformats.org/officeDocument/2006/relationships/hyperlink" Target="https://dvdistribuidora.com.ar/productos/cutter-cuerpo-plastico-grande-de-18mm-olami/" TargetMode="External"/><Relationship Id="rId111" Type="http://schemas.openxmlformats.org/officeDocument/2006/relationships/hyperlink" Target="https://www.mbgsrl.com.ar/MLA-787948802-libro-de-actas-oficio-2-manos-200-hojas-_JM" TargetMode="External"/><Relationship Id="rId132" Type="http://schemas.openxmlformats.org/officeDocument/2006/relationships/hyperlink" Target="https://www.tomy.com.ar/3208-notas-autoadhesivas-yidoo-75x100mm-amarilla-x-100h/p" TargetMode="External"/><Relationship Id="rId153" Type="http://schemas.openxmlformats.org/officeDocument/2006/relationships/hyperlink" Target="https://papeleradamian.com/presta/resmas-papel-obra/456-notas-adhesivas-tipo-post-it-76x76-taco-400-hojas-surtido-6957990901258.html?srsltid=AfmBOopKd5wQ56lUwWxEoRMG2g8Uo7_4RPovpQFdBHlMXEBvgrWAjBy9ACc" TargetMode="External"/><Relationship Id="rId174" Type="http://schemas.openxmlformats.org/officeDocument/2006/relationships/hyperlink" Target="https://www.jumbo.com.ar/regla-maped-15-cm/p?srsltid=AfmBOoqpZqSZM62BbZ1pQZMGE2ZNpTKNHToDQT5c0ibtItPcy1pOQ6kj6t0" TargetMode="External"/><Relationship Id="rId179" Type="http://schemas.openxmlformats.org/officeDocument/2006/relationships/hyperlink" Target="https://www.sasamayorista.com.ar/productos/regla-x-30-cm/?variant=574521713&amp;pf=mc" TargetMode="External"/><Relationship Id="rId195" Type="http://schemas.openxmlformats.org/officeDocument/2006/relationships/hyperlink" Target="https://www.centroperez.com.ar/sacapunta-maped-metal-satelite-94542?gad_source=4&amp;gclid=CjwKCAjw_Na1BhAlEiwAM-dm7IMznwgi4qNyfHd3vfYtwbNdXnYbUo7leFNSLdqAqv18hAFCF-CPxhoC_ocQAvD_BwE" TargetMode="External"/><Relationship Id="rId209" Type="http://schemas.openxmlformats.org/officeDocument/2006/relationships/hyperlink" Target="https://poligarsrl.com.ar/poligar_shop/sellos-y-tintas/11523-tinta-para-sellos-sta-negra-----------------------.html?gad_source=1&amp;gclid=CjwKCAjw_Na1BhAlEiwAM-dm7JS-6Y3t7T_WrVYOeU0I57IEOQ4IIFeXTYGgJHrI7_GcTjF_UtwcTBoCiRgQAvD_BwE" TargetMode="External"/><Relationship Id="rId190" Type="http://schemas.openxmlformats.org/officeDocument/2006/relationships/hyperlink" Target="https://www.sasamayorista.com.ar/productos/sacapunta-escolar-plastico-1-cuchilla/?variant=251757129&amp;pf=mc" TargetMode="External"/><Relationship Id="rId204" Type="http://schemas.openxmlformats.org/officeDocument/2006/relationships/hyperlink" Target="https://bodypel.com.ar/tijera-pizzini-mio-12-cm-para-zurdos-tije201" TargetMode="External"/><Relationship Id="rId220" Type="http://schemas.openxmlformats.org/officeDocument/2006/relationships/hyperlink" Target="https://libreriakoky.com/productos/lapices-filgo-x12-colores/" TargetMode="External"/><Relationship Id="rId225" Type="http://schemas.openxmlformats.org/officeDocument/2006/relationships/hyperlink" Target="https://libreriakoky.com/productos/lapices-filgo-x12-colores/" TargetMode="External"/><Relationship Id="rId241" Type="http://schemas.openxmlformats.org/officeDocument/2006/relationships/table" Target="../tables/table9.xml"/><Relationship Id="rId246" Type="http://schemas.openxmlformats.org/officeDocument/2006/relationships/table" Target="../tables/table14.xml"/><Relationship Id="rId267" Type="http://schemas.openxmlformats.org/officeDocument/2006/relationships/table" Target="../tables/table35.xml"/><Relationship Id="rId288" Type="http://schemas.openxmlformats.org/officeDocument/2006/relationships/table" Target="../tables/table56.xml"/><Relationship Id="rId15" Type="http://schemas.openxmlformats.org/officeDocument/2006/relationships/hyperlink" Target="https://www.tomy.com.ar/82-caja-archivo-carton-oficio-9/p?idsku=82&amp;gad_source=1&amp;gclid=Cj0KCQjwtsy1BhD7ARIsAHOi4xYAK5aU3yybVgzbobBk4I-WZWC-q-cAdiUY4iC-w2pA5HCtOM9M0LMaAopSEALw_wcB" TargetMode="External"/><Relationship Id="rId36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57" Type="http://schemas.openxmlformats.org/officeDocument/2006/relationships/hyperlink" Target="https://www.buronet.com.ar/MLA-861434385-cintas-bifaz-kevi-12mm-x30-mts-pack-x-3-unidad-_JM?variation=179650286609" TargetMode="External"/><Relationship Id="rId106" Type="http://schemas.openxmlformats.org/officeDocument/2006/relationships/hyperlink" Target="https://articulo.mercadolibre.com.ar/MLA-923952767-libro-rab-traves-rayado-apaisado-33-x22-cm-300-paginas-_JM?matt_tool=38087446&amp;utm_source=google_shopping&amp;utm_medium=organic" TargetMode="External"/><Relationship Id="rId127" Type="http://schemas.openxmlformats.org/officeDocument/2006/relationships/hyperlink" Target="https://tam.com.ar/ficha-264-marcador-trabi-450-filgo-058-para-pizarra-azul" TargetMode="External"/><Relationship Id="rId262" Type="http://schemas.openxmlformats.org/officeDocument/2006/relationships/table" Target="../tables/table30.xml"/><Relationship Id="rId283" Type="http://schemas.openxmlformats.org/officeDocument/2006/relationships/table" Target="../tables/table51.xml"/><Relationship Id="rId10" Type="http://schemas.openxmlformats.org/officeDocument/2006/relationships/hyperlink" Target="https://libreriathesis.com.ar/borrador-pastel-para-pizarra-blanca-sifap/" TargetMode="External"/><Relationship Id="rId31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52" Type="http://schemas.openxmlformats.org/officeDocument/2006/relationships/hyperlink" Target="https://www.centroperez.com.ar/carpeta-oficio-cristal-the-phel-roja-130678" TargetMode="External"/><Relationship Id="rId73" Type="http://schemas.openxmlformats.org/officeDocument/2006/relationships/hyperlink" Target="https://www.envacenter.com.ar/cuaderno-america-nos-2-c-e-rayado-16-x-21-80hjs-ceamenos2r16x80?srsltid=AfmBOopnEunuXyt9z_pvobM03mGQ4BGQdIQluG75tSJ2zhUn7XB0lHqcawU" TargetMode="External"/><Relationship Id="rId78" Type="http://schemas.openxmlformats.org/officeDocument/2006/relationships/hyperlink" Target="https://www.decodesignmayorista.com.ar/productos/cuaderno-notebook-loewe-100-hojas/" TargetMode="External"/><Relationship Id="rId94" Type="http://schemas.openxmlformats.org/officeDocument/2006/relationships/hyperlink" Target="https://www.mbgsrl.com.ar/MLA-1429418903-cutter-trincheta-olami-plastico-9mm-por-unidad-_JM" TargetMode="External"/><Relationship Id="rId99" Type="http://schemas.openxmlformats.org/officeDocument/2006/relationships/hyperlink" Target="https://www.jugueteriasmikey.com.ar/productos/olami-cutter-importada-18-mm/?variant=427667135&amp;pf=mc" TargetMode="External"/><Relationship Id="rId101" Type="http://schemas.openxmlformats.org/officeDocument/2006/relationships/hyperlink" Target="https://tam.com.ar/ficha-451-goma-de-borrar-lapiz-2-banderas-ezco?gad_source=1&amp;gclid=CjwKCAjw2dG1BhB4EiwA998cqKAw8hi7Qiyle53-JCWUc6yiLftpLYhRPxEyJYy0VXXqVFH9dvMn3BoC0UYQAvD_BwE" TargetMode="External"/><Relationship Id="rId122" Type="http://schemas.openxmlformats.org/officeDocument/2006/relationships/hyperlink" Target="https://tam.com.ar/ficha-264-marcador-trabi-450-filgo-058-para-pizarra-azul" TargetMode="External"/><Relationship Id="rId143" Type="http://schemas.openxmlformats.org/officeDocument/2006/relationships/hyperlink" Target="https://libreriaoasis.com.ar/products/notas-adhesivas-eagle-75x75-x-100" TargetMode="External"/><Relationship Id="rId148" Type="http://schemas.openxmlformats.org/officeDocument/2006/relationships/hyperlink" Target="https://libreriaintegralmaya.mercadoshops.com.ar/MLA-1372304079-notas-adhesivas-neon-x-5-de-38-x-50-mm-x-4-colores-x-50hjs-_JM" TargetMode="External"/><Relationship Id="rId164" Type="http://schemas.openxmlformats.org/officeDocument/2006/relationships/hyperlink" Target="https://www.libreriamayoristazalez.com.ar/productos/perforadora-olami-p-30-hjs/?variant=943933917&amp;pf=mc" TargetMode="External"/><Relationship Id="rId169" Type="http://schemas.openxmlformats.org/officeDocument/2006/relationships/hyperlink" Target="https://www.envacenter.com.ar/catalog/product/view/id/17736/s/perforadora-sifap-base-madera-x-unidad-perfsifbmx1/?srsltid=AfmBOoqH6lOgJljFwwaUH0XAxrG3zYf4v9vf_4W86nll2GvX1i_tTI6cGaw" TargetMode="External"/><Relationship Id="rId185" Type="http://schemas.openxmlformats.org/officeDocument/2006/relationships/hyperlink" Target="https://tam.com.ar/ficha-1540-sacapuntas-plastico" TargetMode="External"/><Relationship Id="rId4" Type="http://schemas.openxmlformats.org/officeDocument/2006/relationships/hyperlink" Target="https://libreriakoky.com/productos/lapices-filgo-x12-colores/" TargetMode="External"/><Relationship Id="rId9" Type="http://schemas.openxmlformats.org/officeDocument/2006/relationships/hyperlink" Target="https://www.laeditorial.com.ar/comercial/61217-borrador-sifap-para-pizarra-7792533189569?gad_source=1&amp;gclid=Cj0KCQjw8MG1BhCoARIsAHxSiQm20MIpZcO85C4vPriuBIGrE69tVLbYHD0QakoQz2dIVuzjIiXp5DoaAjljEALw_wcB" TargetMode="External"/><Relationship Id="rId180" Type="http://schemas.openxmlformats.org/officeDocument/2006/relationships/hyperlink" Target="https://www.libreriavita.com/productos/regla-20-cm/?pf=gs&amp;variant=187825178" TargetMode="External"/><Relationship Id="rId210" Type="http://schemas.openxmlformats.org/officeDocument/2006/relationships/hyperlink" Target="https://www.tomy.com.ar/2449-tinta-pagoda-p-sellos-frasco-x-30cc-negro/p?idsku=2449&amp;gad_source=1&amp;gclid=CjwKCAjw_Na1BhAlEiwAM-dm7JsTR2qEAj-fJ1hGV27Pe3mRbsXW87UgPqHeTb8CfICzLgel0deDrBoCWHwQAvD_BwE" TargetMode="External"/><Relationship Id="rId215" Type="http://schemas.openxmlformats.org/officeDocument/2006/relationships/hyperlink" Target="https://www.elauditor.com.ar/tinta-pagoda-sello-goma-250-violeta.html" TargetMode="External"/><Relationship Id="rId236" Type="http://schemas.openxmlformats.org/officeDocument/2006/relationships/table" Target="../tables/table4.xml"/><Relationship Id="rId257" Type="http://schemas.openxmlformats.org/officeDocument/2006/relationships/table" Target="../tables/table25.xml"/><Relationship Id="rId278" Type="http://schemas.openxmlformats.org/officeDocument/2006/relationships/table" Target="../tables/table46.xml"/><Relationship Id="rId26" Type="http://schemas.openxmlformats.org/officeDocument/2006/relationships/hyperlink" Target="https://papeleradamian.com/presta/cajas-de-archivo/112-cajas-archivo-plasticas-oficio-9cm-plana-tapa-volcada-709.html?srsltid=AfmBOorVcHxlx2cX8i7EWrsiH4H_r27eCTBAQgm3XMdI6dVpx0snTFaN_lo" TargetMode="External"/><Relationship Id="rId231" Type="http://schemas.openxmlformats.org/officeDocument/2006/relationships/hyperlink" Target="https://www.jugueteriasmikey.com.ar/productos/olami-cutter-importada-18-mm/?variant=427667135&amp;pf=mc" TargetMode="External"/><Relationship Id="rId252" Type="http://schemas.openxmlformats.org/officeDocument/2006/relationships/table" Target="../tables/table20.xml"/><Relationship Id="rId273" Type="http://schemas.openxmlformats.org/officeDocument/2006/relationships/table" Target="../tables/table41.xml"/><Relationship Id="rId294" Type="http://schemas.openxmlformats.org/officeDocument/2006/relationships/table" Target="../tables/table62.xml"/><Relationship Id="rId47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68" Type="http://schemas.openxmlformats.org/officeDocument/2006/relationships/hyperlink" Target="https://www.decodesignmayorista.com.ar/productos/cuaderno-notebook-loewe-100-hojas/" TargetMode="External"/><Relationship Id="rId89" Type="http://schemas.openxmlformats.org/officeDocument/2006/relationships/hyperlink" Target="https://dvdistribuidora.com.ar/productos/cutter-cuerpo-plastico-grande-de-18mm-olami/" TargetMode="External"/><Relationship Id="rId112" Type="http://schemas.openxmlformats.org/officeDocument/2006/relationships/hyperlink" Target="https://alotempresas.com.ar/product.asp?sku=LYCPYACC1M&amp;amp;strTracking=PRODUCT%2DPROD" TargetMode="External"/><Relationship Id="rId133" Type="http://schemas.openxmlformats.org/officeDocument/2006/relationships/hyperlink" Target="https://inkgenio.com.ar/75x75/10250-notas-adhesivas-ezco-e-654-75x75-x100-6922508600039.html" TargetMode="External"/><Relationship Id="rId154" Type="http://schemas.openxmlformats.org/officeDocument/2006/relationships/hyperlink" Target="https://www.libreriaguido.com.ar/productos/stick-n-21006-76x50mm-amarillo-x100/?variant=165088326&amp;pf=mc" TargetMode="External"/><Relationship Id="rId175" Type="http://schemas.openxmlformats.org/officeDocument/2006/relationships/hyperlink" Target="https://ldlibreriadigital2.mitiendanube.com/productos/reglas-transparentes/?variant=463939512&amp;pf=mc" TargetMode="External"/><Relationship Id="rId196" Type="http://schemas.openxmlformats.org/officeDocument/2006/relationships/hyperlink" Target="https://www.laeditorial.com.ar/escolar/58671-sacapunta-key-road-metal-1-orificio-6954884598129?gad_source=4&amp;gclid=CjwKCAjw_Na1BhAlEiwAM-dm7OEWptrc4EwcDTlUweJQtXJfBF7TWHyprEw31-sld4e4IoluestenxoCV20QAvD_BwE" TargetMode="External"/><Relationship Id="rId200" Type="http://schemas.openxmlformats.org/officeDocument/2006/relationships/hyperlink" Target="https://hbintegral.com.ar/productos/tijera-reforzada-olami-16-cm/" TargetMode="External"/><Relationship Id="rId16" Type="http://schemas.openxmlformats.org/officeDocument/2006/relationships/hyperlink" Target="https://tam.com.ar/ficha-143-caja-archivo-oficio-plastica-12-t-v-36x25x12-e25?srsltid=AfmBOorl6RfytQjMwPfqUs1hjIerKEtnyPTbOBy2RxcB-bFGxjxfBliZcac" TargetMode="External"/><Relationship Id="rId221" Type="http://schemas.openxmlformats.org/officeDocument/2006/relationships/hyperlink" Target="https://libreriakoky.com/productos/lapices-filgo-x12-colores/" TargetMode="External"/><Relationship Id="rId242" Type="http://schemas.openxmlformats.org/officeDocument/2006/relationships/table" Target="../tables/table10.xml"/><Relationship Id="rId263" Type="http://schemas.openxmlformats.org/officeDocument/2006/relationships/table" Target="../tables/table31.xml"/><Relationship Id="rId284" Type="http://schemas.openxmlformats.org/officeDocument/2006/relationships/table" Target="../tables/table52.xml"/><Relationship Id="rId37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58" Type="http://schemas.openxmlformats.org/officeDocument/2006/relationships/hyperlink" Target="https://www.superlogico.com.ar/productos/cinta-adhesiva-rapifix-12mm-x-8/?variant=129858551&amp;pf=mc" TargetMode="External"/><Relationship Id="rId79" Type="http://schemas.openxmlformats.org/officeDocument/2006/relationships/hyperlink" Target="https://www.decodesignmayorista.com.ar/productos/cuaderno-notebook-loewe-100-hojas/" TargetMode="External"/><Relationship Id="rId102" Type="http://schemas.openxmlformats.org/officeDocument/2006/relationships/hyperlink" Target="https://www.libreriaalberdi.com.ar/productos/goma-katana-de-borrar-plastica-9114" TargetMode="External"/><Relationship Id="rId123" Type="http://schemas.openxmlformats.org/officeDocument/2006/relationships/hyperlink" Target="https://tam.com.ar/ficha-264-marcador-trabi-450-filgo-058-para-pizarra-azul" TargetMode="External"/><Relationship Id="rId144" Type="http://schemas.openxmlformats.org/officeDocument/2006/relationships/hyperlink" Target="https://www.sigmagrafica.com.ar/productos/notas-autoadhesivas-75x75-mm/" TargetMode="External"/><Relationship Id="rId90" Type="http://schemas.openxmlformats.org/officeDocument/2006/relationships/hyperlink" Target="https://dvdistribuidora.com.ar/productos/cutter-cuerpo-plastico-grande-de-18mm-olami/" TargetMode="External"/><Relationship Id="rId165" Type="http://schemas.openxmlformats.org/officeDocument/2006/relationships/hyperlink" Target="https://www.casadalessandro.com.ar/productos/perforadora-ota-con-base-de-madera-y-guia-regulable/" TargetMode="External"/><Relationship Id="rId186" Type="http://schemas.openxmlformats.org/officeDocument/2006/relationships/hyperlink" Target="https://tam.com.ar/ficha-1540-sacapuntas-plastico" TargetMode="External"/><Relationship Id="rId211" Type="http://schemas.openxmlformats.org/officeDocument/2006/relationships/hyperlink" Target="https://www.libreriaguido.com.ar/productos/eureka-tinta-psellos-x-60-cc/" TargetMode="External"/><Relationship Id="rId232" Type="http://schemas.openxmlformats.org/officeDocument/2006/relationships/printerSettings" Target="../printerSettings/printerSettings1.bin"/><Relationship Id="rId253" Type="http://schemas.openxmlformats.org/officeDocument/2006/relationships/table" Target="../tables/table21.xml"/><Relationship Id="rId274" Type="http://schemas.openxmlformats.org/officeDocument/2006/relationships/table" Target="../tables/table42.xml"/><Relationship Id="rId295" Type="http://schemas.openxmlformats.org/officeDocument/2006/relationships/table" Target="../tables/table63.xml"/><Relationship Id="rId27" Type="http://schemas.openxmlformats.org/officeDocument/2006/relationships/hyperlink" Target="https://www.libreriaofistore.com.ar/productos/caja-de-archivo-plastica-azul-legajo-12-tapa-volcada-x-unidad-486/" TargetMode="External"/><Relationship Id="rId48" Type="http://schemas.openxmlformats.org/officeDocument/2006/relationships/hyperlink" Target="https://www.librerialerma.com.ar/productos/carpeta-tapa-cristal-a4/" TargetMode="External"/><Relationship Id="rId69" Type="http://schemas.openxmlformats.org/officeDocument/2006/relationships/hyperlink" Target="https://www.decodesignmayorista.com.ar/productos/cuaderno-notebook-loewe-100-hojas/" TargetMode="External"/><Relationship Id="rId113" Type="http://schemas.openxmlformats.org/officeDocument/2006/relationships/hyperlink" Target="https://tiendaolazaballibreria.com/productos/rab-libro-de-actas-200-paginas-cod-2224-a/" TargetMode="External"/><Relationship Id="rId134" Type="http://schemas.openxmlformats.org/officeDocument/2006/relationships/hyperlink" Target="https://soysimple.com.ar/productos/notas-adhesivas-amarillas-100-x-75-mm/?pf=gs&amp;variant=161148302&amp;srsltid=AfmBOoo4ez_37j62ENDw5tw6GItyuIBT7f-BdFcc8suqqwstpN_4aA2dIqQ" TargetMode="External"/><Relationship Id="rId80" Type="http://schemas.openxmlformats.org/officeDocument/2006/relationships/hyperlink" Target="https://www.tomy.com.ar/9191-cuaderno-ledesma-nat-c-esp21x27-x-80-cuad/p?idsku=9191" TargetMode="External"/><Relationship Id="rId155" Type="http://schemas.openxmlformats.org/officeDocument/2006/relationships/hyperlink" Target="https://clubdeutiles.com.ar/producto/senaladores-de-paginas-autoadhesivos-banderitas/" TargetMode="External"/><Relationship Id="rId176" Type="http://schemas.openxmlformats.org/officeDocument/2006/relationships/hyperlink" Target="https://www.mbgsrl.com.ar/MLA-780633564-regla-acrilico-verde-pizzini-40-cm-art-173240-_JM?variation=180076261087" TargetMode="External"/><Relationship Id="rId197" Type="http://schemas.openxmlformats.org/officeDocument/2006/relationships/hyperlink" Target="https://articulo.mercadolibre.com.ar/MLA-1893748478-tijera-de-oficina-ezco-21cm-innova-_JM?searchVariation=181487080722" TargetMode="External"/><Relationship Id="rId201" Type="http://schemas.openxmlformats.org/officeDocument/2006/relationships/hyperlink" Target="https://www.tomy.com.ar/1606-tijera-talbot-acero-escolar-p-zurdos-bc/p?idsku=1606&amp;gad_source=1&amp;gclid=CjwKCAjw_Na1BhAlEiwAM-dm7B74Vmq6xR0kXUqtfp2Ly6F4RNoXebs3lQRg-kdZ65XQUoBQ7gNHmBoCIWwQAvD_BwE" TargetMode="External"/><Relationship Id="rId222" Type="http://schemas.openxmlformats.org/officeDocument/2006/relationships/hyperlink" Target="https://libreriakoky.com/productos/lapices-filgo-x12-colores/" TargetMode="External"/><Relationship Id="rId243" Type="http://schemas.openxmlformats.org/officeDocument/2006/relationships/table" Target="../tables/table11.xml"/><Relationship Id="rId264" Type="http://schemas.openxmlformats.org/officeDocument/2006/relationships/table" Target="../tables/table32.xml"/><Relationship Id="rId285" Type="http://schemas.openxmlformats.org/officeDocument/2006/relationships/table" Target="../tables/table53.xml"/><Relationship Id="rId17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38" Type="http://schemas.openxmlformats.org/officeDocument/2006/relationships/hyperlink" Target="https://tiendaliberarte.com.ar/productos/caja-archivo-carton-oficio/" TargetMode="External"/><Relationship Id="rId59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103" Type="http://schemas.openxmlformats.org/officeDocument/2006/relationships/hyperlink" Target="https://www.multienvasesonline.com.ar/catalog/product/view/_ignore_category/1/id/126235/s/goma-borrar-ezco-para-lapiz-blanca-unid-14817/" TargetMode="External"/><Relationship Id="rId124" Type="http://schemas.openxmlformats.org/officeDocument/2006/relationships/hyperlink" Target="https://tam.com.ar/ficha-264-marcador-trabi-450-filgo-058-para-pizarra-azul" TargetMode="External"/><Relationship Id="rId70" Type="http://schemas.openxmlformats.org/officeDocument/2006/relationships/hyperlink" Target="https://www.decodesignmayorista.com.ar/productos/cuaderno-notebook-loewe-100-hojas/" TargetMode="External"/><Relationship Id="rId91" Type="http://schemas.openxmlformats.org/officeDocument/2006/relationships/hyperlink" Target="https://wecraft.ar/store/recto/3175-cutter-18-mm-con-alma-de-acero.html" TargetMode="External"/><Relationship Id="rId145" Type="http://schemas.openxmlformats.org/officeDocument/2006/relationships/hyperlink" Target="https://www.sigmagrafica.com.ar/productos/notas-autoadhesivas-75x75-mm/" TargetMode="External"/><Relationship Id="rId166" Type="http://schemas.openxmlformats.org/officeDocument/2006/relationships/hyperlink" Target="https://www.distribuidoragalan.com.ar/productos/perforadora-olami-10hjs-per507/" TargetMode="External"/><Relationship Id="rId187" Type="http://schemas.openxmlformats.org/officeDocument/2006/relationships/hyperlink" Target="https://tam.com.ar/ficha-1540-sacapuntas-plastico" TargetMode="External"/><Relationship Id="rId1" Type="http://schemas.openxmlformats.org/officeDocument/2006/relationships/hyperlink" Target="https://www.papeleralaslomas.com.ar/prod/id=5182/GlobalBluePoint-ERP.aspx" TargetMode="External"/><Relationship Id="rId212" Type="http://schemas.openxmlformats.org/officeDocument/2006/relationships/hyperlink" Target="https://alot.com.ar/product.asp?sku=TSEPYCR&amp;tracking=DEPT%5FPRODUCT&amp;" TargetMode="External"/><Relationship Id="rId233" Type="http://schemas.openxmlformats.org/officeDocument/2006/relationships/table" Target="../tables/table1.xml"/><Relationship Id="rId254" Type="http://schemas.openxmlformats.org/officeDocument/2006/relationships/table" Target="../tables/table22.xml"/><Relationship Id="rId28" Type="http://schemas.openxmlformats.org/officeDocument/2006/relationships/hyperlink" Target="https://www.tomy.com.ar/82-caja-archivo-carton-oficio-9/p?idsku=82&amp;gad_source=1&amp;gclid=Cj0KCQjwtsy1BhD7ARIsAHOi4xYAK5aU3yybVgzbobBk4I-WZWC-q-cAdiUY4iC-w2pA5HCtOM9M0LMaAopSEALw_wcB" TargetMode="External"/><Relationship Id="rId49" Type="http://schemas.openxmlformats.org/officeDocument/2006/relationships/hyperlink" Target="https://www.centroperez.com.ar/carpeta-oficio-cristal-the-phel-roja-130678" TargetMode="External"/><Relationship Id="rId114" Type="http://schemas.openxmlformats.org/officeDocument/2006/relationships/hyperlink" Target="https://articulo.mercadolibre.com.ar/MLA-912510383-libro-actas-apaisado-traves-rayado-rab-22x33-cm-300-paginas-_JM?matt_tool=38087446&amp;utm_source=google_shopping&amp;utm_medium=organic" TargetMode="External"/><Relationship Id="rId275" Type="http://schemas.openxmlformats.org/officeDocument/2006/relationships/table" Target="../tables/table43.xml"/><Relationship Id="rId60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81" Type="http://schemas.openxmlformats.org/officeDocument/2006/relationships/hyperlink" Target="https://libretorrefuerte.mitiendanube.com/productos/cuaderno-a5-triunfante-120-hojas-tapa-carton-vinilica/?variant=780755561&amp;pf=mc" TargetMode="External"/><Relationship Id="rId135" Type="http://schemas.openxmlformats.org/officeDocument/2006/relationships/hyperlink" Target="https://www.oxfordlibreria.com.ar/notas-adhesivas-amarillas-50x75?srsltid=AfmBOoohifYCZ6_pIHbPHKuQYg7BnfpQuPERewqrViTDXbQaQKvgApG8o9Q" TargetMode="External"/><Relationship Id="rId156" Type="http://schemas.openxmlformats.org/officeDocument/2006/relationships/hyperlink" Target="https://accesoriosanthea.com.ar/productos/taco-para-notas-pastel/?variant=729057415&amp;pf=mc" TargetMode="External"/><Relationship Id="rId177" Type="http://schemas.openxmlformats.org/officeDocument/2006/relationships/hyperlink" Target="https://soysimple.com.ar/productos/regla-geo-20-cm/?pf=gs&amp;variant=466348759&amp;srsltid=AfmBOor9TC9PB9jkOBNzgnJ063Mdu7k8vCcLNMBTMGuFNqqGUSb1CP6H4aQ" TargetMode="External"/><Relationship Id="rId198" Type="http://schemas.openxmlformats.org/officeDocument/2006/relationships/hyperlink" Target="https://articulo.mercadolibre.com.ar/MLA-1893748478-tijera-de-oficina-ezco-21cm-innova-_JM?searchVariation=181487080722" TargetMode="External"/><Relationship Id="rId202" Type="http://schemas.openxmlformats.org/officeDocument/2006/relationships/hyperlink" Target="https://pizarrasblancas.com.ar/producto/tijera-reforzada-24-cm-olami/" TargetMode="External"/><Relationship Id="rId223" Type="http://schemas.openxmlformats.org/officeDocument/2006/relationships/hyperlink" Target="https://libreriakoky.com/productos/lapices-filgo-x12-colores/" TargetMode="External"/><Relationship Id="rId244" Type="http://schemas.openxmlformats.org/officeDocument/2006/relationships/table" Target="../tables/table12.xml"/><Relationship Id="rId18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39" Type="http://schemas.openxmlformats.org/officeDocument/2006/relationships/hyperlink" Target="https://tiendaliberarte.com.ar/productos/caja-archivo-carton-oficio/" TargetMode="External"/><Relationship Id="rId265" Type="http://schemas.openxmlformats.org/officeDocument/2006/relationships/table" Target="../tables/table33.xml"/><Relationship Id="rId286" Type="http://schemas.openxmlformats.org/officeDocument/2006/relationships/table" Target="../tables/table54.xml"/><Relationship Id="rId50" Type="http://schemas.openxmlformats.org/officeDocument/2006/relationships/hyperlink" Target="https://www.centroperez.com.ar/carpeta-oficio-cristal-the-phel-roja-130678" TargetMode="External"/><Relationship Id="rId104" Type="http://schemas.openxmlformats.org/officeDocument/2006/relationships/hyperlink" Target="https://www.tomy.com.ar/357-lapiz-grafito-bic-evolution-hb/p?idsku=357&amp;gclid=CjwKCAiA7IGcBhA8EiwAFfUDsaAY7ZRSTM6EkfX0oCdc8rQvp2eC6fwtznYqeniOK-JUNbhTAAquXRoCOGkQAvD_BwE" TargetMode="External"/><Relationship Id="rId125" Type="http://schemas.openxmlformats.org/officeDocument/2006/relationships/hyperlink" Target="https://tam.com.ar/ficha-264-marcador-trabi-450-filgo-058-para-pizarra-azul" TargetMode="External"/><Relationship Id="rId146" Type="http://schemas.openxmlformats.org/officeDocument/2006/relationships/hyperlink" Target="https://www.sigmagrafica.com.ar/productos/notas-autoadhesivas-75x75-mm/" TargetMode="External"/><Relationship Id="rId167" Type="http://schemas.openxmlformats.org/officeDocument/2006/relationships/hyperlink" Target="https://www.libreriapapelandia.com.ar/productos/perforadora-olami-per503-30hjs/?variant=619454413&amp;pf=mc" TargetMode="External"/><Relationship Id="rId188" Type="http://schemas.openxmlformats.org/officeDocument/2006/relationships/hyperlink" Target="https://libreriatriskel.com.ar/producto/sacapuntas-keyroad-con-deposito-starfish-2-orif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5"/>
  <sheetViews>
    <sheetView tabSelected="1" topLeftCell="D667" workbookViewId="0">
      <selection activeCell="I678" sqref="I678"/>
    </sheetView>
  </sheetViews>
  <sheetFormatPr baseColWidth="10" defaultColWidth="9.140625" defaultRowHeight="15" x14ac:dyDescent="0.25"/>
  <cols>
    <col min="1" max="1" width="8.85546875" customWidth="1"/>
    <col min="2" max="2" width="7.28515625" customWidth="1"/>
    <col min="3" max="3" width="14.28515625" customWidth="1"/>
    <col min="4" max="4" width="22.5703125" customWidth="1"/>
    <col min="5" max="5" width="47.85546875" customWidth="1"/>
    <col min="6" max="6" width="10.7109375" customWidth="1"/>
    <col min="7" max="7" width="15.42578125" customWidth="1"/>
    <col min="8" max="8" width="18" customWidth="1"/>
    <col min="9" max="10" width="12" customWidth="1"/>
    <col min="11" max="11" width="14.42578125" customWidth="1"/>
    <col min="13" max="13" width="10.85546875" customWidth="1"/>
    <col min="15" max="15" width="10.7109375" customWidth="1"/>
  </cols>
  <sheetData>
    <row r="1" spans="1:12" x14ac:dyDescent="0.25">
      <c r="B1" s="1" t="s">
        <v>0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</row>
    <row r="2" spans="1:12" x14ac:dyDescent="0.25">
      <c r="B2" s="1" t="s">
        <v>2</v>
      </c>
      <c r="C2" s="37" t="s">
        <v>3</v>
      </c>
      <c r="D2" s="37" t="s">
        <v>3</v>
      </c>
      <c r="E2" s="37" t="s">
        <v>3</v>
      </c>
      <c r="F2" s="37" t="s">
        <v>3</v>
      </c>
      <c r="G2" s="37" t="s">
        <v>3</v>
      </c>
    </row>
    <row r="3" spans="1:12" x14ac:dyDescent="0.25">
      <c r="B3" s="1" t="s">
        <v>4</v>
      </c>
      <c r="C3" s="37" t="s">
        <v>5</v>
      </c>
      <c r="D3" s="37" t="s">
        <v>5</v>
      </c>
      <c r="E3" s="37" t="s">
        <v>5</v>
      </c>
      <c r="F3" s="37" t="s">
        <v>5</v>
      </c>
      <c r="G3" s="37" t="s">
        <v>5</v>
      </c>
    </row>
    <row r="4" spans="1:12" x14ac:dyDescent="0.25">
      <c r="B4" s="1" t="s">
        <v>6</v>
      </c>
      <c r="C4" s="37" t="s">
        <v>7</v>
      </c>
      <c r="D4" s="37" t="s">
        <v>7</v>
      </c>
      <c r="E4" s="37" t="s">
        <v>7</v>
      </c>
      <c r="F4" s="37" t="s">
        <v>7</v>
      </c>
      <c r="G4" s="37" t="s">
        <v>7</v>
      </c>
    </row>
    <row r="5" spans="1:12" x14ac:dyDescent="0.25">
      <c r="B5" s="1" t="s">
        <v>8</v>
      </c>
      <c r="C5" s="38">
        <v>45583</v>
      </c>
      <c r="D5" s="37" t="s">
        <v>9</v>
      </c>
      <c r="E5" s="37" t="s">
        <v>9</v>
      </c>
      <c r="F5" s="37" t="s">
        <v>9</v>
      </c>
      <c r="G5" s="37" t="s">
        <v>9</v>
      </c>
    </row>
    <row r="7" spans="1:12" x14ac:dyDescent="0.25">
      <c r="A7" s="37" t="s">
        <v>10</v>
      </c>
      <c r="B7" s="37"/>
      <c r="C7" s="37"/>
      <c r="D7" s="37"/>
      <c r="E7" s="37"/>
      <c r="F7" s="37"/>
      <c r="G7" s="37"/>
      <c r="H7" s="37"/>
    </row>
    <row r="8" spans="1:12" x14ac:dyDescent="0.25">
      <c r="C8" s="3"/>
      <c r="E8" t="s">
        <v>11</v>
      </c>
      <c r="F8" s="2">
        <v>600</v>
      </c>
      <c r="G8" s="3"/>
    </row>
    <row r="9" spans="1:12" ht="39" customHeight="1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19" t="s">
        <v>1061</v>
      </c>
      <c r="J9" s="19" t="s">
        <v>1109</v>
      </c>
    </row>
    <row r="10" spans="1:12" x14ac:dyDescent="0.25">
      <c r="A10" s="4" t="s">
        <v>20</v>
      </c>
      <c r="B10" s="4" t="s">
        <v>21</v>
      </c>
      <c r="C10" s="5">
        <v>4100</v>
      </c>
      <c r="D10" s="4" t="s">
        <v>22</v>
      </c>
      <c r="E10" s="4" t="s">
        <v>23</v>
      </c>
      <c r="F10" s="6">
        <v>600</v>
      </c>
      <c r="G10" s="5">
        <v>2460000</v>
      </c>
      <c r="H10" s="4" t="s">
        <v>24</v>
      </c>
      <c r="I10" s="21">
        <v>8960</v>
      </c>
      <c r="J10" s="24">
        <f>+(Table1[[#This Row],[Precio unitario]]/Table1[[#This Row],[Precio de referencia]])</f>
        <v>0.4575892857142857</v>
      </c>
      <c r="K10" s="25">
        <v>8960</v>
      </c>
      <c r="L10" s="10" t="s">
        <v>1110</v>
      </c>
    </row>
    <row r="11" spans="1:12" x14ac:dyDescent="0.25">
      <c r="A11" s="4" t="s">
        <v>20</v>
      </c>
      <c r="B11" s="4" t="s">
        <v>25</v>
      </c>
      <c r="C11" s="5">
        <v>4177.84</v>
      </c>
      <c r="D11" s="4" t="s">
        <v>26</v>
      </c>
      <c r="E11" s="4" t="s">
        <v>27</v>
      </c>
      <c r="F11" s="6">
        <v>50</v>
      </c>
      <c r="G11" s="5">
        <v>208892</v>
      </c>
      <c r="H11" s="4" t="s">
        <v>27</v>
      </c>
      <c r="I11" s="21">
        <v>8960</v>
      </c>
      <c r="J11" s="24">
        <f>+(Table1[[#This Row],[Precio unitario]]/Table1[[#This Row],[Precio de referencia]])</f>
        <v>0.46627678571428571</v>
      </c>
      <c r="K11" s="25">
        <v>8960</v>
      </c>
      <c r="L11" s="10" t="s">
        <v>1110</v>
      </c>
    </row>
    <row r="12" spans="1:12" ht="75" x14ac:dyDescent="0.25">
      <c r="A12" s="4" t="s">
        <v>20</v>
      </c>
      <c r="B12" s="4" t="s">
        <v>28</v>
      </c>
      <c r="C12" s="5">
        <v>4680</v>
      </c>
      <c r="D12" s="4" t="s">
        <v>29</v>
      </c>
      <c r="E12" s="4" t="s">
        <v>23</v>
      </c>
      <c r="F12" s="6">
        <v>600</v>
      </c>
      <c r="G12" s="5">
        <v>2808000</v>
      </c>
      <c r="H12" s="7" t="s">
        <v>30</v>
      </c>
      <c r="I12" s="21">
        <v>8960</v>
      </c>
      <c r="J12" s="24">
        <f>+(Table1[[#This Row],[Precio unitario]]/Table1[[#This Row],[Precio de referencia]])</f>
        <v>0.5223214285714286</v>
      </c>
      <c r="K12" s="25">
        <v>8960</v>
      </c>
      <c r="L12" s="10" t="s">
        <v>1110</v>
      </c>
    </row>
    <row r="13" spans="1:12" x14ac:dyDescent="0.25">
      <c r="A13" s="4" t="s">
        <v>20</v>
      </c>
      <c r="B13" s="4" t="s">
        <v>28</v>
      </c>
      <c r="C13" s="5">
        <v>4783.21</v>
      </c>
      <c r="D13" s="4" t="s">
        <v>26</v>
      </c>
      <c r="E13" s="4" t="s">
        <v>31</v>
      </c>
      <c r="F13" s="6">
        <v>50</v>
      </c>
      <c r="G13" s="5">
        <v>239160.5</v>
      </c>
      <c r="H13" s="4" t="s">
        <v>31</v>
      </c>
      <c r="I13" s="21">
        <v>8960</v>
      </c>
      <c r="J13" s="24">
        <f>+(Table1[[#This Row],[Precio unitario]]/Table1[[#This Row],[Precio de referencia]])</f>
        <v>0.53384040178571424</v>
      </c>
      <c r="K13" s="25">
        <v>8960</v>
      </c>
      <c r="L13" s="10" t="s">
        <v>1110</v>
      </c>
    </row>
    <row r="14" spans="1:12" x14ac:dyDescent="0.25">
      <c r="A14" s="4" t="s">
        <v>20</v>
      </c>
      <c r="B14" s="4" t="s">
        <v>32</v>
      </c>
      <c r="C14" s="5">
        <v>6914</v>
      </c>
      <c r="D14" s="4" t="s">
        <v>22</v>
      </c>
      <c r="E14" s="4" t="s">
        <v>33</v>
      </c>
      <c r="F14" s="6">
        <v>600</v>
      </c>
      <c r="G14" s="5">
        <v>4148400</v>
      </c>
      <c r="H14" s="4" t="s">
        <v>34</v>
      </c>
      <c r="I14" s="21">
        <v>8960</v>
      </c>
      <c r="J14" s="24">
        <f>+(Table1[[#This Row],[Precio unitario]]/Table1[[#This Row],[Precio de referencia]])</f>
        <v>0.77165178571428572</v>
      </c>
      <c r="K14" s="25">
        <v>8960</v>
      </c>
      <c r="L14" s="10" t="s">
        <v>1110</v>
      </c>
    </row>
    <row r="15" spans="1:12" ht="90" x14ac:dyDescent="0.25">
      <c r="A15" s="4" t="s">
        <v>20</v>
      </c>
      <c r="B15" s="4" t="s">
        <v>25</v>
      </c>
      <c r="C15" s="5">
        <v>7228</v>
      </c>
      <c r="D15" s="4" t="s">
        <v>29</v>
      </c>
      <c r="E15" s="4" t="s">
        <v>23</v>
      </c>
      <c r="F15" s="6">
        <v>600</v>
      </c>
      <c r="G15" s="5">
        <v>4336800</v>
      </c>
      <c r="H15" s="7" t="s">
        <v>35</v>
      </c>
      <c r="I15" s="21">
        <v>8960</v>
      </c>
      <c r="J15" s="24">
        <f>+(Table1[[#This Row],[Precio unitario]]/Table1[[#This Row],[Precio de referencia]])</f>
        <v>0.80669642857142854</v>
      </c>
      <c r="K15" s="25">
        <v>8960</v>
      </c>
      <c r="L15" s="10" t="s">
        <v>1110</v>
      </c>
    </row>
    <row r="16" spans="1:12" x14ac:dyDescent="0.25">
      <c r="A16" s="4" t="s">
        <v>20</v>
      </c>
      <c r="B16" s="4" t="s">
        <v>25</v>
      </c>
      <c r="C16" s="5">
        <v>17650</v>
      </c>
      <c r="D16" s="4" t="s">
        <v>22</v>
      </c>
      <c r="E16" s="4" t="s">
        <v>36</v>
      </c>
      <c r="F16" s="6">
        <v>600</v>
      </c>
      <c r="G16" s="5">
        <v>10590000</v>
      </c>
      <c r="H16" s="4" t="s">
        <v>37</v>
      </c>
      <c r="I16" s="21">
        <f>+K16</f>
        <v>31150</v>
      </c>
      <c r="J16" s="24">
        <f>+(Table1[[#This Row],[Precio unitario]]/Table1[[#This Row],[Precio de referencia]])</f>
        <v>0.5666131621187801</v>
      </c>
      <c r="K16" s="25">
        <v>31150</v>
      </c>
      <c r="L16" s="10" t="s">
        <v>807</v>
      </c>
    </row>
    <row r="17" spans="1:16" x14ac:dyDescent="0.25">
      <c r="A17" s="4" t="s">
        <v>20</v>
      </c>
      <c r="B17" s="4" t="s">
        <v>32</v>
      </c>
      <c r="C17" s="5">
        <v>18188</v>
      </c>
      <c r="D17" s="4" t="s">
        <v>29</v>
      </c>
      <c r="E17" s="4" t="s">
        <v>36</v>
      </c>
      <c r="F17" s="6">
        <v>600</v>
      </c>
      <c r="G17" s="5">
        <v>10912800</v>
      </c>
      <c r="H17" s="4" t="s">
        <v>38</v>
      </c>
      <c r="I17" s="21">
        <f>+I16</f>
        <v>31150</v>
      </c>
      <c r="J17" s="24">
        <f>+(Table1[[#This Row],[Precio unitario]]/Table1[[#This Row],[Precio de referencia]])</f>
        <v>0.58388443017656499</v>
      </c>
      <c r="K17" s="25">
        <f>+Table1[[#This Row],[Precio de referencia]]</f>
        <v>31150</v>
      </c>
      <c r="L17" s="10" t="s">
        <v>807</v>
      </c>
    </row>
    <row r="18" spans="1:16" x14ac:dyDescent="0.25">
      <c r="A18" s="4" t="s">
        <v>20</v>
      </c>
      <c r="B18" s="4" t="s">
        <v>28</v>
      </c>
      <c r="C18" s="5">
        <v>33750</v>
      </c>
      <c r="D18" s="4" t="s">
        <v>22</v>
      </c>
      <c r="E18" s="4" t="s">
        <v>39</v>
      </c>
      <c r="F18" s="6">
        <v>600</v>
      </c>
      <c r="G18" s="5">
        <v>20250000</v>
      </c>
      <c r="H18" s="4" t="s">
        <v>40</v>
      </c>
      <c r="I18" s="21">
        <f>+K18</f>
        <v>44353</v>
      </c>
      <c r="J18" s="24">
        <f>+(Table1[[#This Row],[Precio unitario]]/Table1[[#This Row],[Precio de referencia]])</f>
        <v>0.76094063535724754</v>
      </c>
      <c r="K18" s="25">
        <v>44353</v>
      </c>
      <c r="L18" s="10" t="s">
        <v>1167</v>
      </c>
    </row>
    <row r="19" spans="1:16" x14ac:dyDescent="0.25">
      <c r="A19" s="4" t="s">
        <v>20</v>
      </c>
      <c r="B19" s="4" t="s">
        <v>41</v>
      </c>
      <c r="C19" s="5">
        <v>35269</v>
      </c>
      <c r="D19" s="4" t="s">
        <v>22</v>
      </c>
      <c r="E19" s="4" t="s">
        <v>39</v>
      </c>
      <c r="F19" s="6">
        <v>600</v>
      </c>
      <c r="G19" s="5">
        <v>21161400</v>
      </c>
      <c r="H19" s="4" t="s">
        <v>42</v>
      </c>
      <c r="I19" s="21">
        <f>+I18</f>
        <v>44353</v>
      </c>
      <c r="J19" s="24">
        <f>+(Table1[[#This Row],[Precio unitario]]/Table1[[#This Row],[Precio de referencia]])</f>
        <v>0.79518860054562257</v>
      </c>
      <c r="K19" s="25">
        <f>+K18</f>
        <v>44353</v>
      </c>
      <c r="L19" s="10" t="s">
        <v>1167</v>
      </c>
    </row>
    <row r="20" spans="1:16" x14ac:dyDescent="0.25">
      <c r="C20" s="3"/>
      <c r="F20" s="8"/>
      <c r="G20" s="3"/>
    </row>
    <row r="21" spans="1:16" x14ac:dyDescent="0.25">
      <c r="A21" s="37" t="s">
        <v>43</v>
      </c>
      <c r="B21" s="37"/>
      <c r="C21" s="37"/>
      <c r="D21" s="37"/>
      <c r="E21" s="37"/>
      <c r="F21" s="37"/>
      <c r="G21" s="37"/>
      <c r="H21" s="37"/>
    </row>
    <row r="22" spans="1:16" x14ac:dyDescent="0.25">
      <c r="C22" s="3"/>
      <c r="E22" t="s">
        <v>11</v>
      </c>
      <c r="F22" s="2">
        <v>6000</v>
      </c>
      <c r="G22" s="3"/>
    </row>
    <row r="23" spans="1:16" ht="30" x14ac:dyDescent="0.25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18</v>
      </c>
      <c r="H23" s="4" t="s">
        <v>19</v>
      </c>
      <c r="I23" s="19" t="s">
        <v>1061</v>
      </c>
      <c r="J23" s="19" t="s">
        <v>1109</v>
      </c>
    </row>
    <row r="24" spans="1:16" x14ac:dyDescent="0.25">
      <c r="A24" s="4" t="s">
        <v>25</v>
      </c>
      <c r="B24" s="4" t="s">
        <v>21</v>
      </c>
      <c r="C24" s="5">
        <v>183.78</v>
      </c>
      <c r="D24" s="4" t="s">
        <v>22</v>
      </c>
      <c r="E24" s="4" t="s">
        <v>44</v>
      </c>
      <c r="F24" s="6">
        <v>6000</v>
      </c>
      <c r="G24" s="5">
        <v>1102680</v>
      </c>
      <c r="H24" s="4" t="s">
        <v>45</v>
      </c>
      <c r="I24" s="21">
        <f t="shared" ref="I24:I25" si="0">+(K24+M24)/2</f>
        <v>372.38833333333332</v>
      </c>
      <c r="J24" s="24">
        <f>+(Table2[[#This Row],[Precio unitario]]/Table2[[#This Row],[Precio de referencia]])</f>
        <v>0.4935170722319443</v>
      </c>
      <c r="K24" s="9">
        <v>288.11</v>
      </c>
      <c r="L24" s="10" t="s">
        <v>809</v>
      </c>
      <c r="M24" s="9">
        <v>456.66666666666669</v>
      </c>
      <c r="N24" s="10" t="s">
        <v>1132</v>
      </c>
    </row>
    <row r="25" spans="1:16" x14ac:dyDescent="0.25">
      <c r="A25" s="4" t="s">
        <v>25</v>
      </c>
      <c r="B25" s="4" t="s">
        <v>32</v>
      </c>
      <c r="C25" s="5">
        <v>317.2</v>
      </c>
      <c r="D25" s="4" t="s">
        <v>22</v>
      </c>
      <c r="E25" s="4" t="s">
        <v>44</v>
      </c>
      <c r="F25" s="6">
        <v>6000</v>
      </c>
      <c r="G25" s="5">
        <v>1903200</v>
      </c>
      <c r="H25" s="4" t="s">
        <v>46</v>
      </c>
      <c r="I25" s="21">
        <f t="shared" si="0"/>
        <v>576.63499999999999</v>
      </c>
      <c r="J25" s="24">
        <f>+(Table2[[#This Row],[Precio unitario]]/Table2[[#This Row],[Precio de referencia]])</f>
        <v>0.55008801061329959</v>
      </c>
      <c r="K25" s="9">
        <v>671.98</v>
      </c>
      <c r="L25" s="10" t="s">
        <v>811</v>
      </c>
      <c r="M25" s="9">
        <v>481.29</v>
      </c>
      <c r="N25" s="10" t="s">
        <v>810</v>
      </c>
    </row>
    <row r="26" spans="1:16" x14ac:dyDescent="0.25">
      <c r="A26" s="4" t="s">
        <v>25</v>
      </c>
      <c r="B26" s="4" t="s">
        <v>41</v>
      </c>
      <c r="C26" s="5">
        <v>557</v>
      </c>
      <c r="D26" s="4" t="s">
        <v>22</v>
      </c>
      <c r="E26" s="4" t="s">
        <v>44</v>
      </c>
      <c r="F26" s="6">
        <v>6000</v>
      </c>
      <c r="G26" s="5">
        <v>3342000</v>
      </c>
      <c r="H26" s="4" t="s">
        <v>47</v>
      </c>
      <c r="I26" s="21">
        <f>+(K26+M26)/2</f>
        <v>990</v>
      </c>
      <c r="J26" s="24">
        <f>+(Table2[[#This Row],[Precio unitario]]/Table2[[#This Row],[Precio de referencia]])</f>
        <v>0.56262626262626259</v>
      </c>
      <c r="K26" s="9">
        <v>990</v>
      </c>
      <c r="L26" s="10" t="s">
        <v>808</v>
      </c>
      <c r="M26" s="9">
        <v>990</v>
      </c>
      <c r="N26" s="10" t="s">
        <v>1133</v>
      </c>
      <c r="P26" s="10"/>
    </row>
    <row r="27" spans="1:16" x14ac:dyDescent="0.25">
      <c r="A27" s="4" t="s">
        <v>25</v>
      </c>
      <c r="B27" s="4" t="s">
        <v>25</v>
      </c>
      <c r="C27" s="5">
        <v>820</v>
      </c>
      <c r="D27" s="4" t="s">
        <v>29</v>
      </c>
      <c r="E27" s="4" t="s">
        <v>48</v>
      </c>
      <c r="F27" s="6">
        <v>6000</v>
      </c>
      <c r="G27" s="5">
        <v>4920000</v>
      </c>
      <c r="H27" s="4" t="s">
        <v>49</v>
      </c>
      <c r="I27" s="21">
        <f>+(K27+M27)/2</f>
        <v>990</v>
      </c>
      <c r="J27" s="24">
        <f>+(Table2[[#This Row],[Precio unitario]]/Table2[[#This Row],[Precio de referencia]])</f>
        <v>0.82828282828282829</v>
      </c>
      <c r="K27" s="9">
        <v>990</v>
      </c>
      <c r="L27" s="10" t="s">
        <v>808</v>
      </c>
      <c r="M27" s="9">
        <v>990</v>
      </c>
      <c r="N27" s="10" t="s">
        <v>1133</v>
      </c>
    </row>
    <row r="28" spans="1:16" x14ac:dyDescent="0.25">
      <c r="A28" s="4" t="s">
        <v>25</v>
      </c>
      <c r="B28" s="4" t="s">
        <v>25</v>
      </c>
      <c r="C28" s="5">
        <v>1000</v>
      </c>
      <c r="D28" s="4" t="s">
        <v>22</v>
      </c>
      <c r="E28" s="4" t="s">
        <v>44</v>
      </c>
      <c r="F28" s="6">
        <v>6000</v>
      </c>
      <c r="G28" s="5">
        <v>6000000</v>
      </c>
      <c r="H28" s="4" t="s">
        <v>50</v>
      </c>
      <c r="I28" s="21">
        <f t="shared" ref="I28:I37" si="1">+K28</f>
        <v>1710.77</v>
      </c>
      <c r="J28" s="24">
        <f>+(Table2[[#This Row],[Precio unitario]]/Table2[[#This Row],[Precio de referencia]])</f>
        <v>0.58453211127153271</v>
      </c>
      <c r="K28" s="9">
        <v>1710.77</v>
      </c>
      <c r="L28" s="10" t="s">
        <v>811</v>
      </c>
    </row>
    <row r="29" spans="1:16" x14ac:dyDescent="0.25">
      <c r="A29" s="4" t="s">
        <v>25</v>
      </c>
      <c r="B29" s="4" t="s">
        <v>28</v>
      </c>
      <c r="C29" s="5">
        <v>1020</v>
      </c>
      <c r="D29" s="4" t="s">
        <v>22</v>
      </c>
      <c r="E29" s="4" t="s">
        <v>44</v>
      </c>
      <c r="F29" s="6">
        <v>6000</v>
      </c>
      <c r="G29" s="5">
        <v>6120000</v>
      </c>
      <c r="H29" s="4" t="s">
        <v>51</v>
      </c>
      <c r="I29" s="21">
        <f t="shared" si="1"/>
        <v>1710.77</v>
      </c>
      <c r="J29" s="24">
        <f>+(Table2[[#This Row],[Precio unitario]]/Table2[[#This Row],[Precio de referencia]])</f>
        <v>0.59622275349696341</v>
      </c>
      <c r="K29" s="9">
        <v>1710.77</v>
      </c>
      <c r="L29" s="10" t="s">
        <v>811</v>
      </c>
    </row>
    <row r="30" spans="1:16" x14ac:dyDescent="0.25">
      <c r="A30" s="4" t="s">
        <v>25</v>
      </c>
      <c r="B30" s="4" t="s">
        <v>25</v>
      </c>
      <c r="C30" s="5">
        <v>1200.1500000000001</v>
      </c>
      <c r="D30" s="4" t="s">
        <v>26</v>
      </c>
      <c r="E30" s="4" t="s">
        <v>52</v>
      </c>
      <c r="F30" s="6">
        <v>20</v>
      </c>
      <c r="G30" s="5">
        <v>24003</v>
      </c>
      <c r="H30" s="4" t="s">
        <v>52</v>
      </c>
      <c r="I30" s="21">
        <f t="shared" si="1"/>
        <v>1710.77</v>
      </c>
      <c r="J30" s="24">
        <f>+(Table2[[#This Row],[Precio unitario]]/Table2[[#This Row],[Precio de referencia]])</f>
        <v>0.70152621334253007</v>
      </c>
      <c r="K30" s="9">
        <v>1710.77</v>
      </c>
      <c r="L30" s="10" t="s">
        <v>811</v>
      </c>
    </row>
    <row r="31" spans="1:16" x14ac:dyDescent="0.25">
      <c r="A31" s="4" t="s">
        <v>25</v>
      </c>
      <c r="B31" s="4" t="s">
        <v>32</v>
      </c>
      <c r="C31" s="5">
        <v>1398</v>
      </c>
      <c r="D31" s="4" t="s">
        <v>29</v>
      </c>
      <c r="E31" s="4" t="s">
        <v>48</v>
      </c>
      <c r="F31" s="6">
        <v>6000</v>
      </c>
      <c r="G31" s="5">
        <v>8388000</v>
      </c>
      <c r="H31" s="4" t="s">
        <v>53</v>
      </c>
      <c r="I31" s="21">
        <f t="shared" si="1"/>
        <v>1710.77</v>
      </c>
      <c r="J31" s="24">
        <f>+(Table2[[#This Row],[Precio unitario]]/Table2[[#This Row],[Precio de referencia]])</f>
        <v>0.81717589155760273</v>
      </c>
      <c r="K31" s="9">
        <v>1710.77</v>
      </c>
      <c r="L31" s="10" t="s">
        <v>811</v>
      </c>
    </row>
    <row r="32" spans="1:16" x14ac:dyDescent="0.25">
      <c r="A32" s="4" t="s">
        <v>25</v>
      </c>
      <c r="B32" s="4" t="s">
        <v>28</v>
      </c>
      <c r="C32" s="5">
        <v>1488</v>
      </c>
      <c r="D32" s="4" t="s">
        <v>29</v>
      </c>
      <c r="E32" s="4" t="s">
        <v>48</v>
      </c>
      <c r="F32" s="6">
        <v>6000</v>
      </c>
      <c r="G32" s="5">
        <v>8928000</v>
      </c>
      <c r="H32" s="4" t="s">
        <v>54</v>
      </c>
      <c r="I32" s="21">
        <f t="shared" si="1"/>
        <v>1710.77</v>
      </c>
      <c r="J32" s="24">
        <f>+(Table2[[#This Row],[Precio unitario]]/Table2[[#This Row],[Precio de referencia]])</f>
        <v>0.86978378157204062</v>
      </c>
      <c r="K32" s="9">
        <v>1710.77</v>
      </c>
      <c r="L32" s="10" t="s">
        <v>811</v>
      </c>
    </row>
    <row r="33" spans="1:16" x14ac:dyDescent="0.25">
      <c r="A33" s="4" t="s">
        <v>25</v>
      </c>
      <c r="B33" s="4" t="s">
        <v>28</v>
      </c>
      <c r="C33" s="5">
        <v>1580.16</v>
      </c>
      <c r="D33" s="4" t="s">
        <v>26</v>
      </c>
      <c r="E33" s="4" t="s">
        <v>55</v>
      </c>
      <c r="F33" s="6">
        <v>500</v>
      </c>
      <c r="G33" s="5">
        <v>790080</v>
      </c>
      <c r="H33" s="4" t="s">
        <v>56</v>
      </c>
      <c r="I33" s="21">
        <f t="shared" si="1"/>
        <v>1710.77</v>
      </c>
      <c r="J33" s="24">
        <f>+(Table2[[#This Row],[Precio unitario]]/Table2[[#This Row],[Precio de referencia]])</f>
        <v>0.92365426094682512</v>
      </c>
      <c r="K33" s="9">
        <v>1710.77</v>
      </c>
      <c r="L33" s="10" t="s">
        <v>811</v>
      </c>
    </row>
    <row r="34" spans="1:16" x14ac:dyDescent="0.25">
      <c r="A34" s="4" t="s">
        <v>25</v>
      </c>
      <c r="B34" s="4" t="s">
        <v>57</v>
      </c>
      <c r="C34" s="5">
        <v>1906.96</v>
      </c>
      <c r="D34" s="4" t="s">
        <v>22</v>
      </c>
      <c r="E34" s="4" t="s">
        <v>44</v>
      </c>
      <c r="F34" s="6">
        <v>6000</v>
      </c>
      <c r="G34" s="5">
        <v>11441760</v>
      </c>
      <c r="H34" s="4" t="s">
        <v>58</v>
      </c>
      <c r="I34" s="21">
        <f t="shared" si="1"/>
        <v>3897.47</v>
      </c>
      <c r="J34" s="24">
        <f>+(Table2[[#This Row],[Precio unitario]]/Table2[[#This Row],[Precio de referencia]])</f>
        <v>0.48928150826048694</v>
      </c>
      <c r="K34" s="11">
        <v>3897.47</v>
      </c>
      <c r="L34" s="10" t="s">
        <v>811</v>
      </c>
    </row>
    <row r="35" spans="1:16" x14ac:dyDescent="0.25">
      <c r="A35" s="4" t="s">
        <v>25</v>
      </c>
      <c r="B35" s="4" t="s">
        <v>28</v>
      </c>
      <c r="C35" s="5">
        <v>2449.2600000000002</v>
      </c>
      <c r="D35" s="4" t="s">
        <v>59</v>
      </c>
      <c r="E35" s="4" t="s">
        <v>60</v>
      </c>
      <c r="F35" s="6">
        <v>4000</v>
      </c>
      <c r="G35" s="5">
        <v>9797040</v>
      </c>
      <c r="H35" s="4" t="s">
        <v>61</v>
      </c>
      <c r="I35" s="21">
        <f t="shared" si="1"/>
        <v>1710.77</v>
      </c>
      <c r="J35" s="24">
        <f>+(Table2[[#This Row],[Precio unitario]]/Table2[[#This Row],[Precio de referencia]])</f>
        <v>1.4316711188529143</v>
      </c>
      <c r="K35" s="9">
        <v>1710.77</v>
      </c>
      <c r="L35" s="10" t="s">
        <v>811</v>
      </c>
    </row>
    <row r="36" spans="1:16" x14ac:dyDescent="0.25">
      <c r="A36" s="4" t="s">
        <v>25</v>
      </c>
      <c r="B36" s="4" t="s">
        <v>21</v>
      </c>
      <c r="C36" s="5">
        <v>2500</v>
      </c>
      <c r="D36" s="4" t="s">
        <v>29</v>
      </c>
      <c r="E36" s="4" t="s">
        <v>48</v>
      </c>
      <c r="F36" s="6">
        <v>6000</v>
      </c>
      <c r="G36" s="5">
        <v>15000000</v>
      </c>
      <c r="H36" s="4" t="s">
        <v>62</v>
      </c>
      <c r="I36" s="21">
        <f t="shared" si="1"/>
        <v>3897.47</v>
      </c>
      <c r="J36" s="24">
        <f>+(Table2[[#This Row],[Precio unitario]]/Table2[[#This Row],[Precio de referencia]])</f>
        <v>0.64144175580568941</v>
      </c>
      <c r="K36" s="11">
        <v>3897.47</v>
      </c>
      <c r="L36" s="10" t="s">
        <v>811</v>
      </c>
    </row>
    <row r="37" spans="1:16" x14ac:dyDescent="0.25">
      <c r="A37" s="4" t="s">
        <v>25</v>
      </c>
      <c r="B37" s="4" t="s">
        <v>63</v>
      </c>
      <c r="C37" s="5">
        <v>3750</v>
      </c>
      <c r="D37" s="4" t="s">
        <v>22</v>
      </c>
      <c r="E37" s="4" t="s">
        <v>44</v>
      </c>
      <c r="F37" s="6">
        <v>6000</v>
      </c>
      <c r="G37" s="5">
        <v>22500000</v>
      </c>
      <c r="H37" s="4" t="s">
        <v>64</v>
      </c>
      <c r="I37" s="21">
        <f t="shared" si="1"/>
        <v>7337</v>
      </c>
      <c r="J37" s="24">
        <f>+(Table2[[#This Row],[Precio unitario]]/Table2[[#This Row],[Precio de referencia]])</f>
        <v>0.51110808232247518</v>
      </c>
      <c r="K37" s="11">
        <v>7337</v>
      </c>
      <c r="L37" s="10" t="s">
        <v>811</v>
      </c>
    </row>
    <row r="38" spans="1:16" x14ac:dyDescent="0.25">
      <c r="A38" s="4">
        <v>2</v>
      </c>
      <c r="B38" s="4" t="s">
        <v>28</v>
      </c>
      <c r="C38" s="5"/>
      <c r="D38" s="4" t="s">
        <v>1156</v>
      </c>
      <c r="E38" s="4" t="s">
        <v>1157</v>
      </c>
      <c r="F38" s="6"/>
      <c r="G38" s="5"/>
      <c r="H38" s="4" t="s">
        <v>1158</v>
      </c>
      <c r="I38" s="21">
        <v>1650</v>
      </c>
      <c r="J38" s="34">
        <f>+(Table2[[#This Row],[Precio unitario]]/Table2[[#This Row],[Precio de referencia]])</f>
        <v>0</v>
      </c>
      <c r="K38" s="22">
        <v>1650</v>
      </c>
      <c r="L38" s="33" t="s">
        <v>1159</v>
      </c>
    </row>
    <row r="39" spans="1:16" x14ac:dyDescent="0.25">
      <c r="A39" s="4">
        <v>2</v>
      </c>
      <c r="B39" s="4" t="s">
        <v>28</v>
      </c>
      <c r="C39" s="5"/>
      <c r="D39" s="4" t="s">
        <v>1160</v>
      </c>
      <c r="E39" s="4" t="s">
        <v>1161</v>
      </c>
      <c r="F39" s="6"/>
      <c r="G39" s="5"/>
      <c r="H39" s="4" t="s">
        <v>1162</v>
      </c>
      <c r="I39" s="35">
        <f>+K39</f>
        <v>1792</v>
      </c>
      <c r="J39" s="24">
        <f>+(Table2[[#This Row],[Precio unitario]]/Table2[[#This Row],[Precio de referencia]])</f>
        <v>0</v>
      </c>
      <c r="K39" s="22">
        <v>1792</v>
      </c>
      <c r="L39" s="33" t="s">
        <v>1163</v>
      </c>
    </row>
    <row r="40" spans="1:16" x14ac:dyDescent="0.25">
      <c r="C40" s="3"/>
      <c r="F40" s="8"/>
      <c r="G40" s="3"/>
    </row>
    <row r="41" spans="1:16" x14ac:dyDescent="0.25">
      <c r="A41" s="37" t="s">
        <v>65</v>
      </c>
      <c r="B41" s="37"/>
      <c r="C41" s="37"/>
      <c r="D41" s="37"/>
      <c r="E41" s="37"/>
      <c r="F41" s="37"/>
      <c r="G41" s="37"/>
      <c r="H41" s="37"/>
    </row>
    <row r="42" spans="1:16" x14ac:dyDescent="0.25">
      <c r="C42" s="3"/>
      <c r="E42" t="s">
        <v>11</v>
      </c>
      <c r="F42" s="2">
        <v>3000</v>
      </c>
      <c r="G42" s="3"/>
    </row>
    <row r="43" spans="1:16" ht="30" x14ac:dyDescent="0.25">
      <c r="A43" s="4" t="s">
        <v>12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 t="s">
        <v>19</v>
      </c>
      <c r="I43" s="19" t="s">
        <v>1061</v>
      </c>
      <c r="J43" s="19" t="s">
        <v>1109</v>
      </c>
    </row>
    <row r="44" spans="1:16" ht="105" x14ac:dyDescent="0.25">
      <c r="A44" s="4" t="s">
        <v>32</v>
      </c>
      <c r="B44" s="4" t="s">
        <v>25</v>
      </c>
      <c r="C44" s="5">
        <v>2147.48</v>
      </c>
      <c r="D44" s="4" t="s">
        <v>26</v>
      </c>
      <c r="E44" s="4" t="s">
        <v>66</v>
      </c>
      <c r="F44" s="6">
        <v>250</v>
      </c>
      <c r="G44" s="5">
        <v>536870</v>
      </c>
      <c r="H44" s="7" t="s">
        <v>67</v>
      </c>
      <c r="I44" s="21">
        <f t="shared" ref="I44:I56" si="2">+(K44+M44+O44)/3</f>
        <v>4062.3333333333335</v>
      </c>
      <c r="J44" s="24">
        <f>+(Table3[[#This Row],[Precio unitario]]/Table3[[#This Row],[Precio de referencia]])</f>
        <v>0.52863214901124145</v>
      </c>
      <c r="K44" s="9">
        <v>4328</v>
      </c>
      <c r="L44" s="10" t="s">
        <v>812</v>
      </c>
      <c r="M44" s="9">
        <v>4059</v>
      </c>
      <c r="N44" s="10" t="s">
        <v>813</v>
      </c>
      <c r="O44" s="9">
        <v>3800</v>
      </c>
      <c r="P44" s="10" t="s">
        <v>814</v>
      </c>
    </row>
    <row r="45" spans="1:16" x14ac:dyDescent="0.25">
      <c r="A45" s="4" t="s">
        <v>32</v>
      </c>
      <c r="B45" s="4" t="s">
        <v>28</v>
      </c>
      <c r="C45" s="5">
        <v>2150</v>
      </c>
      <c r="D45" s="4" t="s">
        <v>22</v>
      </c>
      <c r="E45" s="4" t="s">
        <v>68</v>
      </c>
      <c r="F45" s="6">
        <v>3000</v>
      </c>
      <c r="G45" s="5">
        <v>6450000</v>
      </c>
      <c r="H45" s="4" t="s">
        <v>69</v>
      </c>
      <c r="I45" s="21">
        <f t="shared" si="2"/>
        <v>4062.3333333333335</v>
      </c>
      <c r="J45" s="24">
        <f>+(Table3[[#This Row],[Precio unitario]]/Table3[[#This Row],[Precio de referencia]])</f>
        <v>0.52925248215311393</v>
      </c>
      <c r="K45" s="9">
        <v>4328</v>
      </c>
      <c r="L45" s="10" t="s">
        <v>812</v>
      </c>
      <c r="M45" s="9">
        <v>4059</v>
      </c>
      <c r="N45" s="10" t="s">
        <v>1134</v>
      </c>
      <c r="O45" s="9">
        <v>3800</v>
      </c>
      <c r="P45" s="10" t="s">
        <v>814</v>
      </c>
    </row>
    <row r="46" spans="1:16" x14ac:dyDescent="0.25">
      <c r="A46" s="4" t="s">
        <v>32</v>
      </c>
      <c r="B46" s="4" t="s">
        <v>32</v>
      </c>
      <c r="C46" s="5">
        <v>2350</v>
      </c>
      <c r="D46" s="4" t="s">
        <v>22</v>
      </c>
      <c r="E46" s="4" t="s">
        <v>70</v>
      </c>
      <c r="F46" s="6">
        <v>3000</v>
      </c>
      <c r="G46" s="5">
        <v>7050000</v>
      </c>
      <c r="H46" s="4" t="s">
        <v>71</v>
      </c>
      <c r="I46" s="21">
        <f t="shared" si="2"/>
        <v>4062.3333333333335</v>
      </c>
      <c r="J46" s="24">
        <f>+(Table3[[#This Row],[Precio unitario]]/Table3[[#This Row],[Precio de referencia]])</f>
        <v>0.57848527119061288</v>
      </c>
      <c r="K46" s="9">
        <v>4328</v>
      </c>
      <c r="L46" s="10" t="s">
        <v>812</v>
      </c>
      <c r="M46" s="9">
        <v>4059</v>
      </c>
      <c r="N46" s="10" t="s">
        <v>813</v>
      </c>
      <c r="O46" s="9">
        <v>3800</v>
      </c>
      <c r="P46" s="10" t="s">
        <v>814</v>
      </c>
    </row>
    <row r="47" spans="1:16" x14ac:dyDescent="0.25">
      <c r="A47" s="4" t="s">
        <v>32</v>
      </c>
      <c r="B47" s="4" t="s">
        <v>32</v>
      </c>
      <c r="C47" s="5">
        <v>2570</v>
      </c>
      <c r="D47" s="4" t="s">
        <v>29</v>
      </c>
      <c r="E47" s="4" t="s">
        <v>68</v>
      </c>
      <c r="F47" s="6">
        <v>3000</v>
      </c>
      <c r="G47" s="5">
        <v>7710000</v>
      </c>
      <c r="H47" s="4" t="s">
        <v>72</v>
      </c>
      <c r="I47" s="21">
        <f t="shared" si="2"/>
        <v>4062.3333333333335</v>
      </c>
      <c r="J47" s="24">
        <f>+(Table3[[#This Row],[Precio unitario]]/Table3[[#This Row],[Precio de referencia]])</f>
        <v>0.63264133913186182</v>
      </c>
      <c r="K47" s="9">
        <v>4328</v>
      </c>
      <c r="L47" s="10" t="s">
        <v>812</v>
      </c>
      <c r="M47" s="9">
        <v>4059</v>
      </c>
      <c r="N47" s="10" t="s">
        <v>813</v>
      </c>
      <c r="O47" s="9">
        <v>3800</v>
      </c>
      <c r="P47" s="10" t="s">
        <v>814</v>
      </c>
    </row>
    <row r="48" spans="1:16" x14ac:dyDescent="0.25">
      <c r="A48" s="4" t="s">
        <v>32</v>
      </c>
      <c r="B48" s="4" t="s">
        <v>28</v>
      </c>
      <c r="C48" s="5">
        <v>2666</v>
      </c>
      <c r="D48" s="4" t="s">
        <v>29</v>
      </c>
      <c r="E48" s="4" t="s">
        <v>68</v>
      </c>
      <c r="F48" s="6">
        <v>3000</v>
      </c>
      <c r="G48" s="5">
        <v>7998000</v>
      </c>
      <c r="H48" s="4" t="s">
        <v>73</v>
      </c>
      <c r="I48" s="21">
        <f t="shared" si="2"/>
        <v>4062.3333333333335</v>
      </c>
      <c r="J48" s="24">
        <f>+(Table3[[#This Row],[Precio unitario]]/Table3[[#This Row],[Precio de referencia]])</f>
        <v>0.65627307786986133</v>
      </c>
      <c r="K48" s="9">
        <v>4328</v>
      </c>
      <c r="L48" s="10" t="s">
        <v>812</v>
      </c>
      <c r="M48" s="9">
        <v>4059</v>
      </c>
      <c r="N48" s="10" t="s">
        <v>813</v>
      </c>
      <c r="O48" s="9">
        <v>3800</v>
      </c>
      <c r="P48" s="10" t="s">
        <v>814</v>
      </c>
    </row>
    <row r="49" spans="1:16" x14ac:dyDescent="0.25">
      <c r="A49" s="4" t="s">
        <v>32</v>
      </c>
      <c r="B49" s="4" t="s">
        <v>25</v>
      </c>
      <c r="C49" s="5">
        <v>3190</v>
      </c>
      <c r="D49" s="4" t="s">
        <v>22</v>
      </c>
      <c r="E49" s="4" t="s">
        <v>68</v>
      </c>
      <c r="F49" s="6">
        <v>3000</v>
      </c>
      <c r="G49" s="5">
        <v>9570000</v>
      </c>
      <c r="H49" s="4" t="s">
        <v>74</v>
      </c>
      <c r="I49" s="21">
        <f t="shared" si="2"/>
        <v>4062.3333333333335</v>
      </c>
      <c r="J49" s="24">
        <f>+(Table3[[#This Row],[Precio unitario]]/Table3[[#This Row],[Precio de referencia]])</f>
        <v>0.78526298514810866</v>
      </c>
      <c r="K49" s="9">
        <v>4328</v>
      </c>
      <c r="L49" s="10" t="s">
        <v>812</v>
      </c>
      <c r="M49" s="9">
        <v>4059</v>
      </c>
      <c r="N49" s="10" t="s">
        <v>813</v>
      </c>
      <c r="O49" s="9">
        <v>3800</v>
      </c>
      <c r="P49" s="10" t="s">
        <v>814</v>
      </c>
    </row>
    <row r="50" spans="1:16" x14ac:dyDescent="0.25">
      <c r="A50" s="4" t="s">
        <v>32</v>
      </c>
      <c r="B50" s="4" t="s">
        <v>21</v>
      </c>
      <c r="C50" s="5">
        <v>3190</v>
      </c>
      <c r="D50" s="4" t="s">
        <v>22</v>
      </c>
      <c r="E50" s="4" t="s">
        <v>75</v>
      </c>
      <c r="F50" s="6">
        <v>3000</v>
      </c>
      <c r="G50" s="5">
        <v>9570000</v>
      </c>
      <c r="H50" s="4" t="s">
        <v>76</v>
      </c>
      <c r="I50" s="21">
        <f t="shared" si="2"/>
        <v>4062.3333333333335</v>
      </c>
      <c r="J50" s="24">
        <f>+(Table3[[#This Row],[Precio unitario]]/Table3[[#This Row],[Precio de referencia]])</f>
        <v>0.78526298514810866</v>
      </c>
      <c r="K50" s="9">
        <v>4328</v>
      </c>
      <c r="L50" s="10" t="s">
        <v>812</v>
      </c>
      <c r="M50" s="9">
        <v>4059</v>
      </c>
      <c r="N50" s="10" t="s">
        <v>813</v>
      </c>
      <c r="O50" s="9">
        <v>3800</v>
      </c>
      <c r="P50" s="10" t="s">
        <v>814</v>
      </c>
    </row>
    <row r="51" spans="1:16" x14ac:dyDescent="0.25">
      <c r="A51" s="4" t="s">
        <v>32</v>
      </c>
      <c r="B51" s="4" t="s">
        <v>28</v>
      </c>
      <c r="C51" s="5">
        <v>3196.45</v>
      </c>
      <c r="D51" s="4" t="s">
        <v>26</v>
      </c>
      <c r="E51" s="4" t="s">
        <v>77</v>
      </c>
      <c r="F51" s="6">
        <v>250</v>
      </c>
      <c r="G51" s="5">
        <v>799112.5</v>
      </c>
      <c r="H51" s="4" t="s">
        <v>78</v>
      </c>
      <c r="I51" s="21">
        <f t="shared" si="2"/>
        <v>4062.3333333333335</v>
      </c>
      <c r="J51" s="24">
        <f>+(Table3[[#This Row],[Precio unitario]]/Table3[[#This Row],[Precio de referencia]])</f>
        <v>0.78685074259456789</v>
      </c>
      <c r="K51" s="9">
        <v>4328</v>
      </c>
      <c r="L51" s="10" t="s">
        <v>812</v>
      </c>
      <c r="M51" s="9">
        <v>4059</v>
      </c>
      <c r="N51" s="10" t="s">
        <v>813</v>
      </c>
      <c r="O51" s="9">
        <v>3800</v>
      </c>
      <c r="P51" s="10" t="s">
        <v>814</v>
      </c>
    </row>
    <row r="52" spans="1:16" x14ac:dyDescent="0.25">
      <c r="A52" s="4" t="s">
        <v>32</v>
      </c>
      <c r="B52" s="4" t="s">
        <v>21</v>
      </c>
      <c r="C52" s="5">
        <v>3230</v>
      </c>
      <c r="D52" s="4" t="s">
        <v>29</v>
      </c>
      <c r="E52" s="4" t="s">
        <v>68</v>
      </c>
      <c r="F52" s="6">
        <v>3000</v>
      </c>
      <c r="G52" s="5">
        <v>9690000</v>
      </c>
      <c r="H52" s="4" t="s">
        <v>79</v>
      </c>
      <c r="I52" s="21">
        <f t="shared" si="2"/>
        <v>4062.3333333333335</v>
      </c>
      <c r="J52" s="24">
        <f>+(Table3[[#This Row],[Precio unitario]]/Table3[[#This Row],[Precio de referencia]])</f>
        <v>0.79510954295560843</v>
      </c>
      <c r="K52" s="9">
        <v>4328</v>
      </c>
      <c r="L52" s="10" t="s">
        <v>812</v>
      </c>
      <c r="M52" s="9">
        <v>4059</v>
      </c>
      <c r="N52" s="10" t="s">
        <v>813</v>
      </c>
      <c r="O52" s="9">
        <v>3800</v>
      </c>
      <c r="P52" s="10" t="s">
        <v>814</v>
      </c>
    </row>
    <row r="53" spans="1:16" x14ac:dyDescent="0.25">
      <c r="A53" s="4" t="s">
        <v>32</v>
      </c>
      <c r="B53" s="4" t="s">
        <v>28</v>
      </c>
      <c r="C53" s="5">
        <v>3231</v>
      </c>
      <c r="D53" s="4" t="s">
        <v>59</v>
      </c>
      <c r="E53" s="4" t="s">
        <v>68</v>
      </c>
      <c r="F53" s="6">
        <v>2500</v>
      </c>
      <c r="G53" s="5">
        <v>8077500</v>
      </c>
      <c r="H53" s="4" t="s">
        <v>80</v>
      </c>
      <c r="I53" s="21">
        <f t="shared" si="2"/>
        <v>4062.3333333333335</v>
      </c>
      <c r="J53" s="24">
        <f>+(Table3[[#This Row],[Precio unitario]]/Table3[[#This Row],[Precio de referencia]])</f>
        <v>0.79535570690079593</v>
      </c>
      <c r="K53" s="9">
        <v>4328</v>
      </c>
      <c r="L53" s="10" t="s">
        <v>812</v>
      </c>
      <c r="M53" s="9">
        <v>4059</v>
      </c>
      <c r="N53" s="10" t="s">
        <v>813</v>
      </c>
      <c r="O53" s="9">
        <v>3800</v>
      </c>
      <c r="P53" s="10" t="s">
        <v>814</v>
      </c>
    </row>
    <row r="54" spans="1:16" x14ac:dyDescent="0.25">
      <c r="A54" s="4" t="s">
        <v>32</v>
      </c>
      <c r="B54" s="4" t="s">
        <v>28</v>
      </c>
      <c r="C54" s="5">
        <v>3250</v>
      </c>
      <c r="D54" s="4" t="s">
        <v>81</v>
      </c>
      <c r="E54" s="4" t="s">
        <v>82</v>
      </c>
      <c r="F54" s="6">
        <v>3000</v>
      </c>
      <c r="G54" s="5">
        <v>9750000</v>
      </c>
      <c r="H54" s="4" t="s">
        <v>83</v>
      </c>
      <c r="I54" s="21">
        <f t="shared" si="2"/>
        <v>4062.3333333333335</v>
      </c>
      <c r="J54" s="24">
        <f>+(Table3[[#This Row],[Precio unitario]]/Table3[[#This Row],[Precio de referencia]])</f>
        <v>0.80003282185935831</v>
      </c>
      <c r="K54" s="9">
        <v>4328</v>
      </c>
      <c r="L54" s="10" t="s">
        <v>812</v>
      </c>
      <c r="M54" s="9">
        <v>4059</v>
      </c>
      <c r="N54" s="10" t="s">
        <v>813</v>
      </c>
      <c r="O54" s="9">
        <v>3800</v>
      </c>
      <c r="P54" s="10" t="s">
        <v>814</v>
      </c>
    </row>
    <row r="55" spans="1:16" x14ac:dyDescent="0.25">
      <c r="A55" s="4" t="s">
        <v>32</v>
      </c>
      <c r="B55" s="4" t="s">
        <v>25</v>
      </c>
      <c r="C55" s="5">
        <v>3350</v>
      </c>
      <c r="D55" s="4" t="s">
        <v>29</v>
      </c>
      <c r="E55" s="4" t="s">
        <v>68</v>
      </c>
      <c r="F55" s="6">
        <v>3000</v>
      </c>
      <c r="G55" s="5">
        <v>10050000</v>
      </c>
      <c r="H55" s="4" t="s">
        <v>84</v>
      </c>
      <c r="I55" s="21">
        <f t="shared" si="2"/>
        <v>4062.3333333333335</v>
      </c>
      <c r="J55" s="24">
        <f>+(Table3[[#This Row],[Precio unitario]]/Table3[[#This Row],[Precio de referencia]])</f>
        <v>0.82464921637810784</v>
      </c>
      <c r="K55" s="9">
        <v>4328</v>
      </c>
      <c r="L55" s="10" t="s">
        <v>812</v>
      </c>
      <c r="M55" s="9">
        <v>4059</v>
      </c>
      <c r="N55" s="10" t="s">
        <v>813</v>
      </c>
      <c r="O55" s="9">
        <v>3800</v>
      </c>
      <c r="P55" s="10" t="s">
        <v>814</v>
      </c>
    </row>
    <row r="56" spans="1:16" x14ac:dyDescent="0.25">
      <c r="A56" s="4" t="s">
        <v>32</v>
      </c>
      <c r="B56" s="4" t="s">
        <v>25</v>
      </c>
      <c r="C56" s="5">
        <v>4262</v>
      </c>
      <c r="D56" s="4" t="s">
        <v>81</v>
      </c>
      <c r="E56" s="4" t="s">
        <v>82</v>
      </c>
      <c r="F56" s="6">
        <v>3000</v>
      </c>
      <c r="G56" s="5">
        <v>12786000</v>
      </c>
      <c r="H56" s="4" t="s">
        <v>85</v>
      </c>
      <c r="I56" s="21">
        <f t="shared" si="2"/>
        <v>4062.3333333333335</v>
      </c>
      <c r="J56" s="24">
        <f>+(Table3[[#This Row],[Precio unitario]]/Table3[[#This Row],[Precio de referencia]])</f>
        <v>1.0491507343891031</v>
      </c>
      <c r="K56" s="9">
        <v>4328</v>
      </c>
      <c r="L56" s="10" t="s">
        <v>812</v>
      </c>
      <c r="M56" s="9">
        <v>4059</v>
      </c>
      <c r="N56" s="10" t="s">
        <v>813</v>
      </c>
      <c r="O56" s="9">
        <v>3800</v>
      </c>
      <c r="P56" s="10" t="s">
        <v>814</v>
      </c>
    </row>
    <row r="57" spans="1:16" x14ac:dyDescent="0.25">
      <c r="C57" s="3"/>
      <c r="F57" s="8"/>
      <c r="G57" s="3"/>
    </row>
    <row r="58" spans="1:16" x14ac:dyDescent="0.25">
      <c r="A58" s="37" t="s">
        <v>86</v>
      </c>
      <c r="B58" s="37"/>
      <c r="C58" s="37"/>
      <c r="D58" s="37"/>
      <c r="E58" s="37"/>
      <c r="F58" s="37"/>
      <c r="G58" s="37"/>
      <c r="H58" s="37"/>
    </row>
    <row r="59" spans="1:16" x14ac:dyDescent="0.25">
      <c r="C59" s="3"/>
      <c r="E59" t="s">
        <v>11</v>
      </c>
      <c r="F59" s="2">
        <v>3000</v>
      </c>
      <c r="G59" s="3"/>
    </row>
    <row r="60" spans="1:16" ht="30" x14ac:dyDescent="0.25">
      <c r="A60" s="4" t="s">
        <v>12</v>
      </c>
      <c r="B60" s="4" t="s">
        <v>13</v>
      </c>
      <c r="C60" s="4" t="s">
        <v>14</v>
      </c>
      <c r="D60" s="4" t="s">
        <v>15</v>
      </c>
      <c r="E60" s="4" t="s">
        <v>16</v>
      </c>
      <c r="F60" s="4" t="s">
        <v>17</v>
      </c>
      <c r="G60" s="4" t="s">
        <v>18</v>
      </c>
      <c r="H60" s="4" t="s">
        <v>19</v>
      </c>
      <c r="I60" s="19" t="s">
        <v>1061</v>
      </c>
      <c r="J60" s="19" t="s">
        <v>1109</v>
      </c>
    </row>
    <row r="61" spans="1:16" x14ac:dyDescent="0.25">
      <c r="A61" s="4" t="s">
        <v>21</v>
      </c>
      <c r="B61" s="4" t="s">
        <v>25</v>
      </c>
      <c r="C61" s="5">
        <v>2095.52</v>
      </c>
      <c r="D61" s="4" t="s">
        <v>26</v>
      </c>
      <c r="E61" s="4" t="s">
        <v>87</v>
      </c>
      <c r="F61" s="6">
        <v>250</v>
      </c>
      <c r="G61" s="5">
        <v>523880</v>
      </c>
      <c r="H61" s="4" t="s">
        <v>87</v>
      </c>
      <c r="I61" s="21">
        <f t="shared" ref="I61:I73" si="3">+(K61+M61+O61)/3</f>
        <v>3776</v>
      </c>
      <c r="J61" s="24">
        <f>+(Table4[[#This Row],[Precio unitario]]/Table4[[#This Row],[Precio de referencia]])</f>
        <v>0.55495762711864405</v>
      </c>
      <c r="K61" s="9">
        <v>4328</v>
      </c>
      <c r="L61" s="10" t="s">
        <v>815</v>
      </c>
      <c r="M61" s="9">
        <v>3400</v>
      </c>
      <c r="N61" s="10" t="s">
        <v>816</v>
      </c>
      <c r="O61" s="9">
        <v>3600</v>
      </c>
      <c r="P61" s="10" t="s">
        <v>817</v>
      </c>
    </row>
    <row r="62" spans="1:16" x14ac:dyDescent="0.25">
      <c r="A62" s="4" t="s">
        <v>21</v>
      </c>
      <c r="B62" s="4" t="s">
        <v>28</v>
      </c>
      <c r="C62" s="5">
        <v>2100</v>
      </c>
      <c r="D62" s="4" t="s">
        <v>22</v>
      </c>
      <c r="E62" s="4" t="s">
        <v>68</v>
      </c>
      <c r="F62" s="6">
        <v>3000</v>
      </c>
      <c r="G62" s="5">
        <v>6300000</v>
      </c>
      <c r="H62" s="4" t="s">
        <v>88</v>
      </c>
      <c r="I62" s="21">
        <f t="shared" si="3"/>
        <v>3776</v>
      </c>
      <c r="J62" s="24">
        <f>+(Table4[[#This Row],[Precio unitario]]/Table4[[#This Row],[Precio de referencia]])</f>
        <v>0.55614406779661019</v>
      </c>
      <c r="K62" s="9">
        <v>4328</v>
      </c>
      <c r="L62" s="10" t="s">
        <v>815</v>
      </c>
      <c r="M62" s="9">
        <v>3400</v>
      </c>
      <c r="N62" s="10" t="s">
        <v>816</v>
      </c>
      <c r="O62" s="9">
        <v>3600</v>
      </c>
      <c r="P62" s="10" t="s">
        <v>817</v>
      </c>
    </row>
    <row r="63" spans="1:16" x14ac:dyDescent="0.25">
      <c r="A63" s="4" t="s">
        <v>21</v>
      </c>
      <c r="B63" s="4" t="s">
        <v>32</v>
      </c>
      <c r="C63" s="5">
        <v>2350</v>
      </c>
      <c r="D63" s="4" t="s">
        <v>22</v>
      </c>
      <c r="E63" s="4" t="s">
        <v>70</v>
      </c>
      <c r="F63" s="6">
        <v>3000</v>
      </c>
      <c r="G63" s="5">
        <v>7050000</v>
      </c>
      <c r="H63" s="4" t="s">
        <v>89</v>
      </c>
      <c r="I63" s="21">
        <f t="shared" si="3"/>
        <v>3776</v>
      </c>
      <c r="J63" s="24">
        <f>+(Table4[[#This Row],[Precio unitario]]/Table4[[#This Row],[Precio de referencia]])</f>
        <v>0.62235169491525422</v>
      </c>
      <c r="K63" s="9">
        <v>4328</v>
      </c>
      <c r="L63" s="10" t="s">
        <v>815</v>
      </c>
      <c r="M63" s="9">
        <v>3400</v>
      </c>
      <c r="N63" s="10" t="s">
        <v>816</v>
      </c>
      <c r="O63" s="9">
        <v>3600</v>
      </c>
      <c r="P63" s="10" t="s">
        <v>817</v>
      </c>
    </row>
    <row r="64" spans="1:16" x14ac:dyDescent="0.25">
      <c r="A64" s="4" t="s">
        <v>21</v>
      </c>
      <c r="B64" s="4" t="s">
        <v>32</v>
      </c>
      <c r="C64" s="5">
        <v>2570</v>
      </c>
      <c r="D64" s="4" t="s">
        <v>29</v>
      </c>
      <c r="E64" s="4" t="s">
        <v>68</v>
      </c>
      <c r="F64" s="6">
        <v>3000</v>
      </c>
      <c r="G64" s="5">
        <v>7710000</v>
      </c>
      <c r="H64" s="4" t="s">
        <v>90</v>
      </c>
      <c r="I64" s="21">
        <f t="shared" si="3"/>
        <v>3776</v>
      </c>
      <c r="J64" s="24">
        <f>+(Table4[[#This Row],[Precio unitario]]/Table4[[#This Row],[Precio de referencia]])</f>
        <v>0.68061440677966101</v>
      </c>
      <c r="K64" s="9">
        <v>4328</v>
      </c>
      <c r="L64" s="10" t="s">
        <v>815</v>
      </c>
      <c r="M64" s="9">
        <v>3400</v>
      </c>
      <c r="N64" s="10" t="s">
        <v>816</v>
      </c>
      <c r="O64" s="9">
        <v>3600</v>
      </c>
      <c r="P64" s="10" t="s">
        <v>817</v>
      </c>
    </row>
    <row r="65" spans="1:16" x14ac:dyDescent="0.25">
      <c r="A65" s="4" t="s">
        <v>21</v>
      </c>
      <c r="B65" s="4" t="s">
        <v>28</v>
      </c>
      <c r="C65" s="5">
        <v>2666</v>
      </c>
      <c r="D65" s="4" t="s">
        <v>29</v>
      </c>
      <c r="E65" s="4" t="s">
        <v>68</v>
      </c>
      <c r="F65" s="6">
        <v>3000</v>
      </c>
      <c r="G65" s="5">
        <v>7998000</v>
      </c>
      <c r="H65" s="4" t="s">
        <v>91</v>
      </c>
      <c r="I65" s="21">
        <f t="shared" si="3"/>
        <v>3776</v>
      </c>
      <c r="J65" s="24">
        <f>+(Table4[[#This Row],[Precio unitario]]/Table4[[#This Row],[Precio de referencia]])</f>
        <v>0.70603813559322037</v>
      </c>
      <c r="K65" s="9">
        <v>4328</v>
      </c>
      <c r="L65" s="10" t="s">
        <v>815</v>
      </c>
      <c r="M65" s="9">
        <v>3400</v>
      </c>
      <c r="N65" s="10" t="s">
        <v>816</v>
      </c>
      <c r="O65" s="9">
        <v>3600</v>
      </c>
      <c r="P65" s="10" t="s">
        <v>817</v>
      </c>
    </row>
    <row r="66" spans="1:16" x14ac:dyDescent="0.25">
      <c r="A66" s="4" t="s">
        <v>21</v>
      </c>
      <c r="B66" s="4" t="s">
        <v>28</v>
      </c>
      <c r="C66" s="5">
        <v>2779.52</v>
      </c>
      <c r="D66" s="4" t="s">
        <v>26</v>
      </c>
      <c r="E66" s="4" t="s">
        <v>92</v>
      </c>
      <c r="F66" s="6">
        <v>250</v>
      </c>
      <c r="G66" s="5">
        <v>694880</v>
      </c>
      <c r="H66" s="4" t="s">
        <v>93</v>
      </c>
      <c r="I66" s="21">
        <f t="shared" si="3"/>
        <v>3776</v>
      </c>
      <c r="J66" s="24">
        <f>+(Table4[[#This Row],[Precio unitario]]/Table4[[#This Row],[Precio de referencia]])</f>
        <v>0.73610169491525423</v>
      </c>
      <c r="K66" s="9">
        <v>4328</v>
      </c>
      <c r="L66" s="10" t="s">
        <v>815</v>
      </c>
      <c r="M66" s="9">
        <v>3400</v>
      </c>
      <c r="N66" s="10" t="s">
        <v>816</v>
      </c>
      <c r="O66" s="9">
        <v>3600</v>
      </c>
      <c r="P66" s="10" t="s">
        <v>817</v>
      </c>
    </row>
    <row r="67" spans="1:16" x14ac:dyDescent="0.25">
      <c r="A67" s="4" t="s">
        <v>21</v>
      </c>
      <c r="B67" s="4" t="s">
        <v>25</v>
      </c>
      <c r="C67" s="5">
        <v>3190</v>
      </c>
      <c r="D67" s="4" t="s">
        <v>22</v>
      </c>
      <c r="E67" s="4" t="s">
        <v>68</v>
      </c>
      <c r="F67" s="6">
        <v>3000</v>
      </c>
      <c r="G67" s="5">
        <v>9570000</v>
      </c>
      <c r="H67" s="4" t="s">
        <v>94</v>
      </c>
      <c r="I67" s="21">
        <f t="shared" si="3"/>
        <v>3776</v>
      </c>
      <c r="J67" s="24">
        <f>+(Table4[[#This Row],[Precio unitario]]/Table4[[#This Row],[Precio de referencia]])</f>
        <v>0.84480932203389836</v>
      </c>
      <c r="K67" s="9">
        <v>4328</v>
      </c>
      <c r="L67" s="10" t="s">
        <v>815</v>
      </c>
      <c r="M67" s="9">
        <v>3400</v>
      </c>
      <c r="N67" s="10" t="s">
        <v>816</v>
      </c>
      <c r="O67" s="9">
        <v>3600</v>
      </c>
      <c r="P67" s="10" t="s">
        <v>817</v>
      </c>
    </row>
    <row r="68" spans="1:16" x14ac:dyDescent="0.25">
      <c r="A68" s="4" t="s">
        <v>21</v>
      </c>
      <c r="B68" s="4" t="s">
        <v>21</v>
      </c>
      <c r="C68" s="5">
        <v>3190</v>
      </c>
      <c r="D68" s="4" t="s">
        <v>22</v>
      </c>
      <c r="E68" s="4" t="s">
        <v>75</v>
      </c>
      <c r="F68" s="6">
        <v>3000</v>
      </c>
      <c r="G68" s="5">
        <v>9570000</v>
      </c>
      <c r="H68" s="4" t="s">
        <v>95</v>
      </c>
      <c r="I68" s="21">
        <f t="shared" si="3"/>
        <v>3776</v>
      </c>
      <c r="J68" s="24">
        <f>+(Table4[[#This Row],[Precio unitario]]/Table4[[#This Row],[Precio de referencia]])</f>
        <v>0.84480932203389836</v>
      </c>
      <c r="K68" s="9">
        <v>4328</v>
      </c>
      <c r="L68" s="10" t="s">
        <v>815</v>
      </c>
      <c r="M68" s="9">
        <v>3400</v>
      </c>
      <c r="N68" s="10" t="s">
        <v>816</v>
      </c>
      <c r="O68" s="9">
        <v>3600</v>
      </c>
      <c r="P68" s="10" t="s">
        <v>817</v>
      </c>
    </row>
    <row r="69" spans="1:16" x14ac:dyDescent="0.25">
      <c r="A69" s="4" t="s">
        <v>21</v>
      </c>
      <c r="B69" s="4" t="s">
        <v>21</v>
      </c>
      <c r="C69" s="5">
        <v>3230</v>
      </c>
      <c r="D69" s="4" t="s">
        <v>29</v>
      </c>
      <c r="E69" s="4" t="s">
        <v>68</v>
      </c>
      <c r="F69" s="6">
        <v>3000</v>
      </c>
      <c r="G69" s="5">
        <v>9690000</v>
      </c>
      <c r="H69" s="4" t="s">
        <v>96</v>
      </c>
      <c r="I69" s="21">
        <f t="shared" si="3"/>
        <v>3776</v>
      </c>
      <c r="J69" s="24">
        <f>+(Table4[[#This Row],[Precio unitario]]/Table4[[#This Row],[Precio de referencia]])</f>
        <v>0.85540254237288138</v>
      </c>
      <c r="K69" s="9">
        <v>4328</v>
      </c>
      <c r="L69" s="10" t="s">
        <v>815</v>
      </c>
      <c r="M69" s="9">
        <v>3400</v>
      </c>
      <c r="N69" s="10" t="s">
        <v>816</v>
      </c>
      <c r="O69" s="9">
        <v>3600</v>
      </c>
      <c r="P69" s="10" t="s">
        <v>817</v>
      </c>
    </row>
    <row r="70" spans="1:16" x14ac:dyDescent="0.25">
      <c r="A70" s="4" t="s">
        <v>21</v>
      </c>
      <c r="B70" s="4" t="s">
        <v>28</v>
      </c>
      <c r="C70" s="5">
        <v>3231</v>
      </c>
      <c r="D70" s="4" t="s">
        <v>59</v>
      </c>
      <c r="E70" s="4" t="s">
        <v>68</v>
      </c>
      <c r="F70" s="6">
        <v>2500</v>
      </c>
      <c r="G70" s="5">
        <v>8077500</v>
      </c>
      <c r="H70" s="4" t="s">
        <v>97</v>
      </c>
      <c r="I70" s="21">
        <f t="shared" si="3"/>
        <v>3776</v>
      </c>
      <c r="J70" s="24">
        <f>+(Table4[[#This Row],[Precio unitario]]/Table4[[#This Row],[Precio de referencia]])</f>
        <v>0.85566737288135597</v>
      </c>
      <c r="K70" s="9">
        <v>4328</v>
      </c>
      <c r="L70" s="10" t="s">
        <v>815</v>
      </c>
      <c r="M70" s="9">
        <v>3400</v>
      </c>
      <c r="N70" s="10" t="s">
        <v>816</v>
      </c>
      <c r="O70" s="9">
        <v>3600</v>
      </c>
      <c r="P70" s="10" t="s">
        <v>817</v>
      </c>
    </row>
    <row r="71" spans="1:16" x14ac:dyDescent="0.25">
      <c r="A71" s="4" t="s">
        <v>21</v>
      </c>
      <c r="B71" s="4" t="s">
        <v>28</v>
      </c>
      <c r="C71" s="5">
        <v>3250</v>
      </c>
      <c r="D71" s="4" t="s">
        <v>81</v>
      </c>
      <c r="E71" s="4" t="s">
        <v>82</v>
      </c>
      <c r="F71" s="6">
        <v>3000</v>
      </c>
      <c r="G71" s="5">
        <v>9750000</v>
      </c>
      <c r="H71" s="4" t="s">
        <v>98</v>
      </c>
      <c r="I71" s="21">
        <f t="shared" si="3"/>
        <v>3776</v>
      </c>
      <c r="J71" s="24">
        <f>+(Table4[[#This Row],[Precio unitario]]/Table4[[#This Row],[Precio de referencia]])</f>
        <v>0.86069915254237284</v>
      </c>
      <c r="K71" s="9">
        <v>4328</v>
      </c>
      <c r="L71" s="10" t="s">
        <v>815</v>
      </c>
      <c r="M71" s="9">
        <v>3400</v>
      </c>
      <c r="N71" s="10" t="s">
        <v>816</v>
      </c>
      <c r="O71" s="9">
        <v>3600</v>
      </c>
      <c r="P71" s="10" t="s">
        <v>817</v>
      </c>
    </row>
    <row r="72" spans="1:16" x14ac:dyDescent="0.25">
      <c r="A72" s="4" t="s">
        <v>21</v>
      </c>
      <c r="B72" s="4" t="s">
        <v>25</v>
      </c>
      <c r="C72" s="5">
        <v>3350</v>
      </c>
      <c r="D72" s="4" t="s">
        <v>29</v>
      </c>
      <c r="E72" s="4" t="s">
        <v>68</v>
      </c>
      <c r="F72" s="6">
        <v>3000</v>
      </c>
      <c r="G72" s="5">
        <v>10050000</v>
      </c>
      <c r="H72" s="4" t="s">
        <v>99</v>
      </c>
      <c r="I72" s="21">
        <f t="shared" si="3"/>
        <v>3776</v>
      </c>
      <c r="J72" s="24">
        <f>+(Table4[[#This Row],[Precio unitario]]/Table4[[#This Row],[Precio de referencia]])</f>
        <v>0.88718220338983056</v>
      </c>
      <c r="K72" s="9">
        <v>4328</v>
      </c>
      <c r="L72" s="10" t="s">
        <v>815</v>
      </c>
      <c r="M72" s="9">
        <v>3400</v>
      </c>
      <c r="N72" s="10" t="s">
        <v>816</v>
      </c>
      <c r="O72" s="9">
        <v>3600</v>
      </c>
      <c r="P72" s="10" t="s">
        <v>817</v>
      </c>
    </row>
    <row r="73" spans="1:16" x14ac:dyDescent="0.25">
      <c r="A73" s="4" t="s">
        <v>21</v>
      </c>
      <c r="B73" s="4" t="s">
        <v>25</v>
      </c>
      <c r="C73" s="5">
        <v>4262</v>
      </c>
      <c r="D73" s="4" t="s">
        <v>81</v>
      </c>
      <c r="E73" s="4" t="s">
        <v>82</v>
      </c>
      <c r="F73" s="6">
        <v>3000</v>
      </c>
      <c r="G73" s="5">
        <v>12786000</v>
      </c>
      <c r="H73" s="4" t="s">
        <v>100</v>
      </c>
      <c r="I73" s="21">
        <f t="shared" si="3"/>
        <v>3776</v>
      </c>
      <c r="J73" s="24">
        <f>+(Table4[[#This Row],[Precio unitario]]/Table4[[#This Row],[Precio de referencia]])</f>
        <v>1.128707627118644</v>
      </c>
      <c r="K73" s="9">
        <v>4328</v>
      </c>
      <c r="L73" s="10" t="s">
        <v>815</v>
      </c>
      <c r="M73" s="9">
        <v>3400</v>
      </c>
      <c r="N73" s="10" t="s">
        <v>816</v>
      </c>
      <c r="O73" s="9">
        <v>3600</v>
      </c>
      <c r="P73" s="10" t="s">
        <v>817</v>
      </c>
    </row>
    <row r="74" spans="1:16" x14ac:dyDescent="0.25">
      <c r="C74" s="3"/>
      <c r="F74" s="8"/>
      <c r="G74" s="3"/>
    </row>
    <row r="75" spans="1:16" x14ac:dyDescent="0.25">
      <c r="A75" s="37" t="s">
        <v>101</v>
      </c>
      <c r="B75" s="37"/>
      <c r="C75" s="37"/>
      <c r="D75" s="37"/>
      <c r="E75" s="37"/>
      <c r="F75" s="37"/>
      <c r="G75" s="37"/>
      <c r="H75" s="37"/>
    </row>
    <row r="76" spans="1:16" x14ac:dyDescent="0.25">
      <c r="C76" s="3"/>
      <c r="E76" t="s">
        <v>11</v>
      </c>
      <c r="F76" s="2">
        <v>111000</v>
      </c>
      <c r="G76" s="3"/>
    </row>
    <row r="77" spans="1:16" ht="30" x14ac:dyDescent="0.25">
      <c r="A77" s="4" t="s">
        <v>12</v>
      </c>
      <c r="B77" s="4" t="s">
        <v>13</v>
      </c>
      <c r="C77" s="4" t="s">
        <v>14</v>
      </c>
      <c r="D77" s="4" t="s">
        <v>15</v>
      </c>
      <c r="E77" s="4" t="s">
        <v>16</v>
      </c>
      <c r="F77" s="4" t="s">
        <v>17</v>
      </c>
      <c r="G77" s="4" t="s">
        <v>18</v>
      </c>
      <c r="H77" s="4" t="s">
        <v>19</v>
      </c>
      <c r="I77" s="19" t="s">
        <v>1061</v>
      </c>
      <c r="J77" s="19" t="s">
        <v>1109</v>
      </c>
    </row>
    <row r="78" spans="1:16" x14ac:dyDescent="0.25">
      <c r="A78" s="4" t="s">
        <v>41</v>
      </c>
      <c r="B78" s="4" t="s">
        <v>41</v>
      </c>
      <c r="C78" s="5">
        <v>90</v>
      </c>
      <c r="D78" s="4" t="s">
        <v>22</v>
      </c>
      <c r="E78" s="4" t="s">
        <v>102</v>
      </c>
      <c r="F78" s="6">
        <v>111000</v>
      </c>
      <c r="G78" s="5">
        <v>9990000</v>
      </c>
      <c r="H78" s="4" t="s">
        <v>103</v>
      </c>
      <c r="I78" s="21">
        <f t="shared" ref="I78:I91" si="4">+(K78+M78+O78)/3</f>
        <v>523.46</v>
      </c>
      <c r="J78" s="24">
        <f>+(Table5[[#This Row],[Precio unitario]]/Table5[[#This Row],[Precio de referencia]])</f>
        <v>0.17193290795858326</v>
      </c>
      <c r="K78" s="9">
        <v>729.89</v>
      </c>
      <c r="L78" s="10" t="s">
        <v>818</v>
      </c>
      <c r="M78" s="9">
        <v>290</v>
      </c>
      <c r="N78" s="10" t="s">
        <v>819</v>
      </c>
      <c r="O78" s="9">
        <v>550.49</v>
      </c>
      <c r="P78" s="10" t="s">
        <v>820</v>
      </c>
    </row>
    <row r="79" spans="1:16" x14ac:dyDescent="0.25">
      <c r="A79" s="4" t="s">
        <v>41</v>
      </c>
      <c r="B79" s="4" t="s">
        <v>57</v>
      </c>
      <c r="C79" s="5">
        <v>95</v>
      </c>
      <c r="D79" s="4" t="s">
        <v>22</v>
      </c>
      <c r="E79" s="4" t="s">
        <v>104</v>
      </c>
      <c r="F79" s="6">
        <v>111000</v>
      </c>
      <c r="G79" s="5">
        <v>10545000</v>
      </c>
      <c r="H79" s="4" t="s">
        <v>105</v>
      </c>
      <c r="I79" s="21">
        <f t="shared" si="4"/>
        <v>523.46</v>
      </c>
      <c r="J79" s="24">
        <f>+(Table5[[#This Row],[Precio unitario]]/Table5[[#This Row],[Precio de referencia]])</f>
        <v>0.18148473617850455</v>
      </c>
      <c r="K79" s="9">
        <v>729.89</v>
      </c>
      <c r="L79" s="10" t="s">
        <v>818</v>
      </c>
      <c r="M79" s="9">
        <v>290</v>
      </c>
      <c r="N79" s="10" t="s">
        <v>819</v>
      </c>
      <c r="O79" s="9">
        <v>550.49</v>
      </c>
      <c r="P79" s="10" t="s">
        <v>820</v>
      </c>
    </row>
    <row r="80" spans="1:16" x14ac:dyDescent="0.25">
      <c r="A80" s="4" t="s">
        <v>41</v>
      </c>
      <c r="B80" s="4" t="s">
        <v>25</v>
      </c>
      <c r="C80" s="5">
        <v>106.01</v>
      </c>
      <c r="D80" s="4" t="s">
        <v>26</v>
      </c>
      <c r="E80" s="4" t="s">
        <v>106</v>
      </c>
      <c r="F80" s="6">
        <v>500</v>
      </c>
      <c r="G80" s="5">
        <v>53005</v>
      </c>
      <c r="H80" s="4" t="s">
        <v>106</v>
      </c>
      <c r="I80" s="21">
        <f t="shared" si="4"/>
        <v>523.46</v>
      </c>
      <c r="J80" s="24">
        <f>+(Table5[[#This Row],[Precio unitario]]/Table5[[#This Row],[Precio de referencia]])</f>
        <v>0.20251786191877125</v>
      </c>
      <c r="K80" s="9">
        <v>729.89</v>
      </c>
      <c r="L80" s="10" t="s">
        <v>818</v>
      </c>
      <c r="M80" s="9">
        <v>290</v>
      </c>
      <c r="N80" s="10" t="s">
        <v>819</v>
      </c>
      <c r="O80" s="9">
        <v>550.49</v>
      </c>
      <c r="P80" s="10" t="s">
        <v>820</v>
      </c>
    </row>
    <row r="81" spans="1:16" x14ac:dyDescent="0.25">
      <c r="A81" s="4" t="s">
        <v>41</v>
      </c>
      <c r="B81" s="4" t="s">
        <v>32</v>
      </c>
      <c r="C81" s="5">
        <v>114</v>
      </c>
      <c r="D81" s="4" t="s">
        <v>29</v>
      </c>
      <c r="E81" s="4" t="s">
        <v>102</v>
      </c>
      <c r="F81" s="6">
        <v>111000</v>
      </c>
      <c r="G81" s="5">
        <v>12654000</v>
      </c>
      <c r="H81" s="4" t="s">
        <v>107</v>
      </c>
      <c r="I81" s="21">
        <f t="shared" si="4"/>
        <v>523.46</v>
      </c>
      <c r="J81" s="24">
        <f>+(Table5[[#This Row],[Precio unitario]]/Table5[[#This Row],[Precio de referencia]])</f>
        <v>0.21778168341420545</v>
      </c>
      <c r="K81" s="9">
        <v>729.89</v>
      </c>
      <c r="L81" s="10" t="s">
        <v>818</v>
      </c>
      <c r="M81" s="9">
        <v>290</v>
      </c>
      <c r="N81" s="10" t="s">
        <v>819</v>
      </c>
      <c r="O81" s="9">
        <v>550.49</v>
      </c>
      <c r="P81" s="10" t="s">
        <v>820</v>
      </c>
    </row>
    <row r="82" spans="1:16" x14ac:dyDescent="0.25">
      <c r="A82" s="4" t="s">
        <v>41</v>
      </c>
      <c r="B82" s="4" t="s">
        <v>25</v>
      </c>
      <c r="C82" s="5">
        <v>119</v>
      </c>
      <c r="D82" s="4" t="s">
        <v>22</v>
      </c>
      <c r="E82" s="4" t="s">
        <v>102</v>
      </c>
      <c r="F82" s="6">
        <v>111000</v>
      </c>
      <c r="G82" s="5">
        <v>13209000</v>
      </c>
      <c r="H82" s="4" t="s">
        <v>108</v>
      </c>
      <c r="I82" s="21">
        <f t="shared" si="4"/>
        <v>523.46</v>
      </c>
      <c r="J82" s="24">
        <f>+(Table5[[#This Row],[Precio unitario]]/Table5[[#This Row],[Precio de referencia]])</f>
        <v>0.22733351163412677</v>
      </c>
      <c r="K82" s="9">
        <v>729.89</v>
      </c>
      <c r="L82" s="10" t="s">
        <v>818</v>
      </c>
      <c r="M82" s="9">
        <v>290</v>
      </c>
      <c r="N82" s="10" t="s">
        <v>819</v>
      </c>
      <c r="O82" s="9">
        <v>550.49</v>
      </c>
      <c r="P82" s="10" t="s">
        <v>820</v>
      </c>
    </row>
    <row r="83" spans="1:16" ht="120" x14ac:dyDescent="0.25">
      <c r="A83" s="4" t="s">
        <v>41</v>
      </c>
      <c r="B83" s="4" t="s">
        <v>28</v>
      </c>
      <c r="C83" s="5">
        <v>128</v>
      </c>
      <c r="D83" s="4" t="s">
        <v>81</v>
      </c>
      <c r="E83" s="4" t="s">
        <v>102</v>
      </c>
      <c r="F83" s="6">
        <v>111000</v>
      </c>
      <c r="G83" s="5">
        <v>14208000</v>
      </c>
      <c r="H83" s="7" t="s">
        <v>109</v>
      </c>
      <c r="I83" s="21">
        <f t="shared" si="4"/>
        <v>523.46</v>
      </c>
      <c r="J83" s="24">
        <f>+(Table5[[#This Row],[Precio unitario]]/Table5[[#This Row],[Precio de referencia]])</f>
        <v>0.24452680242998509</v>
      </c>
      <c r="K83" s="9">
        <v>729.89</v>
      </c>
      <c r="L83" s="10" t="s">
        <v>818</v>
      </c>
      <c r="M83" s="9">
        <v>290</v>
      </c>
      <c r="N83" s="10" t="s">
        <v>819</v>
      </c>
      <c r="O83" s="9">
        <v>550.49</v>
      </c>
      <c r="P83" s="10" t="s">
        <v>820</v>
      </c>
    </row>
    <row r="84" spans="1:16" ht="120" x14ac:dyDescent="0.25">
      <c r="A84" s="4" t="s">
        <v>41</v>
      </c>
      <c r="B84" s="4" t="s">
        <v>25</v>
      </c>
      <c r="C84" s="5">
        <v>129</v>
      </c>
      <c r="D84" s="4" t="s">
        <v>29</v>
      </c>
      <c r="E84" s="4" t="s">
        <v>102</v>
      </c>
      <c r="F84" s="6">
        <v>70000</v>
      </c>
      <c r="G84" s="5">
        <v>9030000</v>
      </c>
      <c r="H84" s="7" t="s">
        <v>110</v>
      </c>
      <c r="I84" s="21">
        <f t="shared" si="4"/>
        <v>523.46</v>
      </c>
      <c r="J84" s="24">
        <f>+(Table5[[#This Row],[Precio unitario]]/Table5[[#This Row],[Precio de referencia]])</f>
        <v>0.24643716807396934</v>
      </c>
      <c r="K84" s="9">
        <v>729.89</v>
      </c>
      <c r="L84" s="10" t="s">
        <v>818</v>
      </c>
      <c r="M84" s="9">
        <v>290</v>
      </c>
      <c r="N84" s="10" t="s">
        <v>819</v>
      </c>
      <c r="O84" s="9">
        <v>550.49</v>
      </c>
      <c r="P84" s="10" t="s">
        <v>820</v>
      </c>
    </row>
    <row r="85" spans="1:16" x14ac:dyDescent="0.25">
      <c r="A85" s="4" t="s">
        <v>41</v>
      </c>
      <c r="B85" s="4" t="s">
        <v>28</v>
      </c>
      <c r="C85" s="5">
        <v>143.16</v>
      </c>
      <c r="D85" s="4" t="s">
        <v>26</v>
      </c>
      <c r="E85" s="4" t="s">
        <v>111</v>
      </c>
      <c r="F85" s="6">
        <v>1000</v>
      </c>
      <c r="G85" s="5">
        <v>143160</v>
      </c>
      <c r="H85" s="4" t="s">
        <v>112</v>
      </c>
      <c r="I85" s="21">
        <f t="shared" si="4"/>
        <v>523.46</v>
      </c>
      <c r="J85" s="24">
        <f>+(Table5[[#This Row],[Precio unitario]]/Table5[[#This Row],[Precio de referencia]])</f>
        <v>0.27348794559278644</v>
      </c>
      <c r="K85" s="9">
        <v>729.89</v>
      </c>
      <c r="L85" s="10" t="s">
        <v>818</v>
      </c>
      <c r="M85" s="9">
        <v>290</v>
      </c>
      <c r="N85" s="10" t="s">
        <v>819</v>
      </c>
      <c r="O85" s="9">
        <v>550.49</v>
      </c>
      <c r="P85" s="10" t="s">
        <v>820</v>
      </c>
    </row>
    <row r="86" spans="1:16" x14ac:dyDescent="0.25">
      <c r="A86" s="4" t="s">
        <v>41</v>
      </c>
      <c r="B86" s="4" t="s">
        <v>32</v>
      </c>
      <c r="C86" s="5">
        <v>159</v>
      </c>
      <c r="D86" s="4" t="s">
        <v>22</v>
      </c>
      <c r="E86" s="4" t="s">
        <v>113</v>
      </c>
      <c r="F86" s="6">
        <v>111000</v>
      </c>
      <c r="G86" s="5">
        <v>17649000</v>
      </c>
      <c r="H86" s="4" t="s">
        <v>114</v>
      </c>
      <c r="I86" s="21">
        <f t="shared" si="4"/>
        <v>523.46</v>
      </c>
      <c r="J86" s="24">
        <f>+(Table5[[#This Row],[Precio unitario]]/Table5[[#This Row],[Precio de referencia]])</f>
        <v>0.3037481373934971</v>
      </c>
      <c r="K86" s="9">
        <v>729.89</v>
      </c>
      <c r="L86" s="10" t="s">
        <v>818</v>
      </c>
      <c r="M86" s="9">
        <v>290</v>
      </c>
      <c r="N86" s="10" t="s">
        <v>819</v>
      </c>
      <c r="O86" s="9">
        <v>550.49</v>
      </c>
      <c r="P86" s="10" t="s">
        <v>820</v>
      </c>
    </row>
    <row r="87" spans="1:16" x14ac:dyDescent="0.25">
      <c r="A87" s="4" t="s">
        <v>41</v>
      </c>
      <c r="B87" s="4" t="s">
        <v>21</v>
      </c>
      <c r="C87" s="5">
        <v>213</v>
      </c>
      <c r="D87" s="4" t="s">
        <v>29</v>
      </c>
      <c r="E87" s="4" t="s">
        <v>115</v>
      </c>
      <c r="F87" s="6">
        <v>111000</v>
      </c>
      <c r="G87" s="5">
        <v>23643000</v>
      </c>
      <c r="H87" s="4" t="s">
        <v>107</v>
      </c>
      <c r="I87" s="21">
        <f t="shared" si="4"/>
        <v>523.46</v>
      </c>
      <c r="J87" s="24">
        <f>+(Table5[[#This Row],[Precio unitario]]/Table5[[#This Row],[Precio de referencia]])</f>
        <v>0.40690788216864704</v>
      </c>
      <c r="K87" s="9">
        <v>729.89</v>
      </c>
      <c r="L87" s="10" t="s">
        <v>818</v>
      </c>
      <c r="M87" s="9">
        <v>290</v>
      </c>
      <c r="N87" s="10" t="s">
        <v>819</v>
      </c>
      <c r="O87" s="9">
        <v>550.49</v>
      </c>
      <c r="P87" s="10" t="s">
        <v>820</v>
      </c>
    </row>
    <row r="88" spans="1:16" ht="120" x14ac:dyDescent="0.25">
      <c r="A88" s="4" t="s">
        <v>41</v>
      </c>
      <c r="B88" s="4" t="s">
        <v>28</v>
      </c>
      <c r="C88" s="5">
        <v>216</v>
      </c>
      <c r="D88" s="4" t="s">
        <v>29</v>
      </c>
      <c r="E88" s="4" t="s">
        <v>115</v>
      </c>
      <c r="F88" s="6">
        <v>70000</v>
      </c>
      <c r="G88" s="5">
        <v>15120000</v>
      </c>
      <c r="H88" s="7" t="s">
        <v>110</v>
      </c>
      <c r="I88" s="21">
        <f t="shared" si="4"/>
        <v>523.46</v>
      </c>
      <c r="J88" s="24">
        <f>+(Table5[[#This Row],[Precio unitario]]/Table5[[#This Row],[Precio de referencia]])</f>
        <v>0.41263897910059982</v>
      </c>
      <c r="K88" s="9">
        <v>729.89</v>
      </c>
      <c r="L88" s="10" t="s">
        <v>818</v>
      </c>
      <c r="M88" s="9">
        <v>290</v>
      </c>
      <c r="N88" s="10" t="s">
        <v>819</v>
      </c>
      <c r="O88" s="9">
        <v>550.49</v>
      </c>
      <c r="P88" s="10" t="s">
        <v>820</v>
      </c>
    </row>
    <row r="89" spans="1:16" x14ac:dyDescent="0.25">
      <c r="A89" s="4" t="s">
        <v>41</v>
      </c>
      <c r="B89" s="4" t="s">
        <v>28</v>
      </c>
      <c r="C89" s="5">
        <v>290</v>
      </c>
      <c r="D89" s="4" t="s">
        <v>22</v>
      </c>
      <c r="E89" s="4" t="s">
        <v>116</v>
      </c>
      <c r="F89" s="6">
        <v>111000</v>
      </c>
      <c r="G89" s="5">
        <v>32190000</v>
      </c>
      <c r="H89" s="4" t="s">
        <v>117</v>
      </c>
      <c r="I89" s="21">
        <f t="shared" si="4"/>
        <v>523.46</v>
      </c>
      <c r="J89" s="24">
        <f>+(Table5[[#This Row],[Precio unitario]]/Table5[[#This Row],[Precio de referencia]])</f>
        <v>0.55400603675543492</v>
      </c>
      <c r="K89" s="9">
        <v>729.89</v>
      </c>
      <c r="L89" s="10" t="s">
        <v>818</v>
      </c>
      <c r="M89" s="9">
        <v>290</v>
      </c>
      <c r="N89" s="10" t="s">
        <v>819</v>
      </c>
      <c r="O89" s="9">
        <v>550.49</v>
      </c>
      <c r="P89" s="10" t="s">
        <v>820</v>
      </c>
    </row>
    <row r="90" spans="1:16" x14ac:dyDescent="0.25">
      <c r="A90" s="4" t="s">
        <v>41</v>
      </c>
      <c r="B90" s="4" t="s">
        <v>21</v>
      </c>
      <c r="C90" s="5">
        <v>499</v>
      </c>
      <c r="D90" s="4" t="s">
        <v>22</v>
      </c>
      <c r="E90" s="4" t="s">
        <v>118</v>
      </c>
      <c r="F90" s="6">
        <v>111000</v>
      </c>
      <c r="G90" s="5">
        <v>55389000</v>
      </c>
      <c r="H90" s="4" t="s">
        <v>119</v>
      </c>
      <c r="I90" s="21">
        <f t="shared" si="4"/>
        <v>523.46</v>
      </c>
      <c r="J90" s="24">
        <f>+(Table5[[#This Row],[Precio unitario]]/Table5[[#This Row],[Precio de referencia]])</f>
        <v>0.95327245634814495</v>
      </c>
      <c r="K90" s="9">
        <v>729.89</v>
      </c>
      <c r="L90" s="10" t="s">
        <v>818</v>
      </c>
      <c r="M90" s="9">
        <v>290</v>
      </c>
      <c r="N90" s="10" t="s">
        <v>819</v>
      </c>
      <c r="O90" s="9">
        <v>550.49</v>
      </c>
      <c r="P90" s="10" t="s">
        <v>820</v>
      </c>
    </row>
    <row r="91" spans="1:16" ht="90" x14ac:dyDescent="0.25">
      <c r="A91" s="4" t="s">
        <v>41</v>
      </c>
      <c r="B91" s="4" t="s">
        <v>28</v>
      </c>
      <c r="C91" s="5">
        <v>867</v>
      </c>
      <c r="D91" s="4" t="s">
        <v>59</v>
      </c>
      <c r="E91" s="4" t="s">
        <v>120</v>
      </c>
      <c r="F91" s="6">
        <v>100000</v>
      </c>
      <c r="G91" s="5">
        <v>86700000</v>
      </c>
      <c r="H91" s="7" t="s">
        <v>121</v>
      </c>
      <c r="I91" s="21">
        <f t="shared" si="4"/>
        <v>523.46</v>
      </c>
      <c r="J91" s="24">
        <f>+(Table5[[#This Row],[Precio unitario]]/Table5[[#This Row],[Precio de referencia]])</f>
        <v>1.6562870133343521</v>
      </c>
      <c r="K91" s="9">
        <v>729.89</v>
      </c>
      <c r="L91" s="10" t="s">
        <v>818</v>
      </c>
      <c r="M91" s="9">
        <v>290</v>
      </c>
      <c r="N91" s="10" t="s">
        <v>819</v>
      </c>
      <c r="O91" s="9">
        <v>550.49</v>
      </c>
      <c r="P91" s="10" t="s">
        <v>820</v>
      </c>
    </row>
    <row r="92" spans="1:16" x14ac:dyDescent="0.25">
      <c r="C92" s="3"/>
      <c r="F92" s="8"/>
      <c r="G92" s="3"/>
    </row>
    <row r="93" spans="1:16" x14ac:dyDescent="0.25">
      <c r="A93" s="37" t="s">
        <v>122</v>
      </c>
      <c r="B93" s="37"/>
      <c r="C93" s="37"/>
      <c r="D93" s="37"/>
      <c r="E93" s="37"/>
      <c r="F93" s="37"/>
      <c r="G93" s="37"/>
      <c r="H93" s="37"/>
    </row>
    <row r="94" spans="1:16" x14ac:dyDescent="0.25">
      <c r="C94" s="3"/>
      <c r="E94" t="s">
        <v>11</v>
      </c>
      <c r="F94" s="2">
        <v>28000</v>
      </c>
      <c r="G94" s="3"/>
    </row>
    <row r="95" spans="1:16" ht="30" x14ac:dyDescent="0.25">
      <c r="A95" s="4" t="s">
        <v>12</v>
      </c>
      <c r="B95" s="4" t="s">
        <v>13</v>
      </c>
      <c r="C95" s="4" t="s">
        <v>14</v>
      </c>
      <c r="D95" s="4" t="s">
        <v>15</v>
      </c>
      <c r="E95" s="4" t="s">
        <v>16</v>
      </c>
      <c r="F95" s="4" t="s">
        <v>17</v>
      </c>
      <c r="G95" s="4" t="s">
        <v>18</v>
      </c>
      <c r="H95" s="4" t="s">
        <v>19</v>
      </c>
      <c r="I95" s="19" t="s">
        <v>1061</v>
      </c>
      <c r="J95" s="19" t="s">
        <v>1109</v>
      </c>
    </row>
    <row r="96" spans="1:16" x14ac:dyDescent="0.25">
      <c r="A96" s="4" t="s">
        <v>57</v>
      </c>
      <c r="B96" s="4" t="s">
        <v>21</v>
      </c>
      <c r="C96" s="5">
        <v>90</v>
      </c>
      <c r="D96" s="4" t="s">
        <v>22</v>
      </c>
      <c r="E96" s="4" t="s">
        <v>118</v>
      </c>
      <c r="F96" s="6">
        <v>28000</v>
      </c>
      <c r="G96" s="5">
        <v>2520000</v>
      </c>
      <c r="H96" s="4" t="s">
        <v>123</v>
      </c>
      <c r="I96" s="21">
        <f t="shared" ref="I96:I107" si="5">+(K96+M96+O96)/3</f>
        <v>503.29666666666662</v>
      </c>
      <c r="J96" s="24">
        <f>+(Table6[[#This Row],[Precio unitario]]/Table6[[#This Row],[Precio de referencia]])</f>
        <v>0.17882097371331687</v>
      </c>
      <c r="K96" s="9">
        <v>729.89</v>
      </c>
      <c r="L96" s="10" t="s">
        <v>821</v>
      </c>
      <c r="M96" s="9">
        <v>490</v>
      </c>
      <c r="N96" s="10" t="s">
        <v>822</v>
      </c>
      <c r="O96" s="9">
        <v>290</v>
      </c>
      <c r="P96" s="10" t="s">
        <v>823</v>
      </c>
    </row>
    <row r="97" spans="1:16" x14ac:dyDescent="0.25">
      <c r="A97" s="4" t="s">
        <v>57</v>
      </c>
      <c r="B97" s="4" t="s">
        <v>25</v>
      </c>
      <c r="C97" s="5">
        <v>106.01</v>
      </c>
      <c r="D97" s="4" t="s">
        <v>26</v>
      </c>
      <c r="E97" s="4" t="s">
        <v>124</v>
      </c>
      <c r="F97" s="6">
        <v>500</v>
      </c>
      <c r="G97" s="5">
        <v>53005</v>
      </c>
      <c r="H97" s="4" t="s">
        <v>124</v>
      </c>
      <c r="I97" s="21">
        <f t="shared" si="5"/>
        <v>503.29666666666662</v>
      </c>
      <c r="J97" s="24">
        <f>+(Table6[[#This Row],[Precio unitario]]/Table6[[#This Row],[Precio de referencia]])</f>
        <v>0.21063123803720804</v>
      </c>
      <c r="K97" s="9">
        <v>729.89</v>
      </c>
      <c r="L97" s="10" t="s">
        <v>821</v>
      </c>
      <c r="M97" s="9">
        <v>490</v>
      </c>
      <c r="N97" s="10" t="s">
        <v>822</v>
      </c>
      <c r="O97" s="9">
        <v>290</v>
      </c>
      <c r="P97" s="10" t="s">
        <v>823</v>
      </c>
    </row>
    <row r="98" spans="1:16" x14ac:dyDescent="0.25">
      <c r="A98" s="4" t="s">
        <v>57</v>
      </c>
      <c r="B98" s="4" t="s">
        <v>32</v>
      </c>
      <c r="C98" s="5">
        <v>114</v>
      </c>
      <c r="D98" s="4" t="s">
        <v>29</v>
      </c>
      <c r="E98" s="4" t="s">
        <v>102</v>
      </c>
      <c r="F98" s="6">
        <v>28000</v>
      </c>
      <c r="G98" s="5">
        <v>3192000</v>
      </c>
      <c r="H98" s="4" t="s">
        <v>125</v>
      </c>
      <c r="I98" s="21">
        <f t="shared" si="5"/>
        <v>503.29666666666662</v>
      </c>
      <c r="J98" s="24">
        <f>+(Table6[[#This Row],[Precio unitario]]/Table6[[#This Row],[Precio de referencia]])</f>
        <v>0.22650656670353472</v>
      </c>
      <c r="K98" s="9">
        <v>729.89</v>
      </c>
      <c r="L98" s="10" t="s">
        <v>821</v>
      </c>
      <c r="M98" s="9">
        <v>490</v>
      </c>
      <c r="N98" s="10" t="s">
        <v>822</v>
      </c>
      <c r="O98" s="9">
        <v>290</v>
      </c>
      <c r="P98" s="10" t="s">
        <v>823</v>
      </c>
    </row>
    <row r="99" spans="1:16" x14ac:dyDescent="0.25">
      <c r="A99" s="4" t="s">
        <v>57</v>
      </c>
      <c r="B99" s="4" t="s">
        <v>25</v>
      </c>
      <c r="C99" s="5">
        <v>119</v>
      </c>
      <c r="D99" s="4" t="s">
        <v>22</v>
      </c>
      <c r="E99" s="4" t="s">
        <v>102</v>
      </c>
      <c r="F99" s="6">
        <v>28000</v>
      </c>
      <c r="G99" s="5">
        <v>3332000</v>
      </c>
      <c r="H99" s="4" t="s">
        <v>126</v>
      </c>
      <c r="I99" s="21">
        <f t="shared" si="5"/>
        <v>503.29666666666662</v>
      </c>
      <c r="J99" s="24">
        <f>+(Table6[[#This Row],[Precio unitario]]/Table6[[#This Row],[Precio de referencia]])</f>
        <v>0.23644106524316344</v>
      </c>
      <c r="K99" s="9">
        <v>729.89</v>
      </c>
      <c r="L99" s="10" t="s">
        <v>821</v>
      </c>
      <c r="M99" s="9">
        <v>490</v>
      </c>
      <c r="N99" s="10" t="s">
        <v>822</v>
      </c>
      <c r="O99" s="9">
        <v>290</v>
      </c>
      <c r="P99" s="10" t="s">
        <v>823</v>
      </c>
    </row>
    <row r="100" spans="1:16" ht="120" x14ac:dyDescent="0.25">
      <c r="A100" s="4" t="s">
        <v>57</v>
      </c>
      <c r="B100" s="4" t="s">
        <v>28</v>
      </c>
      <c r="C100" s="5">
        <v>128</v>
      </c>
      <c r="D100" s="4" t="s">
        <v>81</v>
      </c>
      <c r="E100" s="4" t="s">
        <v>102</v>
      </c>
      <c r="F100" s="6">
        <v>28000</v>
      </c>
      <c r="G100" s="5">
        <v>3584000</v>
      </c>
      <c r="H100" s="7" t="s">
        <v>127</v>
      </c>
      <c r="I100" s="21">
        <f t="shared" si="5"/>
        <v>503.29666666666662</v>
      </c>
      <c r="J100" s="24">
        <f>+(Table6[[#This Row],[Precio unitario]]/Table6[[#This Row],[Precio de referencia]])</f>
        <v>0.25432316261449511</v>
      </c>
      <c r="K100" s="9">
        <v>729.89</v>
      </c>
      <c r="L100" s="10" t="s">
        <v>821</v>
      </c>
      <c r="M100" s="9">
        <v>490</v>
      </c>
      <c r="N100" s="10" t="s">
        <v>822</v>
      </c>
      <c r="O100" s="9">
        <v>290</v>
      </c>
      <c r="P100" s="10" t="s">
        <v>823</v>
      </c>
    </row>
    <row r="101" spans="1:16" ht="120" x14ac:dyDescent="0.25">
      <c r="A101" s="4" t="s">
        <v>57</v>
      </c>
      <c r="B101" s="4" t="s">
        <v>25</v>
      </c>
      <c r="C101" s="5">
        <v>140</v>
      </c>
      <c r="D101" s="4" t="s">
        <v>29</v>
      </c>
      <c r="E101" s="4" t="s">
        <v>102</v>
      </c>
      <c r="F101" s="6">
        <v>28000</v>
      </c>
      <c r="G101" s="5">
        <v>3920000</v>
      </c>
      <c r="H101" s="7" t="s">
        <v>128</v>
      </c>
      <c r="I101" s="21">
        <f t="shared" si="5"/>
        <v>503.29666666666662</v>
      </c>
      <c r="J101" s="24">
        <f>+(Table6[[#This Row],[Precio unitario]]/Table6[[#This Row],[Precio de referencia]])</f>
        <v>0.27816595910960401</v>
      </c>
      <c r="K101" s="9">
        <v>729.89</v>
      </c>
      <c r="L101" s="10" t="s">
        <v>821</v>
      </c>
      <c r="M101" s="9">
        <v>490</v>
      </c>
      <c r="N101" s="10" t="s">
        <v>822</v>
      </c>
      <c r="O101" s="9">
        <v>290</v>
      </c>
      <c r="P101" s="10" t="s">
        <v>823</v>
      </c>
    </row>
    <row r="102" spans="1:16" x14ac:dyDescent="0.25">
      <c r="A102" s="4" t="s">
        <v>57</v>
      </c>
      <c r="B102" s="4" t="s">
        <v>32</v>
      </c>
      <c r="C102" s="5">
        <v>159</v>
      </c>
      <c r="D102" s="4" t="s">
        <v>22</v>
      </c>
      <c r="E102" s="4" t="s">
        <v>116</v>
      </c>
      <c r="F102" s="6">
        <v>28000</v>
      </c>
      <c r="G102" s="5">
        <v>4452000</v>
      </c>
      <c r="H102" s="4" t="s">
        <v>129</v>
      </c>
      <c r="I102" s="21">
        <f t="shared" si="5"/>
        <v>503.29666666666662</v>
      </c>
      <c r="J102" s="24">
        <f>+(Table6[[#This Row],[Precio unitario]]/Table6[[#This Row],[Precio de referencia]])</f>
        <v>0.31591705356019317</v>
      </c>
      <c r="K102" s="9">
        <v>729.89</v>
      </c>
      <c r="L102" s="10" t="s">
        <v>821</v>
      </c>
      <c r="M102" s="9">
        <v>490</v>
      </c>
      <c r="N102" s="10" t="s">
        <v>822</v>
      </c>
      <c r="O102" s="9">
        <v>290</v>
      </c>
      <c r="P102" s="10" t="s">
        <v>823</v>
      </c>
    </row>
    <row r="103" spans="1:16" x14ac:dyDescent="0.25">
      <c r="A103" s="4" t="s">
        <v>57</v>
      </c>
      <c r="B103" s="4" t="s">
        <v>28</v>
      </c>
      <c r="C103" s="5">
        <v>164.63</v>
      </c>
      <c r="D103" s="4" t="s">
        <v>26</v>
      </c>
      <c r="E103" s="4" t="s">
        <v>130</v>
      </c>
      <c r="F103" s="6">
        <v>1000</v>
      </c>
      <c r="G103" s="5">
        <v>164630</v>
      </c>
      <c r="H103" s="4" t="s">
        <v>111</v>
      </c>
      <c r="I103" s="21">
        <f t="shared" si="5"/>
        <v>503.29666666666662</v>
      </c>
      <c r="J103" s="24">
        <f>+(Table6[[#This Row],[Precio unitario]]/Table6[[#This Row],[Precio de referencia]])</f>
        <v>0.32710329891581508</v>
      </c>
      <c r="K103" s="9">
        <v>729.89</v>
      </c>
      <c r="L103" s="10" t="s">
        <v>821</v>
      </c>
      <c r="M103" s="9">
        <v>490</v>
      </c>
      <c r="N103" s="10" t="s">
        <v>822</v>
      </c>
      <c r="O103" s="9">
        <v>290</v>
      </c>
      <c r="P103" s="10" t="s">
        <v>823</v>
      </c>
    </row>
    <row r="104" spans="1:16" x14ac:dyDescent="0.25">
      <c r="A104" s="4" t="s">
        <v>57</v>
      </c>
      <c r="B104" s="4" t="s">
        <v>21</v>
      </c>
      <c r="C104" s="5">
        <v>213</v>
      </c>
      <c r="D104" s="4" t="s">
        <v>29</v>
      </c>
      <c r="E104" s="4" t="s">
        <v>115</v>
      </c>
      <c r="F104" s="6">
        <v>28000</v>
      </c>
      <c r="G104" s="5">
        <v>5964000</v>
      </c>
      <c r="H104" s="4" t="s">
        <v>125</v>
      </c>
      <c r="I104" s="21">
        <f t="shared" si="5"/>
        <v>503.29666666666662</v>
      </c>
      <c r="J104" s="24">
        <f>+(Table6[[#This Row],[Precio unitario]]/Table6[[#This Row],[Precio de referencia]])</f>
        <v>0.42320963778818327</v>
      </c>
      <c r="K104" s="9">
        <v>729.89</v>
      </c>
      <c r="L104" s="10" t="s">
        <v>821</v>
      </c>
      <c r="M104" s="9">
        <v>490</v>
      </c>
      <c r="N104" s="10" t="s">
        <v>822</v>
      </c>
      <c r="O104" s="9">
        <v>290</v>
      </c>
      <c r="P104" s="10" t="s">
        <v>823</v>
      </c>
    </row>
    <row r="105" spans="1:16" ht="120" x14ac:dyDescent="0.25">
      <c r="A105" s="4" t="s">
        <v>57</v>
      </c>
      <c r="B105" s="4" t="s">
        <v>28</v>
      </c>
      <c r="C105" s="5">
        <v>216</v>
      </c>
      <c r="D105" s="4" t="s">
        <v>29</v>
      </c>
      <c r="E105" s="4" t="s">
        <v>115</v>
      </c>
      <c r="F105" s="6">
        <v>28000</v>
      </c>
      <c r="G105" s="5">
        <v>6048000</v>
      </c>
      <c r="H105" s="7" t="s">
        <v>131</v>
      </c>
      <c r="I105" s="21">
        <f t="shared" si="5"/>
        <v>503.29666666666662</v>
      </c>
      <c r="J105" s="24">
        <f>+(Table6[[#This Row],[Precio unitario]]/Table6[[#This Row],[Precio de referencia]])</f>
        <v>0.42917033691196049</v>
      </c>
      <c r="K105" s="9">
        <v>729.89</v>
      </c>
      <c r="L105" s="10" t="s">
        <v>821</v>
      </c>
      <c r="M105" s="9">
        <v>490</v>
      </c>
      <c r="N105" s="10" t="s">
        <v>822</v>
      </c>
      <c r="O105" s="9">
        <v>290</v>
      </c>
      <c r="P105" s="10" t="s">
        <v>823</v>
      </c>
    </row>
    <row r="106" spans="1:16" x14ac:dyDescent="0.25">
      <c r="A106" s="4" t="s">
        <v>57</v>
      </c>
      <c r="B106" s="4" t="s">
        <v>28</v>
      </c>
      <c r="C106" s="5">
        <v>290</v>
      </c>
      <c r="D106" s="4" t="s">
        <v>22</v>
      </c>
      <c r="E106" s="4" t="s">
        <v>116</v>
      </c>
      <c r="F106" s="6">
        <v>28000</v>
      </c>
      <c r="G106" s="5">
        <v>8120000</v>
      </c>
      <c r="H106" s="4" t="s">
        <v>126</v>
      </c>
      <c r="I106" s="21">
        <f t="shared" si="5"/>
        <v>503.29666666666662</v>
      </c>
      <c r="J106" s="24">
        <f>+(Table6[[#This Row],[Precio unitario]]/Table6[[#This Row],[Precio de referencia]])</f>
        <v>0.57620091529846551</v>
      </c>
      <c r="K106" s="9">
        <v>729.89</v>
      </c>
      <c r="L106" s="10" t="s">
        <v>821</v>
      </c>
      <c r="M106" s="9">
        <v>490</v>
      </c>
      <c r="N106" s="10" t="s">
        <v>822</v>
      </c>
      <c r="O106" s="9">
        <v>290</v>
      </c>
      <c r="P106" s="10" t="s">
        <v>823</v>
      </c>
    </row>
    <row r="107" spans="1:16" ht="90" x14ac:dyDescent="0.25">
      <c r="A107" s="4" t="s">
        <v>57</v>
      </c>
      <c r="B107" s="4" t="s">
        <v>28</v>
      </c>
      <c r="C107" s="5">
        <v>867</v>
      </c>
      <c r="D107" s="4" t="s">
        <v>59</v>
      </c>
      <c r="E107" s="4" t="s">
        <v>120</v>
      </c>
      <c r="F107" s="6">
        <v>20000</v>
      </c>
      <c r="G107" s="5">
        <v>17340000</v>
      </c>
      <c r="H107" s="7" t="s">
        <v>132</v>
      </c>
      <c r="I107" s="21">
        <f t="shared" si="5"/>
        <v>503.29666666666662</v>
      </c>
      <c r="J107" s="24">
        <f>+(Table6[[#This Row],[Precio unitario]]/Table6[[#This Row],[Precio de referencia]])</f>
        <v>1.7226420467716193</v>
      </c>
      <c r="K107" s="9">
        <v>729.89</v>
      </c>
      <c r="L107" s="10" t="s">
        <v>821</v>
      </c>
      <c r="M107" s="9">
        <v>490</v>
      </c>
      <c r="N107" s="10" t="s">
        <v>822</v>
      </c>
      <c r="O107" s="9">
        <v>290</v>
      </c>
      <c r="P107" s="10" t="s">
        <v>823</v>
      </c>
    </row>
    <row r="108" spans="1:16" x14ac:dyDescent="0.25">
      <c r="C108" s="3"/>
      <c r="F108" s="8"/>
      <c r="G108" s="3"/>
    </row>
    <row r="109" spans="1:16" x14ac:dyDescent="0.25">
      <c r="A109" s="37" t="s">
        <v>133</v>
      </c>
      <c r="B109" s="37"/>
      <c r="C109" s="37"/>
      <c r="D109" s="37"/>
      <c r="E109" s="37"/>
      <c r="F109" s="37"/>
      <c r="G109" s="37"/>
      <c r="H109" s="37"/>
    </row>
    <row r="110" spans="1:16" x14ac:dyDescent="0.25">
      <c r="C110" s="3"/>
      <c r="E110" t="s">
        <v>11</v>
      </c>
      <c r="F110" s="2">
        <v>16000</v>
      </c>
      <c r="G110" s="3"/>
    </row>
    <row r="111" spans="1:16" ht="30" x14ac:dyDescent="0.25">
      <c r="A111" s="4" t="s">
        <v>12</v>
      </c>
      <c r="B111" s="4" t="s">
        <v>13</v>
      </c>
      <c r="C111" s="4" t="s">
        <v>14</v>
      </c>
      <c r="D111" s="4" t="s">
        <v>15</v>
      </c>
      <c r="E111" s="4" t="s">
        <v>16</v>
      </c>
      <c r="F111" s="4" t="s">
        <v>17</v>
      </c>
      <c r="G111" s="4" t="s">
        <v>18</v>
      </c>
      <c r="H111" s="4" t="s">
        <v>19</v>
      </c>
      <c r="I111" s="19" t="s">
        <v>1061</v>
      </c>
      <c r="J111" s="19" t="s">
        <v>1109</v>
      </c>
    </row>
    <row r="112" spans="1:16" x14ac:dyDescent="0.25">
      <c r="A112" s="4" t="s">
        <v>63</v>
      </c>
      <c r="B112" s="4" t="s">
        <v>21</v>
      </c>
      <c r="C112" s="5">
        <v>255</v>
      </c>
      <c r="D112" s="4" t="s">
        <v>22</v>
      </c>
      <c r="E112" s="4" t="s">
        <v>134</v>
      </c>
      <c r="F112" s="6">
        <v>16000</v>
      </c>
      <c r="G112" s="5">
        <v>4080000</v>
      </c>
      <c r="H112" s="4" t="s">
        <v>135</v>
      </c>
      <c r="I112" s="21">
        <f t="shared" ref="I112:I122" si="6">+(K112+M112+O112)/3</f>
        <v>1227.76</v>
      </c>
      <c r="J112" s="24">
        <f>+(Table7[[#This Row],[Precio unitario]]/Table7[[#This Row],[Precio de referencia]])</f>
        <v>0.20769531504528574</v>
      </c>
      <c r="K112" s="9">
        <v>1504</v>
      </c>
      <c r="L112" s="10" t="s">
        <v>1168</v>
      </c>
      <c r="M112" s="9">
        <v>1002</v>
      </c>
      <c r="N112" s="10" t="s">
        <v>1169</v>
      </c>
      <c r="O112" s="9">
        <v>1177.28</v>
      </c>
      <c r="P112" s="10" t="s">
        <v>1135</v>
      </c>
    </row>
    <row r="113" spans="1:16" x14ac:dyDescent="0.25">
      <c r="A113" s="4" t="s">
        <v>63</v>
      </c>
      <c r="B113" s="4" t="s">
        <v>25</v>
      </c>
      <c r="C113" s="5">
        <v>299</v>
      </c>
      <c r="D113" s="4" t="s">
        <v>22</v>
      </c>
      <c r="E113" s="4" t="s">
        <v>134</v>
      </c>
      <c r="F113" s="6">
        <v>16000</v>
      </c>
      <c r="G113" s="5">
        <v>4784000</v>
      </c>
      <c r="H113" s="4" t="s">
        <v>136</v>
      </c>
      <c r="I113" s="21">
        <f t="shared" si="6"/>
        <v>1227.76</v>
      </c>
      <c r="J113" s="24">
        <f>+(Table7[[#This Row],[Precio unitario]]/Table7[[#This Row],[Precio de referencia]])</f>
        <v>0.24353293803349188</v>
      </c>
      <c r="K113" s="9">
        <v>1504</v>
      </c>
      <c r="L113" s="10" t="s">
        <v>1168</v>
      </c>
      <c r="M113" s="9">
        <v>1002</v>
      </c>
      <c r="N113" s="10" t="s">
        <v>1169</v>
      </c>
      <c r="O113" s="9">
        <v>1177.28</v>
      </c>
      <c r="P113" s="10" t="s">
        <v>1135</v>
      </c>
    </row>
    <row r="114" spans="1:16" ht="75" x14ac:dyDescent="0.25">
      <c r="A114" s="4" t="s">
        <v>63</v>
      </c>
      <c r="B114" s="4" t="s">
        <v>25</v>
      </c>
      <c r="C114" s="5">
        <v>356.11</v>
      </c>
      <c r="D114" s="4" t="s">
        <v>26</v>
      </c>
      <c r="E114" s="4" t="s">
        <v>137</v>
      </c>
      <c r="F114" s="6">
        <v>1360</v>
      </c>
      <c r="G114" s="5">
        <v>484309.6</v>
      </c>
      <c r="H114" s="7" t="s">
        <v>138</v>
      </c>
      <c r="I114" s="21">
        <f t="shared" si="6"/>
        <v>1227.76</v>
      </c>
      <c r="J114" s="24">
        <f>+(Table7[[#This Row],[Precio unitario]]/Table7[[#This Row],[Precio de referencia]])</f>
        <v>0.29004854368932043</v>
      </c>
      <c r="K114" s="9">
        <v>1504</v>
      </c>
      <c r="L114" s="10" t="s">
        <v>1168</v>
      </c>
      <c r="M114" s="9">
        <v>1002</v>
      </c>
      <c r="N114" s="10" t="s">
        <v>1169</v>
      </c>
      <c r="O114" s="9">
        <v>1177.28</v>
      </c>
      <c r="P114" s="10" t="s">
        <v>1135</v>
      </c>
    </row>
    <row r="115" spans="1:16" x14ac:dyDescent="0.25">
      <c r="A115" s="4" t="s">
        <v>63</v>
      </c>
      <c r="B115" s="4" t="s">
        <v>21</v>
      </c>
      <c r="C115" s="5">
        <v>389</v>
      </c>
      <c r="D115" s="4" t="s">
        <v>29</v>
      </c>
      <c r="E115" s="4" t="s">
        <v>23</v>
      </c>
      <c r="F115" s="6">
        <v>16000</v>
      </c>
      <c r="G115" s="5">
        <v>6224000</v>
      </c>
      <c r="H115" s="4" t="s">
        <v>139</v>
      </c>
      <c r="I115" s="21">
        <f t="shared" si="6"/>
        <v>1227.76</v>
      </c>
      <c r="J115" s="24">
        <f>+(Table7[[#This Row],[Precio unitario]]/Table7[[#This Row],[Precio de referencia]])</f>
        <v>0.31683716687300451</v>
      </c>
      <c r="K115" s="9">
        <v>1504</v>
      </c>
      <c r="L115" s="10" t="s">
        <v>1168</v>
      </c>
      <c r="M115" s="9">
        <v>1002</v>
      </c>
      <c r="N115" s="10" t="s">
        <v>1169</v>
      </c>
      <c r="O115" s="9">
        <v>1177.28</v>
      </c>
      <c r="P115" s="10" t="s">
        <v>1135</v>
      </c>
    </row>
    <row r="116" spans="1:16" x14ac:dyDescent="0.25">
      <c r="A116" s="4" t="s">
        <v>63</v>
      </c>
      <c r="B116" s="4" t="s">
        <v>28</v>
      </c>
      <c r="C116" s="5">
        <v>407.71</v>
      </c>
      <c r="D116" s="4" t="s">
        <v>26</v>
      </c>
      <c r="E116" s="4" t="s">
        <v>140</v>
      </c>
      <c r="F116" s="6">
        <v>1000</v>
      </c>
      <c r="G116" s="5">
        <v>407710</v>
      </c>
      <c r="H116" s="4" t="s">
        <v>140</v>
      </c>
      <c r="I116" s="21">
        <f t="shared" si="6"/>
        <v>1227.76</v>
      </c>
      <c r="J116" s="24">
        <f>+(Table7[[#This Row],[Precio unitario]]/Table7[[#This Row],[Precio de referencia]])</f>
        <v>0.33207630155730761</v>
      </c>
      <c r="K116" s="9">
        <v>1504</v>
      </c>
      <c r="L116" s="10" t="s">
        <v>1168</v>
      </c>
      <c r="M116" s="9">
        <v>1002</v>
      </c>
      <c r="N116" s="10" t="s">
        <v>1169</v>
      </c>
      <c r="O116" s="9">
        <v>1177.28</v>
      </c>
      <c r="P116" s="10" t="s">
        <v>1135</v>
      </c>
    </row>
    <row r="117" spans="1:16" x14ac:dyDescent="0.25">
      <c r="A117" s="4" t="s">
        <v>63</v>
      </c>
      <c r="B117" s="4" t="s">
        <v>25</v>
      </c>
      <c r="C117" s="5">
        <v>432</v>
      </c>
      <c r="D117" s="4" t="s">
        <v>29</v>
      </c>
      <c r="E117" s="4" t="s">
        <v>23</v>
      </c>
      <c r="F117" s="6">
        <v>7000</v>
      </c>
      <c r="G117" s="5">
        <v>3024000</v>
      </c>
      <c r="H117" s="4" t="s">
        <v>141</v>
      </c>
      <c r="I117" s="21">
        <f t="shared" si="6"/>
        <v>1227.76</v>
      </c>
      <c r="J117" s="24">
        <f>+(Table7[[#This Row],[Precio unitario]]/Table7[[#This Row],[Precio de referencia]])</f>
        <v>0.35186029842966055</v>
      </c>
      <c r="K117" s="9">
        <v>1504</v>
      </c>
      <c r="L117" s="10" t="s">
        <v>1168</v>
      </c>
      <c r="M117" s="9">
        <v>1002</v>
      </c>
      <c r="N117" s="10" t="s">
        <v>1169</v>
      </c>
      <c r="O117" s="9">
        <v>1177.28</v>
      </c>
      <c r="P117" s="10" t="s">
        <v>1135</v>
      </c>
    </row>
    <row r="118" spans="1:16" x14ac:dyDescent="0.25">
      <c r="A118" s="4" t="s">
        <v>63</v>
      </c>
      <c r="B118" s="4" t="s">
        <v>32</v>
      </c>
      <c r="C118" s="5">
        <v>770</v>
      </c>
      <c r="D118" s="4" t="s">
        <v>22</v>
      </c>
      <c r="E118" s="4" t="s">
        <v>36</v>
      </c>
      <c r="F118" s="6">
        <v>16000</v>
      </c>
      <c r="G118" s="5">
        <v>12320000</v>
      </c>
      <c r="H118" s="4" t="s">
        <v>142</v>
      </c>
      <c r="I118" s="21">
        <f t="shared" si="6"/>
        <v>1227.76</v>
      </c>
      <c r="J118" s="24">
        <f>+(Table7[[#This Row],[Precio unitario]]/Table7[[#This Row],[Precio de referencia]])</f>
        <v>0.62715840229360786</v>
      </c>
      <c r="K118" s="9">
        <v>1504</v>
      </c>
      <c r="L118" s="10" t="s">
        <v>1168</v>
      </c>
      <c r="M118" s="9">
        <v>1002</v>
      </c>
      <c r="N118" s="10" t="s">
        <v>1169</v>
      </c>
      <c r="O118" s="9">
        <v>1177.28</v>
      </c>
      <c r="P118" s="10" t="s">
        <v>1135</v>
      </c>
    </row>
    <row r="119" spans="1:16" x14ac:dyDescent="0.25">
      <c r="A119" s="4" t="s">
        <v>63</v>
      </c>
      <c r="B119" s="4" t="s">
        <v>28</v>
      </c>
      <c r="C119" s="5">
        <v>848</v>
      </c>
      <c r="D119" s="4" t="s">
        <v>22</v>
      </c>
      <c r="E119" s="4" t="s">
        <v>36</v>
      </c>
      <c r="F119" s="6">
        <v>16000</v>
      </c>
      <c r="G119" s="5">
        <v>13568000</v>
      </c>
      <c r="H119" s="4" t="s">
        <v>143</v>
      </c>
      <c r="I119" s="21">
        <f t="shared" si="6"/>
        <v>1227.76</v>
      </c>
      <c r="J119" s="24">
        <f>+(Table7[[#This Row],[Precio unitario]]/Table7[[#This Row],[Precio de referencia]])</f>
        <v>0.6906887339545188</v>
      </c>
      <c r="K119" s="9">
        <v>1504</v>
      </c>
      <c r="L119" s="10" t="s">
        <v>1168</v>
      </c>
      <c r="M119" s="9">
        <v>1002</v>
      </c>
      <c r="N119" s="10" t="s">
        <v>1169</v>
      </c>
      <c r="O119" s="9">
        <v>1177.28</v>
      </c>
      <c r="P119" s="10" t="s">
        <v>1135</v>
      </c>
    </row>
    <row r="120" spans="1:16" x14ac:dyDescent="0.25">
      <c r="A120" s="4" t="s">
        <v>63</v>
      </c>
      <c r="B120" s="4" t="s">
        <v>32</v>
      </c>
      <c r="C120" s="5">
        <v>894</v>
      </c>
      <c r="D120" s="4" t="s">
        <v>29</v>
      </c>
      <c r="E120" s="4" t="s">
        <v>36</v>
      </c>
      <c r="F120" s="6">
        <v>16000</v>
      </c>
      <c r="G120" s="5">
        <v>14304000</v>
      </c>
      <c r="H120" s="4" t="s">
        <v>144</v>
      </c>
      <c r="I120" s="21">
        <f t="shared" si="6"/>
        <v>1227.76</v>
      </c>
      <c r="J120" s="24">
        <f>+(Table7[[#This Row],[Precio unitario]]/Table7[[#This Row],[Precio de referencia]])</f>
        <v>0.72815533980582525</v>
      </c>
      <c r="K120" s="9">
        <v>1504</v>
      </c>
      <c r="L120" s="10" t="s">
        <v>1168</v>
      </c>
      <c r="M120" s="9">
        <v>1002</v>
      </c>
      <c r="N120" s="10" t="s">
        <v>1169</v>
      </c>
      <c r="O120" s="9">
        <v>1177.28</v>
      </c>
      <c r="P120" s="10" t="s">
        <v>1135</v>
      </c>
    </row>
    <row r="121" spans="1:16" x14ac:dyDescent="0.25">
      <c r="A121" s="4" t="s">
        <v>63</v>
      </c>
      <c r="B121" s="4" t="s">
        <v>28</v>
      </c>
      <c r="C121" s="5">
        <v>895</v>
      </c>
      <c r="D121" s="4" t="s">
        <v>29</v>
      </c>
      <c r="E121" s="4" t="s">
        <v>36</v>
      </c>
      <c r="F121" s="6">
        <v>7000</v>
      </c>
      <c r="G121" s="5">
        <v>6265000</v>
      </c>
      <c r="H121" s="4" t="s">
        <v>144</v>
      </c>
      <c r="I121" s="21">
        <f t="shared" si="6"/>
        <v>1227.76</v>
      </c>
      <c r="J121" s="24">
        <f>+(Table7[[#This Row],[Precio unitario]]/Table7[[#This Row],[Precio de referencia]])</f>
        <v>0.72896983123737535</v>
      </c>
      <c r="K121" s="9">
        <v>1504</v>
      </c>
      <c r="L121" s="10" t="s">
        <v>1168</v>
      </c>
      <c r="M121" s="9">
        <v>1002</v>
      </c>
      <c r="N121" s="10" t="s">
        <v>1169</v>
      </c>
      <c r="O121" s="9">
        <v>1177.28</v>
      </c>
      <c r="P121" s="10" t="s">
        <v>1135</v>
      </c>
    </row>
    <row r="122" spans="1:16" x14ac:dyDescent="0.25">
      <c r="A122" s="4" t="s">
        <v>63</v>
      </c>
      <c r="B122" s="4" t="s">
        <v>28</v>
      </c>
      <c r="C122" s="5">
        <v>1419</v>
      </c>
      <c r="D122" s="4" t="s">
        <v>59</v>
      </c>
      <c r="E122" s="4" t="s">
        <v>36</v>
      </c>
      <c r="F122" s="6">
        <v>14000</v>
      </c>
      <c r="G122" s="5">
        <v>19866000</v>
      </c>
      <c r="H122" s="4" t="s">
        <v>145</v>
      </c>
      <c r="I122" s="21">
        <f t="shared" si="6"/>
        <v>1227.76</v>
      </c>
      <c r="J122" s="24">
        <f>+(Table7[[#This Row],[Precio unitario]]/Table7[[#This Row],[Precio de referencia]])</f>
        <v>1.1557633413696489</v>
      </c>
      <c r="K122" s="9">
        <v>1504</v>
      </c>
      <c r="L122" s="10" t="s">
        <v>1168</v>
      </c>
      <c r="M122" s="9">
        <v>1002</v>
      </c>
      <c r="N122" s="10" t="s">
        <v>1169</v>
      </c>
      <c r="O122" s="9">
        <v>1177.28</v>
      </c>
      <c r="P122" s="10" t="s">
        <v>1135</v>
      </c>
    </row>
    <row r="123" spans="1:16" x14ac:dyDescent="0.25">
      <c r="C123" s="3"/>
      <c r="F123" s="8"/>
      <c r="G123" s="3"/>
    </row>
    <row r="124" spans="1:16" x14ac:dyDescent="0.25">
      <c r="A124" s="37" t="s">
        <v>146</v>
      </c>
      <c r="B124" s="37"/>
      <c r="C124" s="37"/>
      <c r="D124" s="37"/>
      <c r="E124" s="37"/>
      <c r="F124" s="37"/>
      <c r="G124" s="37"/>
      <c r="H124" s="37"/>
    </row>
    <row r="125" spans="1:16" x14ac:dyDescent="0.25">
      <c r="C125" s="3"/>
      <c r="E125" t="s">
        <v>11</v>
      </c>
      <c r="F125" s="2">
        <v>16000</v>
      </c>
      <c r="G125" s="3"/>
    </row>
    <row r="126" spans="1:16" ht="30" x14ac:dyDescent="0.25">
      <c r="A126" s="4" t="s">
        <v>12</v>
      </c>
      <c r="B126" s="4" t="s">
        <v>13</v>
      </c>
      <c r="C126" s="4" t="s">
        <v>14</v>
      </c>
      <c r="D126" s="4" t="s">
        <v>15</v>
      </c>
      <c r="E126" s="4" t="s">
        <v>16</v>
      </c>
      <c r="F126" s="4" t="s">
        <v>17</v>
      </c>
      <c r="G126" s="4" t="s">
        <v>18</v>
      </c>
      <c r="H126" s="4" t="s">
        <v>19</v>
      </c>
      <c r="I126" s="19" t="s">
        <v>1061</v>
      </c>
      <c r="J126" s="19" t="s">
        <v>1109</v>
      </c>
    </row>
    <row r="127" spans="1:16" ht="75" x14ac:dyDescent="0.25">
      <c r="A127" s="4" t="s">
        <v>147</v>
      </c>
      <c r="B127" s="4" t="s">
        <v>21</v>
      </c>
      <c r="C127" s="5">
        <v>389</v>
      </c>
      <c r="D127" s="4" t="s">
        <v>29</v>
      </c>
      <c r="E127" s="4" t="s">
        <v>23</v>
      </c>
      <c r="F127" s="6">
        <v>16000</v>
      </c>
      <c r="G127" s="5">
        <v>6224000</v>
      </c>
      <c r="H127" s="7" t="s">
        <v>148</v>
      </c>
      <c r="I127" s="21">
        <f t="shared" ref="I127:I131" si="7">+(K127+M127+O127)/3</f>
        <v>448.96000000000004</v>
      </c>
      <c r="J127" s="24">
        <f>+(Table8[[#This Row],[Precio unitario]]/Table8[[#This Row],[Precio de referencia]])</f>
        <v>0.86644689950106901</v>
      </c>
      <c r="K127" s="9">
        <v>361.28</v>
      </c>
      <c r="L127" s="10" t="s">
        <v>824</v>
      </c>
      <c r="M127" s="9">
        <v>485.6</v>
      </c>
      <c r="N127" s="10" t="s">
        <v>825</v>
      </c>
      <c r="O127" s="9">
        <v>500</v>
      </c>
      <c r="P127" s="10" t="s">
        <v>826</v>
      </c>
    </row>
    <row r="128" spans="1:16" ht="75" x14ac:dyDescent="0.25">
      <c r="A128" s="4" t="s">
        <v>147</v>
      </c>
      <c r="B128" s="4" t="s">
        <v>25</v>
      </c>
      <c r="C128" s="5">
        <v>432</v>
      </c>
      <c r="D128" s="4" t="s">
        <v>29</v>
      </c>
      <c r="E128" s="4" t="s">
        <v>23</v>
      </c>
      <c r="F128" s="6">
        <v>5000</v>
      </c>
      <c r="G128" s="5">
        <v>2160000</v>
      </c>
      <c r="H128" s="7" t="s">
        <v>149</v>
      </c>
      <c r="I128" s="21">
        <f t="shared" si="7"/>
        <v>448.96000000000004</v>
      </c>
      <c r="J128" s="24">
        <f>+(Table8[[#This Row],[Precio unitario]]/Table8[[#This Row],[Precio de referencia]])</f>
        <v>0.96222380612972191</v>
      </c>
      <c r="K128" s="9">
        <v>361.28</v>
      </c>
      <c r="L128" s="10" t="s">
        <v>824</v>
      </c>
      <c r="M128" s="9">
        <v>485.6</v>
      </c>
      <c r="N128" s="10" t="s">
        <v>825</v>
      </c>
      <c r="O128" s="9">
        <v>500</v>
      </c>
      <c r="P128" s="10" t="s">
        <v>826</v>
      </c>
    </row>
    <row r="129" spans="1:16" ht="60" x14ac:dyDescent="0.25">
      <c r="A129" s="4" t="s">
        <v>147</v>
      </c>
      <c r="B129" s="4" t="s">
        <v>32</v>
      </c>
      <c r="C129" s="5">
        <v>894</v>
      </c>
      <c r="D129" s="4" t="s">
        <v>29</v>
      </c>
      <c r="E129" s="4" t="s">
        <v>36</v>
      </c>
      <c r="F129" s="6">
        <v>16000</v>
      </c>
      <c r="G129" s="5">
        <v>14304000</v>
      </c>
      <c r="H129" s="7" t="s">
        <v>150</v>
      </c>
      <c r="I129" s="21">
        <f t="shared" si="7"/>
        <v>1219.1233333333332</v>
      </c>
      <c r="J129" s="24">
        <f>+(Table8[[#This Row],[Precio unitario]]/Table8[[#This Row],[Precio de referencia]])</f>
        <v>0.73331382933638112</v>
      </c>
      <c r="K129" s="9">
        <v>1190</v>
      </c>
      <c r="L129" s="10" t="s">
        <v>1062</v>
      </c>
      <c r="M129" s="9">
        <v>797.37</v>
      </c>
      <c r="N129" s="10" t="s">
        <v>1063</v>
      </c>
      <c r="O129" s="9">
        <v>1670</v>
      </c>
      <c r="P129" s="10" t="s">
        <v>1064</v>
      </c>
    </row>
    <row r="130" spans="1:16" ht="60" x14ac:dyDescent="0.25">
      <c r="A130" s="4" t="s">
        <v>147</v>
      </c>
      <c r="B130" s="4" t="s">
        <v>28</v>
      </c>
      <c r="C130" s="5">
        <v>898</v>
      </c>
      <c r="D130" s="4" t="s">
        <v>29</v>
      </c>
      <c r="E130" s="4" t="s">
        <v>36</v>
      </c>
      <c r="F130" s="6">
        <v>5000</v>
      </c>
      <c r="G130" s="5">
        <v>4490000</v>
      </c>
      <c r="H130" s="7" t="s">
        <v>150</v>
      </c>
      <c r="I130" s="21">
        <f t="shared" si="7"/>
        <v>1219.1233333333332</v>
      </c>
      <c r="J130" s="24">
        <f>+(Table8[[#This Row],[Precio unitario]]/Table8[[#This Row],[Precio de referencia]])</f>
        <v>0.73659487555265124</v>
      </c>
      <c r="K130" s="9">
        <v>1190</v>
      </c>
      <c r="L130" s="10" t="s">
        <v>1062</v>
      </c>
      <c r="M130" s="9">
        <v>797.37</v>
      </c>
      <c r="N130" s="10" t="s">
        <v>1063</v>
      </c>
      <c r="O130" s="9">
        <v>1670</v>
      </c>
      <c r="P130" s="10" t="s">
        <v>1064</v>
      </c>
    </row>
    <row r="131" spans="1:16" x14ac:dyDescent="0.25">
      <c r="A131" s="4" t="s">
        <v>147</v>
      </c>
      <c r="B131" s="4" t="s">
        <v>28</v>
      </c>
      <c r="C131" s="5">
        <v>8500</v>
      </c>
      <c r="D131" s="4" t="s">
        <v>22</v>
      </c>
      <c r="E131" s="4" t="s">
        <v>39</v>
      </c>
      <c r="F131" s="6">
        <v>16000</v>
      </c>
      <c r="G131" s="5">
        <v>136000000</v>
      </c>
      <c r="H131" s="4" t="s">
        <v>151</v>
      </c>
      <c r="I131" s="21">
        <f t="shared" si="7"/>
        <v>9099.3333333333339</v>
      </c>
      <c r="J131" s="24">
        <f>+(Table8[[#This Row],[Precio unitario]]/Table8[[#This Row],[Precio de referencia]])</f>
        <v>0.93413436881822842</v>
      </c>
      <c r="K131" s="22">
        <v>8900</v>
      </c>
      <c r="L131" t="s">
        <v>1065</v>
      </c>
      <c r="M131" s="22">
        <v>10198</v>
      </c>
      <c r="N131" t="s">
        <v>1066</v>
      </c>
      <c r="O131" s="22">
        <v>8200</v>
      </c>
      <c r="P131" t="s">
        <v>1067</v>
      </c>
    </row>
    <row r="132" spans="1:16" x14ac:dyDescent="0.25">
      <c r="C132" s="3"/>
      <c r="F132" s="8"/>
      <c r="G132" s="3"/>
    </row>
    <row r="133" spans="1:16" x14ac:dyDescent="0.25">
      <c r="A133" s="37" t="s">
        <v>152</v>
      </c>
      <c r="B133" s="37"/>
      <c r="C133" s="37"/>
      <c r="D133" s="37"/>
      <c r="E133" s="37"/>
      <c r="F133" s="37"/>
      <c r="G133" s="37"/>
      <c r="H133" s="37"/>
    </row>
    <row r="134" spans="1:16" x14ac:dyDescent="0.25">
      <c r="C134" s="3"/>
      <c r="E134" t="s">
        <v>11</v>
      </c>
      <c r="F134" s="2">
        <v>11000</v>
      </c>
      <c r="G134" s="3"/>
    </row>
    <row r="135" spans="1:16" ht="30" x14ac:dyDescent="0.25">
      <c r="A135" s="4" t="s">
        <v>12</v>
      </c>
      <c r="B135" s="4" t="s">
        <v>13</v>
      </c>
      <c r="C135" s="4" t="s">
        <v>14</v>
      </c>
      <c r="D135" s="4" t="s">
        <v>15</v>
      </c>
      <c r="E135" s="4" t="s">
        <v>16</v>
      </c>
      <c r="F135" s="4" t="s">
        <v>17</v>
      </c>
      <c r="G135" s="4" t="s">
        <v>18</v>
      </c>
      <c r="H135" s="4" t="s">
        <v>19</v>
      </c>
      <c r="I135" s="19" t="s">
        <v>1061</v>
      </c>
      <c r="J135" s="19" t="s">
        <v>1109</v>
      </c>
    </row>
    <row r="136" spans="1:16" ht="135" x14ac:dyDescent="0.25">
      <c r="A136" s="4" t="s">
        <v>153</v>
      </c>
      <c r="B136" s="4" t="s">
        <v>32</v>
      </c>
      <c r="C136" s="5">
        <v>230.81</v>
      </c>
      <c r="D136" s="4" t="s">
        <v>26</v>
      </c>
      <c r="E136" s="7" t="s">
        <v>154</v>
      </c>
      <c r="F136" s="6">
        <v>1000</v>
      </c>
      <c r="G136" s="5">
        <v>230810</v>
      </c>
      <c r="H136" s="7" t="s">
        <v>155</v>
      </c>
      <c r="I136" s="21">
        <f t="shared" ref="I136:I150" si="8">+(K136+M136+O136)/3</f>
        <v>731.12666666666667</v>
      </c>
      <c r="J136" s="24">
        <f>+(Table9[[#This Row],[Precio unitario]]/Table9[[#This Row],[Precio de referencia]])</f>
        <v>0.31569085156242876</v>
      </c>
      <c r="K136" s="9">
        <v>850</v>
      </c>
      <c r="L136" s="12" t="s">
        <v>827</v>
      </c>
      <c r="M136" s="9">
        <v>750</v>
      </c>
      <c r="N136" s="10" t="s">
        <v>828</v>
      </c>
      <c r="O136" s="9">
        <v>593.38</v>
      </c>
      <c r="P136" s="10" t="s">
        <v>829</v>
      </c>
    </row>
    <row r="137" spans="1:16" x14ac:dyDescent="0.25">
      <c r="A137" s="4" t="s">
        <v>153</v>
      </c>
      <c r="B137" s="4" t="s">
        <v>63</v>
      </c>
      <c r="C137" s="5">
        <v>289</v>
      </c>
      <c r="D137" s="4" t="s">
        <v>29</v>
      </c>
      <c r="E137" s="4" t="s">
        <v>156</v>
      </c>
      <c r="F137" s="6">
        <v>11000</v>
      </c>
      <c r="G137" s="5">
        <v>3179000</v>
      </c>
      <c r="H137" s="4" t="s">
        <v>157</v>
      </c>
      <c r="I137" s="21">
        <f t="shared" si="8"/>
        <v>731.12666666666667</v>
      </c>
      <c r="J137" s="24">
        <f>+(Table9[[#This Row],[Precio unitario]]/Table9[[#This Row],[Precio de referencia]])</f>
        <v>0.39528034357931596</v>
      </c>
      <c r="K137" s="9">
        <v>850</v>
      </c>
      <c r="L137" s="12" t="s">
        <v>827</v>
      </c>
      <c r="M137" s="9">
        <v>750</v>
      </c>
      <c r="N137" s="10" t="s">
        <v>828</v>
      </c>
      <c r="O137" s="9">
        <v>593.38</v>
      </c>
      <c r="P137" s="10" t="s">
        <v>829</v>
      </c>
    </row>
    <row r="138" spans="1:16" x14ac:dyDescent="0.25">
      <c r="A138" s="4" t="s">
        <v>153</v>
      </c>
      <c r="B138" s="4" t="s">
        <v>147</v>
      </c>
      <c r="C138" s="5">
        <v>289</v>
      </c>
      <c r="D138" s="4" t="s">
        <v>29</v>
      </c>
      <c r="E138" s="4" t="s">
        <v>156</v>
      </c>
      <c r="F138" s="6">
        <v>11000</v>
      </c>
      <c r="G138" s="5">
        <v>3179000</v>
      </c>
      <c r="H138" s="4" t="s">
        <v>158</v>
      </c>
      <c r="I138" s="21">
        <f t="shared" si="8"/>
        <v>731.12666666666667</v>
      </c>
      <c r="J138" s="24">
        <f>+(Table9[[#This Row],[Precio unitario]]/Table9[[#This Row],[Precio de referencia]])</f>
        <v>0.39528034357931596</v>
      </c>
      <c r="K138" s="9">
        <v>850</v>
      </c>
      <c r="L138" s="12" t="s">
        <v>827</v>
      </c>
      <c r="M138" s="9">
        <v>750</v>
      </c>
      <c r="N138" s="10" t="s">
        <v>828</v>
      </c>
      <c r="O138" s="9">
        <v>593.38</v>
      </c>
      <c r="P138" s="10" t="s">
        <v>829</v>
      </c>
    </row>
    <row r="139" spans="1:16" ht="90" x14ac:dyDescent="0.25">
      <c r="A139" s="4" t="s">
        <v>153</v>
      </c>
      <c r="B139" s="4" t="s">
        <v>25</v>
      </c>
      <c r="C139" s="5">
        <v>303.89999999999998</v>
      </c>
      <c r="D139" s="4" t="s">
        <v>26</v>
      </c>
      <c r="E139" s="7" t="s">
        <v>159</v>
      </c>
      <c r="F139" s="6">
        <v>500</v>
      </c>
      <c r="G139" s="5">
        <v>151950</v>
      </c>
      <c r="H139" s="7" t="s">
        <v>159</v>
      </c>
      <c r="I139" s="21">
        <f t="shared" si="8"/>
        <v>731.12666666666667</v>
      </c>
      <c r="J139" s="24">
        <f>+(Table9[[#This Row],[Precio unitario]]/Table9[[#This Row],[Precio de referencia]])</f>
        <v>0.41565984918254018</v>
      </c>
      <c r="K139" s="9">
        <v>850</v>
      </c>
      <c r="L139" s="12" t="s">
        <v>827</v>
      </c>
      <c r="M139" s="9">
        <v>750</v>
      </c>
      <c r="N139" s="10" t="s">
        <v>828</v>
      </c>
      <c r="O139" s="9">
        <v>593.38</v>
      </c>
      <c r="P139" s="10" t="s">
        <v>829</v>
      </c>
    </row>
    <row r="140" spans="1:16" x14ac:dyDescent="0.25">
      <c r="A140" s="4" t="s">
        <v>153</v>
      </c>
      <c r="B140" s="4" t="s">
        <v>57</v>
      </c>
      <c r="C140" s="5">
        <v>305</v>
      </c>
      <c r="D140" s="4" t="s">
        <v>29</v>
      </c>
      <c r="E140" s="4" t="s">
        <v>160</v>
      </c>
      <c r="F140" s="6">
        <v>11000</v>
      </c>
      <c r="G140" s="5">
        <v>3355000</v>
      </c>
      <c r="H140" s="4" t="s">
        <v>157</v>
      </c>
      <c r="I140" s="21">
        <f t="shared" si="8"/>
        <v>731.12666666666667</v>
      </c>
      <c r="J140" s="24">
        <f>+(Table9[[#This Row],[Precio unitario]]/Table9[[#This Row],[Precio de referencia]])</f>
        <v>0.41716437644183862</v>
      </c>
      <c r="K140" s="9">
        <v>850</v>
      </c>
      <c r="L140" s="12" t="s">
        <v>827</v>
      </c>
      <c r="M140" s="9">
        <v>750</v>
      </c>
      <c r="N140" s="10" t="s">
        <v>828</v>
      </c>
      <c r="O140" s="9">
        <v>593.38</v>
      </c>
      <c r="P140" s="10" t="s">
        <v>829</v>
      </c>
    </row>
    <row r="141" spans="1:16" x14ac:dyDescent="0.25">
      <c r="A141" s="4" t="s">
        <v>153</v>
      </c>
      <c r="B141" s="4" t="s">
        <v>25</v>
      </c>
      <c r="C141" s="5">
        <v>309</v>
      </c>
      <c r="D141" s="4" t="s">
        <v>29</v>
      </c>
      <c r="E141" s="4" t="s">
        <v>160</v>
      </c>
      <c r="F141" s="6">
        <v>11000</v>
      </c>
      <c r="G141" s="5">
        <v>3399000</v>
      </c>
      <c r="H141" s="4" t="s">
        <v>161</v>
      </c>
      <c r="I141" s="21">
        <f t="shared" si="8"/>
        <v>731.12666666666667</v>
      </c>
      <c r="J141" s="24">
        <f>+(Table9[[#This Row],[Precio unitario]]/Table9[[#This Row],[Precio de referencia]])</f>
        <v>0.4226353846574693</v>
      </c>
      <c r="K141" s="9">
        <v>850</v>
      </c>
      <c r="L141" s="12" t="s">
        <v>827</v>
      </c>
      <c r="M141" s="9">
        <v>750</v>
      </c>
      <c r="N141" s="10" t="s">
        <v>828</v>
      </c>
      <c r="O141" s="9">
        <v>593.38</v>
      </c>
      <c r="P141" s="10" t="s">
        <v>829</v>
      </c>
    </row>
    <row r="142" spans="1:16" x14ac:dyDescent="0.25">
      <c r="A142" s="4" t="s">
        <v>153</v>
      </c>
      <c r="B142" s="4" t="s">
        <v>25</v>
      </c>
      <c r="C142" s="5">
        <v>320</v>
      </c>
      <c r="D142" s="4" t="s">
        <v>22</v>
      </c>
      <c r="E142" s="4" t="s">
        <v>162</v>
      </c>
      <c r="F142" s="6">
        <v>11000</v>
      </c>
      <c r="G142" s="5">
        <v>3520000</v>
      </c>
      <c r="H142" s="4" t="s">
        <v>163</v>
      </c>
      <c r="I142" s="21">
        <f t="shared" si="8"/>
        <v>731.12666666666667</v>
      </c>
      <c r="J142" s="24">
        <f>+(Table9[[#This Row],[Precio unitario]]/Table9[[#This Row],[Precio de referencia]])</f>
        <v>0.43768065725045363</v>
      </c>
      <c r="K142" s="9">
        <v>850</v>
      </c>
      <c r="L142" s="12" t="s">
        <v>827</v>
      </c>
      <c r="M142" s="9">
        <v>750</v>
      </c>
      <c r="N142" s="10" t="s">
        <v>828</v>
      </c>
      <c r="O142" s="9">
        <v>593.38</v>
      </c>
      <c r="P142" s="10" t="s">
        <v>829</v>
      </c>
    </row>
    <row r="143" spans="1:16" x14ac:dyDescent="0.25">
      <c r="A143" s="4" t="s">
        <v>153</v>
      </c>
      <c r="B143" s="4" t="s">
        <v>153</v>
      </c>
      <c r="C143" s="5">
        <v>346</v>
      </c>
      <c r="D143" s="4" t="s">
        <v>29</v>
      </c>
      <c r="E143" s="4" t="s">
        <v>156</v>
      </c>
      <c r="F143" s="6">
        <v>11000</v>
      </c>
      <c r="G143" s="5">
        <v>3806000</v>
      </c>
      <c r="H143" s="4" t="s">
        <v>164</v>
      </c>
      <c r="I143" s="21">
        <f t="shared" si="8"/>
        <v>731.12666666666667</v>
      </c>
      <c r="J143" s="24">
        <f>+(Table9[[#This Row],[Precio unitario]]/Table9[[#This Row],[Precio de referencia]])</f>
        <v>0.47324221065205302</v>
      </c>
      <c r="K143" s="9">
        <v>850</v>
      </c>
      <c r="L143" s="12" t="s">
        <v>827</v>
      </c>
      <c r="M143" s="9">
        <v>750</v>
      </c>
      <c r="N143" s="10" t="s">
        <v>828</v>
      </c>
      <c r="O143" s="9">
        <v>593.38</v>
      </c>
      <c r="P143" s="10" t="s">
        <v>829</v>
      </c>
    </row>
    <row r="144" spans="1:16" x14ac:dyDescent="0.25">
      <c r="A144" s="4" t="s">
        <v>153</v>
      </c>
      <c r="B144" s="4" t="s">
        <v>165</v>
      </c>
      <c r="C144" s="5">
        <v>346</v>
      </c>
      <c r="D144" s="4" t="s">
        <v>29</v>
      </c>
      <c r="E144" s="4" t="s">
        <v>156</v>
      </c>
      <c r="F144" s="6">
        <v>11000</v>
      </c>
      <c r="G144" s="5">
        <v>3806000</v>
      </c>
      <c r="H144" s="4" t="s">
        <v>166</v>
      </c>
      <c r="I144" s="21">
        <f t="shared" si="8"/>
        <v>731.12666666666667</v>
      </c>
      <c r="J144" s="24">
        <f>+(Table9[[#This Row],[Precio unitario]]/Table9[[#This Row],[Precio de referencia]])</f>
        <v>0.47324221065205302</v>
      </c>
      <c r="K144" s="9">
        <v>850</v>
      </c>
      <c r="L144" s="12" t="s">
        <v>827</v>
      </c>
      <c r="M144" s="9">
        <v>750</v>
      </c>
      <c r="N144" s="10" t="s">
        <v>828</v>
      </c>
      <c r="O144" s="9">
        <v>593.38</v>
      </c>
      <c r="P144" s="10" t="s">
        <v>829</v>
      </c>
    </row>
    <row r="145" spans="1:16" x14ac:dyDescent="0.25">
      <c r="A145" s="4" t="s">
        <v>153</v>
      </c>
      <c r="B145" s="4" t="s">
        <v>21</v>
      </c>
      <c r="C145" s="5">
        <v>397</v>
      </c>
      <c r="D145" s="4" t="s">
        <v>29</v>
      </c>
      <c r="E145" s="4" t="s">
        <v>160</v>
      </c>
      <c r="F145" s="6">
        <v>11000</v>
      </c>
      <c r="G145" s="5">
        <v>4367000</v>
      </c>
      <c r="H145" s="4" t="s">
        <v>167</v>
      </c>
      <c r="I145" s="21">
        <f t="shared" si="8"/>
        <v>731.12666666666667</v>
      </c>
      <c r="J145" s="24">
        <f>+(Table9[[#This Row],[Precio unitario]]/Table9[[#This Row],[Precio de referencia]])</f>
        <v>0.54299756540134403</v>
      </c>
      <c r="K145" s="9">
        <v>850</v>
      </c>
      <c r="L145" s="12" t="s">
        <v>827</v>
      </c>
      <c r="M145" s="9">
        <v>750</v>
      </c>
      <c r="N145" s="10" t="s">
        <v>828</v>
      </c>
      <c r="O145" s="9">
        <v>593.38</v>
      </c>
      <c r="P145" s="10" t="s">
        <v>829</v>
      </c>
    </row>
    <row r="146" spans="1:16" x14ac:dyDescent="0.25">
      <c r="A146" s="4" t="s">
        <v>153</v>
      </c>
      <c r="B146" s="4" t="s">
        <v>41</v>
      </c>
      <c r="C146" s="5">
        <v>397</v>
      </c>
      <c r="D146" s="4" t="s">
        <v>29</v>
      </c>
      <c r="E146" s="4" t="s">
        <v>160</v>
      </c>
      <c r="F146" s="6">
        <v>11000</v>
      </c>
      <c r="G146" s="5">
        <v>4367000</v>
      </c>
      <c r="H146" s="4" t="s">
        <v>168</v>
      </c>
      <c r="I146" s="21">
        <f t="shared" si="8"/>
        <v>731.12666666666667</v>
      </c>
      <c r="J146" s="24">
        <f>+(Table9[[#This Row],[Precio unitario]]/Table9[[#This Row],[Precio de referencia]])</f>
        <v>0.54299756540134403</v>
      </c>
      <c r="K146" s="9">
        <v>850</v>
      </c>
      <c r="L146" s="12" t="s">
        <v>827</v>
      </c>
      <c r="M146" s="9">
        <v>750</v>
      </c>
      <c r="N146" s="10" t="s">
        <v>828</v>
      </c>
      <c r="O146" s="9">
        <v>593.38</v>
      </c>
      <c r="P146" s="10" t="s">
        <v>829</v>
      </c>
    </row>
    <row r="147" spans="1:16" x14ac:dyDescent="0.25">
      <c r="A147" s="4" t="s">
        <v>153</v>
      </c>
      <c r="B147" s="4" t="s">
        <v>28</v>
      </c>
      <c r="C147" s="5">
        <v>399</v>
      </c>
      <c r="D147" s="4" t="s">
        <v>29</v>
      </c>
      <c r="E147" s="4" t="s">
        <v>160</v>
      </c>
      <c r="F147" s="6">
        <v>11000</v>
      </c>
      <c r="G147" s="5">
        <v>4389000</v>
      </c>
      <c r="H147" s="4" t="s">
        <v>169</v>
      </c>
      <c r="I147" s="21">
        <f t="shared" si="8"/>
        <v>731.12666666666667</v>
      </c>
      <c r="J147" s="24">
        <f>+(Table9[[#This Row],[Precio unitario]]/Table9[[#This Row],[Precio de referencia]])</f>
        <v>0.54573306950915934</v>
      </c>
      <c r="K147" s="9">
        <v>850</v>
      </c>
      <c r="L147" s="12" t="s">
        <v>827</v>
      </c>
      <c r="M147" s="9">
        <v>750</v>
      </c>
      <c r="N147" s="10" t="s">
        <v>828</v>
      </c>
      <c r="O147" s="9">
        <v>593.38</v>
      </c>
      <c r="P147" s="10" t="s">
        <v>829</v>
      </c>
    </row>
    <row r="148" spans="1:16" x14ac:dyDescent="0.25">
      <c r="A148" s="4" t="s">
        <v>153</v>
      </c>
      <c r="B148" s="4" t="s">
        <v>32</v>
      </c>
      <c r="C148" s="5">
        <v>399</v>
      </c>
      <c r="D148" s="4" t="s">
        <v>29</v>
      </c>
      <c r="E148" s="4" t="s">
        <v>160</v>
      </c>
      <c r="F148" s="6">
        <v>11000</v>
      </c>
      <c r="G148" s="5">
        <v>4389000</v>
      </c>
      <c r="H148" s="4" t="s">
        <v>170</v>
      </c>
      <c r="I148" s="21">
        <f t="shared" si="8"/>
        <v>731.12666666666667</v>
      </c>
      <c r="J148" s="24">
        <f>+(Table9[[#This Row],[Precio unitario]]/Table9[[#This Row],[Precio de referencia]])</f>
        <v>0.54573306950915934</v>
      </c>
      <c r="K148" s="9">
        <v>850</v>
      </c>
      <c r="L148" s="12" t="s">
        <v>827</v>
      </c>
      <c r="M148" s="9">
        <v>750</v>
      </c>
      <c r="N148" s="10" t="s">
        <v>828</v>
      </c>
      <c r="O148" s="9">
        <v>593.38</v>
      </c>
      <c r="P148" s="10" t="s">
        <v>829</v>
      </c>
    </row>
    <row r="149" spans="1:16" x14ac:dyDescent="0.25">
      <c r="A149" s="4" t="s">
        <v>153</v>
      </c>
      <c r="B149" s="4" t="s">
        <v>28</v>
      </c>
      <c r="C149" s="5">
        <v>410</v>
      </c>
      <c r="D149" s="4" t="s">
        <v>22</v>
      </c>
      <c r="E149" s="4" t="s">
        <v>171</v>
      </c>
      <c r="F149" s="6">
        <v>11000</v>
      </c>
      <c r="G149" s="5">
        <v>4510000</v>
      </c>
      <c r="H149" s="4" t="s">
        <v>172</v>
      </c>
      <c r="I149" s="21">
        <f t="shared" si="8"/>
        <v>731.12666666666667</v>
      </c>
      <c r="J149" s="24">
        <f>+(Table9[[#This Row],[Precio unitario]]/Table9[[#This Row],[Precio de referencia]])</f>
        <v>0.56077834210214372</v>
      </c>
      <c r="K149" s="9">
        <v>850</v>
      </c>
      <c r="L149" s="12" t="s">
        <v>827</v>
      </c>
      <c r="M149" s="9">
        <v>750</v>
      </c>
      <c r="N149" s="10" t="s">
        <v>828</v>
      </c>
      <c r="O149" s="9">
        <v>593.38</v>
      </c>
      <c r="P149" s="10" t="s">
        <v>829</v>
      </c>
    </row>
    <row r="150" spans="1:16" ht="90" x14ac:dyDescent="0.25">
      <c r="A150" s="4" t="s">
        <v>153</v>
      </c>
      <c r="B150" s="4" t="s">
        <v>28</v>
      </c>
      <c r="C150" s="5">
        <v>465.33</v>
      </c>
      <c r="D150" s="4" t="s">
        <v>26</v>
      </c>
      <c r="E150" s="7" t="s">
        <v>173</v>
      </c>
      <c r="F150" s="6">
        <v>500</v>
      </c>
      <c r="G150" s="5">
        <v>232665</v>
      </c>
      <c r="H150" s="7" t="s">
        <v>173</v>
      </c>
      <c r="I150" s="21">
        <f t="shared" si="8"/>
        <v>731.12666666666667</v>
      </c>
      <c r="J150" s="24">
        <f>+(Table9[[#This Row],[Precio unitario]]/Table9[[#This Row],[Precio de referencia]])</f>
        <v>0.63645606324485493</v>
      </c>
      <c r="K150" s="9">
        <v>850</v>
      </c>
      <c r="L150" s="12" t="s">
        <v>827</v>
      </c>
      <c r="M150" s="9">
        <v>750</v>
      </c>
      <c r="N150" s="10" t="s">
        <v>828</v>
      </c>
      <c r="O150" s="9">
        <v>593.38</v>
      </c>
      <c r="P150" s="10" t="s">
        <v>829</v>
      </c>
    </row>
    <row r="151" spans="1:16" x14ac:dyDescent="0.25">
      <c r="C151" s="3"/>
      <c r="F151" s="8"/>
      <c r="G151" s="3"/>
    </row>
    <row r="152" spans="1:16" x14ac:dyDescent="0.25">
      <c r="A152" s="37" t="s">
        <v>174</v>
      </c>
      <c r="B152" s="37"/>
      <c r="C152" s="37"/>
      <c r="D152" s="37"/>
      <c r="E152" s="37"/>
      <c r="F152" s="37"/>
      <c r="G152" s="37"/>
      <c r="H152" s="37"/>
    </row>
    <row r="153" spans="1:16" x14ac:dyDescent="0.25">
      <c r="C153" s="3"/>
      <c r="E153" t="s">
        <v>11</v>
      </c>
      <c r="F153" s="2">
        <v>9000</v>
      </c>
      <c r="G153" s="3"/>
    </row>
    <row r="154" spans="1:16" ht="30" x14ac:dyDescent="0.25">
      <c r="A154" s="4" t="s">
        <v>12</v>
      </c>
      <c r="B154" s="4" t="s">
        <v>13</v>
      </c>
      <c r="C154" s="4" t="s">
        <v>14</v>
      </c>
      <c r="D154" s="4" t="s">
        <v>15</v>
      </c>
      <c r="E154" s="4" t="s">
        <v>16</v>
      </c>
      <c r="F154" s="4" t="s">
        <v>17</v>
      </c>
      <c r="G154" s="4" t="s">
        <v>18</v>
      </c>
      <c r="H154" s="4" t="s">
        <v>19</v>
      </c>
      <c r="I154" s="19" t="s">
        <v>1061</v>
      </c>
      <c r="J154" s="19" t="s">
        <v>1109</v>
      </c>
    </row>
    <row r="155" spans="1:16" x14ac:dyDescent="0.25">
      <c r="A155" s="4" t="s">
        <v>165</v>
      </c>
      <c r="B155" s="4" t="s">
        <v>32</v>
      </c>
      <c r="C155" s="5">
        <v>1090</v>
      </c>
      <c r="D155" s="4" t="s">
        <v>29</v>
      </c>
      <c r="E155" s="4" t="s">
        <v>156</v>
      </c>
      <c r="F155" s="6">
        <v>9000</v>
      </c>
      <c r="G155" s="5">
        <v>9810000</v>
      </c>
      <c r="H155" s="4" t="s">
        <v>175</v>
      </c>
      <c r="I155" s="21">
        <f t="shared" ref="I155:I160" si="9">+(K155+M155+O155)/3</f>
        <v>1408.7633333333333</v>
      </c>
      <c r="J155" s="24">
        <f>+(Table10[[#This Row],[Precio unitario]]/Table10[[#This Row],[Precio de referencia]])</f>
        <v>0.77372825811763979</v>
      </c>
      <c r="K155" s="9">
        <v>1213.8699999999999</v>
      </c>
      <c r="L155" s="12" t="s">
        <v>830</v>
      </c>
      <c r="M155" s="9">
        <v>1622.42</v>
      </c>
      <c r="N155" s="10" t="s">
        <v>831</v>
      </c>
      <c r="O155" s="9">
        <v>1390</v>
      </c>
      <c r="P155" s="10" t="s">
        <v>832</v>
      </c>
    </row>
    <row r="156" spans="1:16" x14ac:dyDescent="0.25">
      <c r="A156" s="4" t="s">
        <v>165</v>
      </c>
      <c r="B156" s="4" t="s">
        <v>28</v>
      </c>
      <c r="C156" s="5">
        <v>1205.17</v>
      </c>
      <c r="D156" s="4" t="s">
        <v>26</v>
      </c>
      <c r="E156" s="4" t="s">
        <v>176</v>
      </c>
      <c r="F156" s="6">
        <v>1000</v>
      </c>
      <c r="G156" s="5">
        <v>1205170</v>
      </c>
      <c r="H156" s="4" t="s">
        <v>176</v>
      </c>
      <c r="I156" s="21">
        <f t="shared" si="9"/>
        <v>1408.7633333333333</v>
      </c>
      <c r="J156" s="24">
        <f>+(Table10[[#This Row],[Precio unitario]]/Table10[[#This Row],[Precio de referencia]])</f>
        <v>0.85548081177581292</v>
      </c>
      <c r="K156" s="9">
        <v>1213.8699999999999</v>
      </c>
      <c r="L156" s="12" t="s">
        <v>830</v>
      </c>
      <c r="M156" s="9">
        <v>1622.42</v>
      </c>
      <c r="N156" s="10" t="s">
        <v>831</v>
      </c>
      <c r="O156" s="9">
        <v>1390</v>
      </c>
      <c r="P156" s="10" t="s">
        <v>832</v>
      </c>
    </row>
    <row r="157" spans="1:16" x14ac:dyDescent="0.25">
      <c r="A157" s="4" t="s">
        <v>165</v>
      </c>
      <c r="B157" s="4" t="s">
        <v>25</v>
      </c>
      <c r="C157" s="5">
        <v>1600</v>
      </c>
      <c r="D157" s="4" t="s">
        <v>29</v>
      </c>
      <c r="E157" s="4" t="s">
        <v>177</v>
      </c>
      <c r="F157" s="6">
        <v>9000</v>
      </c>
      <c r="G157" s="5">
        <v>14400000</v>
      </c>
      <c r="H157" s="4" t="s">
        <v>178</v>
      </c>
      <c r="I157" s="21">
        <f t="shared" si="9"/>
        <v>2109.2766666666666</v>
      </c>
      <c r="J157" s="24">
        <f>+(Table10[[#This Row],[Precio unitario]]/Table10[[#This Row],[Precio de referencia]])</f>
        <v>0.75855388024014547</v>
      </c>
      <c r="K157" s="9">
        <v>1551.83</v>
      </c>
      <c r="L157" s="12" t="s">
        <v>1068</v>
      </c>
      <c r="M157" s="9">
        <v>3386</v>
      </c>
      <c r="N157" s="10" t="s">
        <v>1069</v>
      </c>
      <c r="O157" s="9">
        <v>1390</v>
      </c>
      <c r="P157" s="10" t="s">
        <v>832</v>
      </c>
    </row>
    <row r="158" spans="1:16" x14ac:dyDescent="0.25">
      <c r="A158" s="4" t="s">
        <v>165</v>
      </c>
      <c r="B158" s="4" t="s">
        <v>25</v>
      </c>
      <c r="C158" s="5">
        <v>1640</v>
      </c>
      <c r="D158" s="4" t="s">
        <v>22</v>
      </c>
      <c r="E158" s="4" t="s">
        <v>179</v>
      </c>
      <c r="F158" s="6">
        <v>9000</v>
      </c>
      <c r="G158" s="5">
        <v>14760000</v>
      </c>
      <c r="H158" s="4" t="s">
        <v>180</v>
      </c>
      <c r="I158" s="21">
        <f t="shared" si="9"/>
        <v>2109.2766666666666</v>
      </c>
      <c r="J158" s="24">
        <f>+(Table10[[#This Row],[Precio unitario]]/Table10[[#This Row],[Precio de referencia]])</f>
        <v>0.7775177272461492</v>
      </c>
      <c r="K158" s="9">
        <v>1551.83</v>
      </c>
      <c r="L158" s="12" t="s">
        <v>1068</v>
      </c>
      <c r="M158" s="9">
        <v>3386</v>
      </c>
      <c r="N158" s="10" t="s">
        <v>1069</v>
      </c>
      <c r="O158" s="9">
        <v>1390</v>
      </c>
      <c r="P158" s="10" t="s">
        <v>832</v>
      </c>
    </row>
    <row r="159" spans="1:16" x14ac:dyDescent="0.25">
      <c r="A159" s="4" t="s">
        <v>165</v>
      </c>
      <c r="B159" s="4" t="s">
        <v>28</v>
      </c>
      <c r="C159" s="5">
        <v>1650</v>
      </c>
      <c r="D159" s="4" t="s">
        <v>22</v>
      </c>
      <c r="E159" s="4" t="s">
        <v>179</v>
      </c>
      <c r="F159" s="6">
        <v>9000</v>
      </c>
      <c r="G159" s="5">
        <v>14850000</v>
      </c>
      <c r="H159" s="4" t="s">
        <v>180</v>
      </c>
      <c r="I159" s="21">
        <f t="shared" si="9"/>
        <v>2109.2766666666666</v>
      </c>
      <c r="J159" s="24">
        <f>+(Table10[[#This Row],[Precio unitario]]/Table10[[#This Row],[Precio de referencia]])</f>
        <v>0.78225868899765005</v>
      </c>
      <c r="K159" s="9">
        <v>1551.83</v>
      </c>
      <c r="L159" s="12" t="s">
        <v>1068</v>
      </c>
      <c r="M159" s="9">
        <v>3386</v>
      </c>
      <c r="N159" s="10" t="s">
        <v>1069</v>
      </c>
      <c r="O159" s="9">
        <v>1390</v>
      </c>
      <c r="P159" s="10" t="s">
        <v>832</v>
      </c>
    </row>
    <row r="160" spans="1:16" x14ac:dyDescent="0.25">
      <c r="A160" s="4" t="s">
        <v>165</v>
      </c>
      <c r="B160" s="4" t="s">
        <v>28</v>
      </c>
      <c r="C160" s="5">
        <v>1744</v>
      </c>
      <c r="D160" s="4" t="s">
        <v>29</v>
      </c>
      <c r="E160" s="4" t="s">
        <v>181</v>
      </c>
      <c r="F160" s="6">
        <v>5000</v>
      </c>
      <c r="G160" s="5">
        <v>8720000</v>
      </c>
      <c r="H160" s="4" t="s">
        <v>182</v>
      </c>
      <c r="I160" s="21">
        <f t="shared" si="9"/>
        <v>2109.2766666666666</v>
      </c>
      <c r="J160" s="24">
        <f>+(Table10[[#This Row],[Precio unitario]]/Table10[[#This Row],[Precio de referencia]])</f>
        <v>0.82682372946175864</v>
      </c>
      <c r="K160" s="9">
        <v>1551.83</v>
      </c>
      <c r="L160" s="12" t="s">
        <v>1068</v>
      </c>
      <c r="M160" s="9">
        <v>3386</v>
      </c>
      <c r="N160" s="10" t="s">
        <v>1069</v>
      </c>
      <c r="O160" s="9">
        <v>1390</v>
      </c>
      <c r="P160" s="10" t="s">
        <v>832</v>
      </c>
    </row>
    <row r="161" spans="1:16" x14ac:dyDescent="0.25">
      <c r="C161" s="3"/>
      <c r="F161" s="8"/>
      <c r="G161" s="3"/>
    </row>
    <row r="162" spans="1:16" x14ac:dyDescent="0.25">
      <c r="A162" s="37" t="s">
        <v>183</v>
      </c>
      <c r="B162" s="37"/>
      <c r="C162" s="37"/>
      <c r="D162" s="37"/>
      <c r="E162" s="37"/>
      <c r="F162" s="37"/>
      <c r="G162" s="37"/>
      <c r="H162" s="37"/>
    </row>
    <row r="163" spans="1:16" x14ac:dyDescent="0.25">
      <c r="C163" s="3"/>
      <c r="E163" t="s">
        <v>11</v>
      </c>
      <c r="F163" s="2">
        <v>3000</v>
      </c>
      <c r="G163" s="3"/>
    </row>
    <row r="164" spans="1:16" ht="30" x14ac:dyDescent="0.25">
      <c r="A164" s="4" t="s">
        <v>12</v>
      </c>
      <c r="B164" s="4" t="s">
        <v>13</v>
      </c>
      <c r="C164" s="4" t="s">
        <v>14</v>
      </c>
      <c r="D164" s="4" t="s">
        <v>15</v>
      </c>
      <c r="E164" s="4" t="s">
        <v>16</v>
      </c>
      <c r="F164" s="4" t="s">
        <v>17</v>
      </c>
      <c r="G164" s="4" t="s">
        <v>18</v>
      </c>
      <c r="H164" s="4" t="s">
        <v>19</v>
      </c>
      <c r="I164" s="19" t="s">
        <v>1061</v>
      </c>
      <c r="J164" s="19" t="s">
        <v>1109</v>
      </c>
    </row>
    <row r="165" spans="1:16" x14ac:dyDescent="0.25">
      <c r="A165" s="4" t="s">
        <v>184</v>
      </c>
      <c r="B165" s="4" t="s">
        <v>28</v>
      </c>
      <c r="C165" s="5">
        <v>1700</v>
      </c>
      <c r="D165" s="4" t="s">
        <v>22</v>
      </c>
      <c r="E165" s="4" t="s">
        <v>68</v>
      </c>
      <c r="F165" s="6">
        <v>3000</v>
      </c>
      <c r="G165" s="5">
        <v>5100000</v>
      </c>
      <c r="H165" s="4" t="s">
        <v>185</v>
      </c>
      <c r="I165" s="21">
        <f t="shared" ref="I165:I173" si="10">+(K165+M165+O165)/3</f>
        <v>1946.1633333333332</v>
      </c>
      <c r="J165" s="21">
        <f>+(Table11[[#This Row],[Precio unitario]]/Table11[[#This Row],[Precio de referencia]])</f>
        <v>0.87351352832667362</v>
      </c>
      <c r="K165" s="9">
        <v>2304.29</v>
      </c>
      <c r="L165" s="12" t="s">
        <v>833</v>
      </c>
      <c r="M165" s="9">
        <v>1790</v>
      </c>
      <c r="N165" s="10" t="s">
        <v>834</v>
      </c>
      <c r="O165" s="9">
        <v>1744.2</v>
      </c>
      <c r="P165" s="10" t="s">
        <v>835</v>
      </c>
    </row>
    <row r="166" spans="1:16" x14ac:dyDescent="0.25">
      <c r="A166" s="4" t="s">
        <v>184</v>
      </c>
      <c r="B166" s="4" t="s">
        <v>25</v>
      </c>
      <c r="C166" s="5">
        <v>1750</v>
      </c>
      <c r="D166" s="4" t="s">
        <v>22</v>
      </c>
      <c r="E166" s="4" t="s">
        <v>68</v>
      </c>
      <c r="F166" s="6">
        <v>3000</v>
      </c>
      <c r="G166" s="5">
        <v>5250000</v>
      </c>
      <c r="H166" s="4" t="s">
        <v>186</v>
      </c>
      <c r="I166" s="21">
        <f t="shared" si="10"/>
        <v>1946.1633333333332</v>
      </c>
      <c r="J166" s="21">
        <f>+(Table11[[#This Row],[Precio unitario]]/Table11[[#This Row],[Precio de referencia]])</f>
        <v>0.89920510268922282</v>
      </c>
      <c r="K166" s="9">
        <v>2304.29</v>
      </c>
      <c r="L166" s="12" t="s">
        <v>833</v>
      </c>
      <c r="M166" s="9">
        <v>1790</v>
      </c>
      <c r="N166" s="10" t="s">
        <v>834</v>
      </c>
      <c r="O166" s="9">
        <v>1744.2</v>
      </c>
      <c r="P166" s="10" t="s">
        <v>835</v>
      </c>
    </row>
    <row r="167" spans="1:16" x14ac:dyDescent="0.25">
      <c r="A167" s="4" t="s">
        <v>184</v>
      </c>
      <c r="B167" s="4" t="s">
        <v>25</v>
      </c>
      <c r="C167" s="5">
        <v>1820.81</v>
      </c>
      <c r="D167" s="4" t="s">
        <v>26</v>
      </c>
      <c r="E167" s="4" t="s">
        <v>187</v>
      </c>
      <c r="F167" s="6">
        <v>250</v>
      </c>
      <c r="G167" s="5">
        <v>455202.5</v>
      </c>
      <c r="H167" s="4" t="s">
        <v>187</v>
      </c>
      <c r="I167" s="21">
        <f t="shared" si="10"/>
        <v>1946.1633333333332</v>
      </c>
      <c r="J167" s="21">
        <f>+(Table11[[#This Row],[Precio unitario]]/Table11[[#This Row],[Precio de referencia]])</f>
        <v>0.93558951030146498</v>
      </c>
      <c r="K167" s="9">
        <v>2304.29</v>
      </c>
      <c r="L167" s="12" t="s">
        <v>833</v>
      </c>
      <c r="M167" s="9">
        <v>1790</v>
      </c>
      <c r="N167" s="10" t="s">
        <v>834</v>
      </c>
      <c r="O167" s="9">
        <v>1744.2</v>
      </c>
      <c r="P167" s="10" t="s">
        <v>835</v>
      </c>
    </row>
    <row r="168" spans="1:16" x14ac:dyDescent="0.25">
      <c r="A168" s="4" t="s">
        <v>184</v>
      </c>
      <c r="B168" s="4" t="s">
        <v>32</v>
      </c>
      <c r="C168" s="5">
        <v>1930</v>
      </c>
      <c r="D168" s="4" t="s">
        <v>29</v>
      </c>
      <c r="E168" s="4" t="s">
        <v>68</v>
      </c>
      <c r="F168" s="6">
        <v>3000</v>
      </c>
      <c r="G168" s="5">
        <v>5790000</v>
      </c>
      <c r="H168" s="4" t="s">
        <v>188</v>
      </c>
      <c r="I168" s="21">
        <f t="shared" si="10"/>
        <v>1946.1633333333332</v>
      </c>
      <c r="J168" s="21">
        <f>+(Table11[[#This Row],[Precio unitario]]/Table11[[#This Row],[Precio de referencia]])</f>
        <v>0.99169477039440002</v>
      </c>
      <c r="K168" s="9">
        <v>2304.29</v>
      </c>
      <c r="L168" s="12" t="s">
        <v>833</v>
      </c>
      <c r="M168" s="9">
        <v>1790</v>
      </c>
      <c r="N168" s="10" t="s">
        <v>834</v>
      </c>
      <c r="O168" s="9">
        <v>1744.2</v>
      </c>
      <c r="P168" s="10" t="s">
        <v>835</v>
      </c>
    </row>
    <row r="169" spans="1:16" x14ac:dyDescent="0.25">
      <c r="A169" s="4" t="s">
        <v>184</v>
      </c>
      <c r="B169" s="4" t="s">
        <v>21</v>
      </c>
      <c r="C169" s="5">
        <v>1930</v>
      </c>
      <c r="D169" s="4" t="s">
        <v>29</v>
      </c>
      <c r="E169" s="4" t="s">
        <v>68</v>
      </c>
      <c r="F169" s="6">
        <v>3000</v>
      </c>
      <c r="G169" s="5">
        <v>5790000</v>
      </c>
      <c r="H169" s="4" t="s">
        <v>189</v>
      </c>
      <c r="I169" s="21">
        <f t="shared" si="10"/>
        <v>1946.1633333333332</v>
      </c>
      <c r="J169" s="21">
        <f>+(Table11[[#This Row],[Precio unitario]]/Table11[[#This Row],[Precio de referencia]])</f>
        <v>0.99169477039440002</v>
      </c>
      <c r="K169" s="9">
        <v>2304.29</v>
      </c>
      <c r="L169" s="12" t="s">
        <v>833</v>
      </c>
      <c r="M169" s="9">
        <v>1790</v>
      </c>
      <c r="N169" s="10" t="s">
        <v>834</v>
      </c>
      <c r="O169" s="9">
        <v>1744.2</v>
      </c>
      <c r="P169" s="10" t="s">
        <v>835</v>
      </c>
    </row>
    <row r="170" spans="1:16" x14ac:dyDescent="0.25">
      <c r="A170" s="4" t="s">
        <v>184</v>
      </c>
      <c r="B170" s="4" t="s">
        <v>28</v>
      </c>
      <c r="C170" s="5">
        <v>1960</v>
      </c>
      <c r="D170" s="4" t="s">
        <v>29</v>
      </c>
      <c r="E170" s="4" t="s">
        <v>68</v>
      </c>
      <c r="F170" s="6">
        <v>3000</v>
      </c>
      <c r="G170" s="5">
        <v>5880000</v>
      </c>
      <c r="H170" s="4" t="s">
        <v>190</v>
      </c>
      <c r="I170" s="21">
        <f t="shared" si="10"/>
        <v>1946.1633333333332</v>
      </c>
      <c r="J170" s="21">
        <f>+(Table11[[#This Row],[Precio unitario]]/Table11[[#This Row],[Precio de referencia]])</f>
        <v>1.0071097150119295</v>
      </c>
      <c r="K170" s="9">
        <v>2304.29</v>
      </c>
      <c r="L170" s="12" t="s">
        <v>833</v>
      </c>
      <c r="M170" s="9">
        <v>1790</v>
      </c>
      <c r="N170" s="10" t="s">
        <v>834</v>
      </c>
      <c r="O170" s="9">
        <v>1744.2</v>
      </c>
      <c r="P170" s="10" t="s">
        <v>835</v>
      </c>
    </row>
    <row r="171" spans="1:16" x14ac:dyDescent="0.25">
      <c r="A171" s="4" t="s">
        <v>184</v>
      </c>
      <c r="B171" s="4" t="s">
        <v>25</v>
      </c>
      <c r="C171" s="5">
        <v>1960</v>
      </c>
      <c r="D171" s="4" t="s">
        <v>29</v>
      </c>
      <c r="E171" s="4" t="s">
        <v>191</v>
      </c>
      <c r="F171" s="6">
        <v>3000</v>
      </c>
      <c r="G171" s="5">
        <v>5880000</v>
      </c>
      <c r="H171" s="4" t="s">
        <v>192</v>
      </c>
      <c r="I171" s="21">
        <f t="shared" si="10"/>
        <v>1946.1633333333332</v>
      </c>
      <c r="J171" s="21">
        <f>+(Table11[[#This Row],[Precio unitario]]/Table11[[#This Row],[Precio de referencia]])</f>
        <v>1.0071097150119295</v>
      </c>
      <c r="K171" s="9">
        <v>2304.29</v>
      </c>
      <c r="L171" s="12" t="s">
        <v>833</v>
      </c>
      <c r="M171" s="9">
        <v>1790</v>
      </c>
      <c r="N171" s="10" t="s">
        <v>834</v>
      </c>
      <c r="O171" s="9">
        <v>1744.2</v>
      </c>
      <c r="P171" s="10" t="s">
        <v>835</v>
      </c>
    </row>
    <row r="172" spans="1:16" x14ac:dyDescent="0.25">
      <c r="A172" s="4" t="s">
        <v>184</v>
      </c>
      <c r="B172" s="4" t="s">
        <v>28</v>
      </c>
      <c r="C172" s="5">
        <v>2397.34</v>
      </c>
      <c r="D172" s="4" t="s">
        <v>26</v>
      </c>
      <c r="E172" s="4" t="s">
        <v>193</v>
      </c>
      <c r="F172" s="6">
        <v>250</v>
      </c>
      <c r="G172" s="5">
        <v>599335</v>
      </c>
      <c r="H172" s="4" t="s">
        <v>193</v>
      </c>
      <c r="I172" s="21">
        <f t="shared" si="10"/>
        <v>1946.1633333333332</v>
      </c>
      <c r="J172" s="21">
        <f>+(Table11[[#This Row],[Precio unitario]]/Table11[[#This Row],[Precio de referencia]])</f>
        <v>1.2318287776462751</v>
      </c>
      <c r="K172" s="9">
        <v>2304.29</v>
      </c>
      <c r="L172" s="12" t="s">
        <v>833</v>
      </c>
      <c r="M172" s="9">
        <v>1790</v>
      </c>
      <c r="N172" s="10" t="s">
        <v>834</v>
      </c>
      <c r="O172" s="9">
        <v>1744.2</v>
      </c>
      <c r="P172" s="10" t="s">
        <v>835</v>
      </c>
    </row>
    <row r="173" spans="1:16" x14ac:dyDescent="0.25">
      <c r="A173" s="4" t="s">
        <v>184</v>
      </c>
      <c r="B173" s="4" t="s">
        <v>28</v>
      </c>
      <c r="C173" s="5">
        <v>3042</v>
      </c>
      <c r="D173" s="4" t="s">
        <v>59</v>
      </c>
      <c r="E173" s="4" t="s">
        <v>194</v>
      </c>
      <c r="F173" s="6">
        <v>2500</v>
      </c>
      <c r="G173" s="5">
        <v>7605000</v>
      </c>
      <c r="H173" s="4" t="s">
        <v>195</v>
      </c>
      <c r="I173" s="21">
        <f t="shared" si="10"/>
        <v>1946.1633333333332</v>
      </c>
      <c r="J173" s="21">
        <f>+(Table11[[#This Row],[Precio unitario]]/Table11[[#This Row],[Precio de referencia]])</f>
        <v>1.5630753842174947</v>
      </c>
      <c r="K173" s="9">
        <v>2304.29</v>
      </c>
      <c r="L173" s="12" t="s">
        <v>833</v>
      </c>
      <c r="M173" s="9">
        <v>1790</v>
      </c>
      <c r="N173" s="10" t="s">
        <v>834</v>
      </c>
      <c r="O173" s="9">
        <v>1744.2</v>
      </c>
      <c r="P173" s="10" t="s">
        <v>835</v>
      </c>
    </row>
    <row r="174" spans="1:16" x14ac:dyDescent="0.25">
      <c r="C174" s="3"/>
      <c r="F174" s="8"/>
      <c r="G174" s="3"/>
    </row>
    <row r="175" spans="1:16" x14ac:dyDescent="0.25">
      <c r="A175" s="39" t="s">
        <v>196</v>
      </c>
      <c r="B175" s="39"/>
      <c r="C175" s="39"/>
      <c r="D175" s="39"/>
      <c r="E175" s="39"/>
      <c r="F175" s="39"/>
      <c r="G175" s="39"/>
      <c r="H175" s="39"/>
    </row>
    <row r="176" spans="1:16" x14ac:dyDescent="0.25">
      <c r="C176" s="3"/>
      <c r="E176" t="s">
        <v>11</v>
      </c>
      <c r="F176" s="2">
        <v>15000</v>
      </c>
      <c r="G176" s="3"/>
    </row>
    <row r="177" spans="1:16" ht="30" x14ac:dyDescent="0.25">
      <c r="A177" s="4" t="s">
        <v>12</v>
      </c>
      <c r="B177" s="4" t="s">
        <v>13</v>
      </c>
      <c r="C177" s="4" t="s">
        <v>14</v>
      </c>
      <c r="D177" s="4" t="s">
        <v>15</v>
      </c>
      <c r="E177" s="4" t="s">
        <v>16</v>
      </c>
      <c r="F177" s="4" t="s">
        <v>17</v>
      </c>
      <c r="G177" s="4" t="s">
        <v>18</v>
      </c>
      <c r="H177" s="4" t="s">
        <v>19</v>
      </c>
      <c r="I177" s="19" t="s">
        <v>1061</v>
      </c>
      <c r="J177" s="19"/>
    </row>
    <row r="178" spans="1:16" x14ac:dyDescent="0.25">
      <c r="A178" s="4" t="s">
        <v>197</v>
      </c>
      <c r="B178" s="4" t="s">
        <v>41</v>
      </c>
      <c r="C178" s="5">
        <v>320</v>
      </c>
      <c r="D178" s="4" t="s">
        <v>22</v>
      </c>
      <c r="E178" s="4" t="s">
        <v>198</v>
      </c>
      <c r="F178" s="6">
        <v>15000</v>
      </c>
      <c r="G178" s="5">
        <v>4800000</v>
      </c>
      <c r="H178" s="4" t="s">
        <v>199</v>
      </c>
      <c r="I178" s="21">
        <f t="shared" ref="I178:I200" si="11">+(K178+M178+O178)/3</f>
        <v>607.06000000000006</v>
      </c>
      <c r="J178" s="21"/>
      <c r="K178" s="9">
        <v>524.48</v>
      </c>
      <c r="L178" s="12" t="s">
        <v>836</v>
      </c>
      <c r="M178" s="9">
        <v>546.70000000000005</v>
      </c>
      <c r="N178" s="10" t="s">
        <v>837</v>
      </c>
      <c r="O178" s="9">
        <v>750</v>
      </c>
      <c r="P178" s="10" t="s">
        <v>838</v>
      </c>
    </row>
    <row r="179" spans="1:16" x14ac:dyDescent="0.25">
      <c r="A179" s="4" t="s">
        <v>197</v>
      </c>
      <c r="B179" s="4" t="s">
        <v>41</v>
      </c>
      <c r="C179" s="5">
        <v>340</v>
      </c>
      <c r="D179" s="4" t="s">
        <v>29</v>
      </c>
      <c r="E179" s="4" t="s">
        <v>200</v>
      </c>
      <c r="F179" s="6">
        <v>15000</v>
      </c>
      <c r="G179" s="5">
        <v>5100000</v>
      </c>
      <c r="H179" s="4" t="s">
        <v>201</v>
      </c>
      <c r="I179" s="21">
        <f t="shared" si="11"/>
        <v>607.06000000000006</v>
      </c>
      <c r="J179" s="21"/>
      <c r="K179" s="9">
        <v>524.48</v>
      </c>
      <c r="L179" s="12" t="s">
        <v>836</v>
      </c>
      <c r="M179" s="9">
        <f>+M178</f>
        <v>546.70000000000005</v>
      </c>
      <c r="N179" s="10" t="s">
        <v>837</v>
      </c>
      <c r="O179" s="9">
        <v>750</v>
      </c>
      <c r="P179" s="10" t="s">
        <v>838</v>
      </c>
    </row>
    <row r="180" spans="1:16" x14ac:dyDescent="0.25">
      <c r="A180" s="4" t="s">
        <v>197</v>
      </c>
      <c r="B180" s="4" t="s">
        <v>63</v>
      </c>
      <c r="C180" s="5">
        <v>380</v>
      </c>
      <c r="D180" s="4" t="s">
        <v>22</v>
      </c>
      <c r="E180" s="4" t="s">
        <v>198</v>
      </c>
      <c r="F180" s="6">
        <v>15000</v>
      </c>
      <c r="G180" s="5">
        <v>5700000</v>
      </c>
      <c r="H180" s="4" t="s">
        <v>202</v>
      </c>
      <c r="I180" s="21">
        <f t="shared" si="11"/>
        <v>1149.6666666666667</v>
      </c>
      <c r="J180" s="21"/>
      <c r="K180" s="9">
        <v>1790</v>
      </c>
      <c r="L180" s="12" t="s">
        <v>1070</v>
      </c>
      <c r="M180" s="9">
        <v>800</v>
      </c>
      <c r="N180" s="10" t="s">
        <v>1071</v>
      </c>
      <c r="O180" s="9">
        <v>859</v>
      </c>
      <c r="P180" s="10" t="s">
        <v>1136</v>
      </c>
    </row>
    <row r="181" spans="1:16" x14ac:dyDescent="0.25">
      <c r="A181" s="4" t="s">
        <v>197</v>
      </c>
      <c r="B181" s="4" t="s">
        <v>32</v>
      </c>
      <c r="C181" s="5">
        <v>589</v>
      </c>
      <c r="D181" s="4" t="s">
        <v>29</v>
      </c>
      <c r="E181" s="4" t="s">
        <v>203</v>
      </c>
      <c r="F181" s="6">
        <v>10000</v>
      </c>
      <c r="G181" s="5">
        <v>5890000</v>
      </c>
      <c r="H181" s="4" t="s">
        <v>204</v>
      </c>
      <c r="I181" s="21">
        <f t="shared" si="11"/>
        <v>1149.6666666666667</v>
      </c>
      <c r="J181" s="21"/>
      <c r="K181" s="9">
        <v>1790</v>
      </c>
      <c r="L181" s="12" t="s">
        <v>1070</v>
      </c>
      <c r="M181" s="9">
        <v>800</v>
      </c>
      <c r="N181" s="10" t="s">
        <v>1071</v>
      </c>
      <c r="O181" s="9">
        <f>+O180</f>
        <v>859</v>
      </c>
      <c r="P181" s="10" t="str">
        <f>+P180</f>
        <v>https://articulo.mercadolibre.com.ar/MLA-1104518676-cinta-adhesiva-transparente-24mmx50-m-x-100-unidades-_JM?matt_tool=47793908&amp;matt_word=&amp;matt_source=google&amp;matt_campaign_id=22107887163&amp;matt_ad_group_id=173357515676&amp;matt_match_type=&amp;matt_network=g&amp;matt_device=c&amp;matt_creative=729634815110&amp;matt_keyword=&amp;matt_ad_position=&amp;matt_ad_type=pla&amp;matt_merchant_id=208863114&amp;matt_product_id=MLA1104518676&amp;matt_product_partition_id=2390515163715&amp;matt_target_id=aud-1930507555160:pla-2390515163715&amp;cq_src=google_ads&amp;cq_cmp=22107887163&amp;cq_net=g&amp;cq_plt=gp&amp;cq_med=pla&amp;gad_source=4&amp;gclid=Cj0KCQiA_NC9BhCkARIsABSnSTbF-GM972IrNBEm-dS5gcHwe1VaoFP2YjMlAzi1_Q1S6CAAQ6nAhfUaAqPlEALw_wcB</v>
      </c>
    </row>
    <row r="182" spans="1:16" x14ac:dyDescent="0.25">
      <c r="A182" s="4" t="s">
        <v>197</v>
      </c>
      <c r="B182" s="4" t="s">
        <v>57</v>
      </c>
      <c r="C182" s="5">
        <v>590</v>
      </c>
      <c r="D182" s="4" t="s">
        <v>22</v>
      </c>
      <c r="E182" s="4" t="s">
        <v>198</v>
      </c>
      <c r="F182" s="6">
        <v>15000</v>
      </c>
      <c r="G182" s="5">
        <v>8850000</v>
      </c>
      <c r="H182" s="4" t="s">
        <v>205</v>
      </c>
      <c r="I182" s="21">
        <f t="shared" si="11"/>
        <v>1130</v>
      </c>
      <c r="J182" s="21"/>
      <c r="K182" s="9">
        <v>990</v>
      </c>
      <c r="L182" s="12" t="s">
        <v>1073</v>
      </c>
      <c r="M182" s="9">
        <v>1300</v>
      </c>
      <c r="N182" s="10" t="s">
        <v>1074</v>
      </c>
      <c r="O182" s="9">
        <v>1100</v>
      </c>
      <c r="P182" s="10" t="s">
        <v>1075</v>
      </c>
    </row>
    <row r="183" spans="1:16" x14ac:dyDescent="0.25">
      <c r="A183" s="4" t="s">
        <v>197</v>
      </c>
      <c r="B183" s="4" t="s">
        <v>57</v>
      </c>
      <c r="C183" s="5">
        <v>593</v>
      </c>
      <c r="D183" s="4" t="s">
        <v>29</v>
      </c>
      <c r="E183" s="4" t="s">
        <v>203</v>
      </c>
      <c r="F183" s="6">
        <v>15000</v>
      </c>
      <c r="G183" s="5">
        <v>8895000</v>
      </c>
      <c r="H183" s="4" t="s">
        <v>206</v>
      </c>
      <c r="I183" s="21">
        <f t="shared" si="11"/>
        <v>1573.3333333333333</v>
      </c>
      <c r="J183" s="21"/>
      <c r="K183" s="9">
        <v>1790</v>
      </c>
      <c r="L183" s="12" t="s">
        <v>1070</v>
      </c>
      <c r="M183" s="9">
        <v>1370</v>
      </c>
      <c r="N183" s="10" t="s">
        <v>1071</v>
      </c>
      <c r="O183" s="9">
        <v>1560</v>
      </c>
      <c r="P183" s="10" t="s">
        <v>1072</v>
      </c>
    </row>
    <row r="184" spans="1:16" x14ac:dyDescent="0.25">
      <c r="A184" s="4" t="s">
        <v>197</v>
      </c>
      <c r="B184" s="4" t="s">
        <v>21</v>
      </c>
      <c r="C184" s="5">
        <v>690</v>
      </c>
      <c r="D184" s="4" t="s">
        <v>22</v>
      </c>
      <c r="E184" s="4" t="s">
        <v>198</v>
      </c>
      <c r="F184" s="6">
        <v>15000</v>
      </c>
      <c r="G184" s="5">
        <v>10350000</v>
      </c>
      <c r="H184" s="4" t="s">
        <v>207</v>
      </c>
      <c r="I184" s="21">
        <f t="shared" si="11"/>
        <v>1808.6666666666667</v>
      </c>
      <c r="J184" s="21"/>
      <c r="K184" s="9">
        <v>2940</v>
      </c>
      <c r="L184" s="12" t="s">
        <v>1076</v>
      </c>
      <c r="M184" s="9">
        <v>1360</v>
      </c>
      <c r="N184" s="10" t="s">
        <v>1077</v>
      </c>
      <c r="O184" s="9">
        <v>1126</v>
      </c>
      <c r="P184" s="10" t="s">
        <v>1078</v>
      </c>
    </row>
    <row r="185" spans="1:16" x14ac:dyDescent="0.25">
      <c r="A185" s="4" t="s">
        <v>197</v>
      </c>
      <c r="B185" s="4" t="s">
        <v>25</v>
      </c>
      <c r="C185" s="5">
        <v>790</v>
      </c>
      <c r="D185" s="4" t="s">
        <v>22</v>
      </c>
      <c r="E185" s="4" t="s">
        <v>198</v>
      </c>
      <c r="F185" s="6">
        <v>15000</v>
      </c>
      <c r="G185" s="5">
        <v>11850000</v>
      </c>
      <c r="H185" s="4" t="s">
        <v>208</v>
      </c>
      <c r="I185" s="21">
        <f t="shared" si="11"/>
        <v>1808.6666666666667</v>
      </c>
      <c r="J185" s="21"/>
      <c r="K185" s="9">
        <v>2940</v>
      </c>
      <c r="L185" s="12" t="s">
        <v>1076</v>
      </c>
      <c r="M185" s="9">
        <v>1360</v>
      </c>
      <c r="N185" s="10" t="s">
        <v>1077</v>
      </c>
      <c r="O185" s="9">
        <v>1126</v>
      </c>
      <c r="P185" s="10" t="s">
        <v>1078</v>
      </c>
    </row>
    <row r="186" spans="1:16" x14ac:dyDescent="0.25">
      <c r="A186" s="4" t="s">
        <v>197</v>
      </c>
      <c r="B186" s="4" t="s">
        <v>28</v>
      </c>
      <c r="C186" s="5">
        <v>935</v>
      </c>
      <c r="D186" s="4" t="s">
        <v>81</v>
      </c>
      <c r="E186" s="4" t="s">
        <v>209</v>
      </c>
      <c r="F186" s="6">
        <v>15000</v>
      </c>
      <c r="G186" s="5">
        <v>14025000</v>
      </c>
      <c r="H186" s="4" t="s">
        <v>210</v>
      </c>
      <c r="I186" s="21">
        <f t="shared" si="11"/>
        <v>1808.6666666666667</v>
      </c>
      <c r="J186" s="21"/>
      <c r="K186" s="9">
        <v>2940</v>
      </c>
      <c r="L186" s="12" t="s">
        <v>1076</v>
      </c>
      <c r="M186" s="9">
        <v>1360</v>
      </c>
      <c r="N186" s="10" t="s">
        <v>1077</v>
      </c>
      <c r="O186" s="9">
        <v>1126</v>
      </c>
      <c r="P186" s="10" t="s">
        <v>1078</v>
      </c>
    </row>
    <row r="187" spans="1:16" x14ac:dyDescent="0.25">
      <c r="A187" s="4" t="s">
        <v>197</v>
      </c>
      <c r="B187" s="4" t="s">
        <v>28</v>
      </c>
      <c r="C187" s="5">
        <v>966.23</v>
      </c>
      <c r="D187" s="4" t="s">
        <v>26</v>
      </c>
      <c r="E187" s="4" t="s">
        <v>211</v>
      </c>
      <c r="F187" s="6">
        <v>500</v>
      </c>
      <c r="G187" s="5">
        <v>483115</v>
      </c>
      <c r="H187" s="4" t="s">
        <v>212</v>
      </c>
      <c r="I187" s="21">
        <f t="shared" si="11"/>
        <v>1808.6666666666667</v>
      </c>
      <c r="J187" s="21"/>
      <c r="K187" s="9">
        <v>2940</v>
      </c>
      <c r="L187" s="12" t="s">
        <v>1076</v>
      </c>
      <c r="M187" s="9">
        <v>1360</v>
      </c>
      <c r="N187" s="10" t="s">
        <v>1077</v>
      </c>
      <c r="O187" s="9">
        <v>1126</v>
      </c>
      <c r="P187" s="10" t="s">
        <v>1078</v>
      </c>
    </row>
    <row r="188" spans="1:16" x14ac:dyDescent="0.25">
      <c r="A188" s="4" t="s">
        <v>197</v>
      </c>
      <c r="B188" s="4" t="s">
        <v>147</v>
      </c>
      <c r="C188" s="5">
        <v>985</v>
      </c>
      <c r="D188" s="4" t="s">
        <v>29</v>
      </c>
      <c r="E188" s="4" t="s">
        <v>213</v>
      </c>
      <c r="F188" s="6">
        <v>15000</v>
      </c>
      <c r="G188" s="5">
        <v>14775000</v>
      </c>
      <c r="H188" s="4" t="s">
        <v>214</v>
      </c>
      <c r="I188" s="21">
        <f t="shared" si="11"/>
        <v>1808.6666666666667</v>
      </c>
      <c r="J188" s="21"/>
      <c r="K188" s="9">
        <v>2940</v>
      </c>
      <c r="L188" s="12" t="s">
        <v>1076</v>
      </c>
      <c r="M188" s="9">
        <v>1360</v>
      </c>
      <c r="N188" s="10" t="s">
        <v>1077</v>
      </c>
      <c r="O188" s="9">
        <v>1126</v>
      </c>
      <c r="P188" s="10" t="s">
        <v>1078</v>
      </c>
    </row>
    <row r="189" spans="1:16" x14ac:dyDescent="0.25">
      <c r="A189" s="4" t="s">
        <v>197</v>
      </c>
      <c r="B189" s="4" t="s">
        <v>25</v>
      </c>
      <c r="C189" s="5">
        <v>999</v>
      </c>
      <c r="D189" s="4" t="s">
        <v>29</v>
      </c>
      <c r="E189" s="4" t="s">
        <v>203</v>
      </c>
      <c r="F189" s="6">
        <v>15000</v>
      </c>
      <c r="G189" s="5">
        <v>14985000</v>
      </c>
      <c r="H189" s="4" t="s">
        <v>215</v>
      </c>
      <c r="I189" s="21">
        <f t="shared" si="11"/>
        <v>1808.6666666666667</v>
      </c>
      <c r="J189" s="21"/>
      <c r="K189" s="9">
        <v>2940</v>
      </c>
      <c r="L189" s="12" t="s">
        <v>1076</v>
      </c>
      <c r="M189" s="9">
        <v>1360</v>
      </c>
      <c r="N189" s="10" t="s">
        <v>1077</v>
      </c>
      <c r="O189" s="9">
        <v>1126</v>
      </c>
      <c r="P189" s="10" t="s">
        <v>1078</v>
      </c>
    </row>
    <row r="190" spans="1:16" x14ac:dyDescent="0.25">
      <c r="A190" s="4" t="s">
        <v>197</v>
      </c>
      <c r="B190" s="4" t="s">
        <v>21</v>
      </c>
      <c r="C190" s="5">
        <v>1029</v>
      </c>
      <c r="D190" s="4" t="s">
        <v>29</v>
      </c>
      <c r="E190" s="4" t="s">
        <v>203</v>
      </c>
      <c r="F190" s="6">
        <v>5000</v>
      </c>
      <c r="G190" s="5">
        <v>5145000</v>
      </c>
      <c r="H190" s="4" t="s">
        <v>216</v>
      </c>
      <c r="I190" s="21">
        <f t="shared" si="11"/>
        <v>1808.6666666666667</v>
      </c>
      <c r="J190" s="21"/>
      <c r="K190" s="9">
        <v>2940</v>
      </c>
      <c r="L190" s="12" t="s">
        <v>1076</v>
      </c>
      <c r="M190" s="9">
        <v>1360</v>
      </c>
      <c r="N190" s="10" t="s">
        <v>1077</v>
      </c>
      <c r="O190" s="9">
        <v>1126</v>
      </c>
      <c r="P190" s="10" t="s">
        <v>1078</v>
      </c>
    </row>
    <row r="191" spans="1:16" x14ac:dyDescent="0.25">
      <c r="A191" s="4" t="s">
        <v>197</v>
      </c>
      <c r="B191" s="4" t="s">
        <v>153</v>
      </c>
      <c r="C191" s="5">
        <v>1029</v>
      </c>
      <c r="D191" s="4" t="s">
        <v>29</v>
      </c>
      <c r="E191" s="4" t="s">
        <v>203</v>
      </c>
      <c r="F191" s="6">
        <v>15000</v>
      </c>
      <c r="G191" s="5">
        <v>15435000</v>
      </c>
      <c r="H191" s="4" t="s">
        <v>217</v>
      </c>
      <c r="I191" s="21">
        <f t="shared" si="11"/>
        <v>1808.6666666666667</v>
      </c>
      <c r="J191" s="21"/>
      <c r="K191" s="9">
        <v>2940</v>
      </c>
      <c r="L191" s="12" t="s">
        <v>1076</v>
      </c>
      <c r="M191" s="9">
        <v>1360</v>
      </c>
      <c r="N191" s="10" t="s">
        <v>1077</v>
      </c>
      <c r="O191" s="9">
        <v>1126</v>
      </c>
      <c r="P191" s="10" t="s">
        <v>1078</v>
      </c>
    </row>
    <row r="192" spans="1:16" x14ac:dyDescent="0.25">
      <c r="A192" s="4" t="s">
        <v>197</v>
      </c>
      <c r="B192" s="4" t="s">
        <v>63</v>
      </c>
      <c r="C192" s="5">
        <v>1099</v>
      </c>
      <c r="D192" s="4" t="s">
        <v>29</v>
      </c>
      <c r="E192" s="4" t="s">
        <v>203</v>
      </c>
      <c r="F192" s="6">
        <v>15000</v>
      </c>
      <c r="G192" s="5">
        <v>16485000</v>
      </c>
      <c r="H192" s="4" t="s">
        <v>218</v>
      </c>
      <c r="I192" s="21">
        <f t="shared" si="11"/>
        <v>1808.6666666666667</v>
      </c>
      <c r="J192" s="21"/>
      <c r="K192" s="9">
        <v>2940</v>
      </c>
      <c r="L192" s="12" t="s">
        <v>1076</v>
      </c>
      <c r="M192" s="9">
        <v>1360</v>
      </c>
      <c r="N192" s="10" t="s">
        <v>1077</v>
      </c>
      <c r="O192" s="9">
        <v>1126</v>
      </c>
      <c r="P192" s="10" t="s">
        <v>1078</v>
      </c>
    </row>
    <row r="193" spans="1:16" x14ac:dyDescent="0.25">
      <c r="A193" s="4" t="s">
        <v>197</v>
      </c>
      <c r="B193" s="4" t="s">
        <v>28</v>
      </c>
      <c r="C193" s="5">
        <v>1113</v>
      </c>
      <c r="D193" s="4" t="s">
        <v>59</v>
      </c>
      <c r="E193" s="4" t="s">
        <v>203</v>
      </c>
      <c r="F193" s="6">
        <v>14000</v>
      </c>
      <c r="G193" s="5">
        <v>15582000</v>
      </c>
      <c r="H193" s="4" t="s">
        <v>219</v>
      </c>
      <c r="I193" s="21">
        <f t="shared" si="11"/>
        <v>1808.6666666666667</v>
      </c>
      <c r="J193" s="21"/>
      <c r="K193" s="9">
        <v>2940</v>
      </c>
      <c r="L193" s="12" t="s">
        <v>1076</v>
      </c>
      <c r="M193" s="9">
        <v>1360</v>
      </c>
      <c r="N193" s="10" t="s">
        <v>1077</v>
      </c>
      <c r="O193" s="9">
        <v>1126</v>
      </c>
      <c r="P193" s="10" t="s">
        <v>1078</v>
      </c>
    </row>
    <row r="194" spans="1:16" x14ac:dyDescent="0.25">
      <c r="A194" s="4" t="s">
        <v>197</v>
      </c>
      <c r="B194" s="4" t="s">
        <v>32</v>
      </c>
      <c r="C194" s="5">
        <v>1150</v>
      </c>
      <c r="D194" s="4" t="s">
        <v>22</v>
      </c>
      <c r="E194" s="4" t="s">
        <v>220</v>
      </c>
      <c r="F194" s="6">
        <v>15000</v>
      </c>
      <c r="G194" s="5">
        <v>17250000</v>
      </c>
      <c r="H194" s="4" t="s">
        <v>221</v>
      </c>
      <c r="I194" s="21">
        <f t="shared" si="11"/>
        <v>1808.6666666666667</v>
      </c>
      <c r="J194" s="21"/>
      <c r="K194" s="9">
        <v>2940</v>
      </c>
      <c r="L194" s="12" t="s">
        <v>1076</v>
      </c>
      <c r="M194" s="9">
        <v>1360</v>
      </c>
      <c r="N194" s="10" t="s">
        <v>1077</v>
      </c>
      <c r="O194" s="9">
        <v>1126</v>
      </c>
      <c r="P194" s="10" t="s">
        <v>1078</v>
      </c>
    </row>
    <row r="195" spans="1:16" x14ac:dyDescent="0.25">
      <c r="A195" s="4" t="s">
        <v>197</v>
      </c>
      <c r="B195" s="4" t="s">
        <v>28</v>
      </c>
      <c r="C195" s="5">
        <v>1180</v>
      </c>
      <c r="D195" s="4" t="s">
        <v>29</v>
      </c>
      <c r="E195" s="4" t="s">
        <v>222</v>
      </c>
      <c r="F195" s="6">
        <v>15000</v>
      </c>
      <c r="G195" s="5">
        <v>17700000</v>
      </c>
      <c r="H195" s="4" t="s">
        <v>210</v>
      </c>
      <c r="I195" s="21">
        <f t="shared" si="11"/>
        <v>1808.6666666666667</v>
      </c>
      <c r="J195" s="21"/>
      <c r="K195" s="9">
        <v>2940</v>
      </c>
      <c r="L195" s="12" t="s">
        <v>1076</v>
      </c>
      <c r="M195" s="9">
        <v>1360</v>
      </c>
      <c r="N195" s="10" t="s">
        <v>1077</v>
      </c>
      <c r="O195" s="9">
        <v>1126</v>
      </c>
      <c r="P195" s="10" t="s">
        <v>1078</v>
      </c>
    </row>
    <row r="196" spans="1:16" x14ac:dyDescent="0.25">
      <c r="A196" s="4" t="s">
        <v>197</v>
      </c>
      <c r="B196" s="4" t="s">
        <v>197</v>
      </c>
      <c r="C196" s="5">
        <v>1313</v>
      </c>
      <c r="D196" s="4" t="s">
        <v>29</v>
      </c>
      <c r="E196" s="4" t="s">
        <v>222</v>
      </c>
      <c r="F196" s="6">
        <v>15000</v>
      </c>
      <c r="G196" s="5">
        <v>19695000</v>
      </c>
      <c r="H196" s="4" t="s">
        <v>223</v>
      </c>
      <c r="I196" s="21">
        <f t="shared" si="11"/>
        <v>1808.6666666666667</v>
      </c>
      <c r="J196" s="21"/>
      <c r="K196" s="9">
        <v>2940</v>
      </c>
      <c r="L196" s="12" t="s">
        <v>1076</v>
      </c>
      <c r="M196" s="9">
        <v>1360</v>
      </c>
      <c r="N196" s="10" t="s">
        <v>1077</v>
      </c>
      <c r="O196" s="9">
        <v>1126</v>
      </c>
      <c r="P196" s="10" t="s">
        <v>1078</v>
      </c>
    </row>
    <row r="197" spans="1:16" x14ac:dyDescent="0.25">
      <c r="A197" s="4" t="s">
        <v>197</v>
      </c>
      <c r="B197" s="4" t="s">
        <v>28</v>
      </c>
      <c r="C197" s="5">
        <v>1430</v>
      </c>
      <c r="D197" s="4" t="s">
        <v>22</v>
      </c>
      <c r="E197" s="4" t="s">
        <v>220</v>
      </c>
      <c r="F197" s="6">
        <v>15000</v>
      </c>
      <c r="G197" s="5">
        <v>21450000</v>
      </c>
      <c r="H197" s="4" t="s">
        <v>224</v>
      </c>
      <c r="I197" s="21">
        <f t="shared" si="11"/>
        <v>1808.6666666666667</v>
      </c>
      <c r="J197" s="21"/>
      <c r="K197" s="9">
        <v>2940</v>
      </c>
      <c r="L197" s="12" t="s">
        <v>1076</v>
      </c>
      <c r="M197" s="9">
        <v>1360</v>
      </c>
      <c r="N197" s="10" t="s">
        <v>1077</v>
      </c>
      <c r="O197" s="9">
        <v>1126</v>
      </c>
      <c r="P197" s="10" t="s">
        <v>1078</v>
      </c>
    </row>
    <row r="198" spans="1:16" ht="75" x14ac:dyDescent="0.25">
      <c r="A198" s="4" t="s">
        <v>197</v>
      </c>
      <c r="B198" s="4" t="s">
        <v>165</v>
      </c>
      <c r="C198" s="5">
        <v>1548</v>
      </c>
      <c r="D198" s="4" t="s">
        <v>29</v>
      </c>
      <c r="E198" s="4" t="s">
        <v>203</v>
      </c>
      <c r="F198" s="6">
        <v>15000</v>
      </c>
      <c r="G198" s="5">
        <v>23220000</v>
      </c>
      <c r="H198" s="7" t="s">
        <v>225</v>
      </c>
      <c r="I198" s="21">
        <f t="shared" si="11"/>
        <v>2029.2600000000002</v>
      </c>
      <c r="J198" s="21"/>
      <c r="K198" s="9">
        <v>2015</v>
      </c>
      <c r="L198" s="12" t="s">
        <v>1079</v>
      </c>
      <c r="M198" s="9">
        <v>1829</v>
      </c>
      <c r="N198" s="10" t="s">
        <v>1080</v>
      </c>
      <c r="O198" s="9">
        <v>2243.7800000000002</v>
      </c>
      <c r="P198" s="10" t="s">
        <v>1081</v>
      </c>
    </row>
    <row r="199" spans="1:16" ht="75" x14ac:dyDescent="0.25">
      <c r="A199" s="4" t="s">
        <v>197</v>
      </c>
      <c r="B199" s="4" t="s">
        <v>184</v>
      </c>
      <c r="C199" s="5">
        <v>2065</v>
      </c>
      <c r="D199" s="4" t="s">
        <v>29</v>
      </c>
      <c r="E199" s="4" t="s">
        <v>203</v>
      </c>
      <c r="F199" s="6">
        <v>15000</v>
      </c>
      <c r="G199" s="5">
        <v>30975000</v>
      </c>
      <c r="H199" s="7" t="s">
        <v>226</v>
      </c>
      <c r="I199" s="21">
        <f t="shared" si="11"/>
        <v>2659.3333333333335</v>
      </c>
      <c r="J199" s="21"/>
      <c r="K199" s="9">
        <v>2239</v>
      </c>
      <c r="L199" s="12" t="s">
        <v>1082</v>
      </c>
      <c r="M199" s="9">
        <v>2005</v>
      </c>
      <c r="N199" s="10" t="s">
        <v>1083</v>
      </c>
      <c r="O199" s="9">
        <v>3734</v>
      </c>
      <c r="P199" s="10" t="s">
        <v>1084</v>
      </c>
    </row>
    <row r="200" spans="1:16" ht="90" x14ac:dyDescent="0.25">
      <c r="A200" s="4" t="s">
        <v>197</v>
      </c>
      <c r="B200" s="4" t="s">
        <v>25</v>
      </c>
      <c r="C200" s="5">
        <v>4500</v>
      </c>
      <c r="D200" s="4" t="s">
        <v>81</v>
      </c>
      <c r="E200" s="4" t="s">
        <v>227</v>
      </c>
      <c r="F200" s="6">
        <v>15000</v>
      </c>
      <c r="G200" s="5">
        <v>67500000</v>
      </c>
      <c r="H200" s="7" t="s">
        <v>228</v>
      </c>
      <c r="I200" s="21">
        <f t="shared" si="11"/>
        <v>2729.6666666666665</v>
      </c>
      <c r="J200" s="21"/>
      <c r="K200" s="9">
        <v>2429</v>
      </c>
      <c r="L200" s="12" t="s">
        <v>1170</v>
      </c>
      <c r="M200" s="9">
        <v>2840</v>
      </c>
      <c r="N200" s="10" t="s">
        <v>1085</v>
      </c>
      <c r="O200" s="9">
        <v>2920</v>
      </c>
      <c r="P200" s="10" t="s">
        <v>1086</v>
      </c>
    </row>
    <row r="201" spans="1:16" x14ac:dyDescent="0.25">
      <c r="C201" s="3"/>
      <c r="F201" s="8"/>
      <c r="G201" s="3"/>
    </row>
    <row r="202" spans="1:16" x14ac:dyDescent="0.25">
      <c r="A202" s="40" t="s">
        <v>229</v>
      </c>
      <c r="B202" s="40"/>
      <c r="C202" s="40"/>
      <c r="D202" s="40"/>
      <c r="E202" s="40"/>
      <c r="F202" s="40"/>
      <c r="G202" s="40"/>
      <c r="H202" s="40"/>
    </row>
    <row r="203" spans="1:16" x14ac:dyDescent="0.25">
      <c r="C203" s="3"/>
      <c r="E203" t="s">
        <v>11</v>
      </c>
      <c r="F203" s="2">
        <v>40000</v>
      </c>
      <c r="G203" s="3"/>
    </row>
    <row r="204" spans="1:16" ht="30" x14ac:dyDescent="0.25">
      <c r="A204" s="4" t="s">
        <v>12</v>
      </c>
      <c r="B204" s="4" t="s">
        <v>13</v>
      </c>
      <c r="C204" s="4" t="s">
        <v>14</v>
      </c>
      <c r="D204" s="4" t="s">
        <v>15</v>
      </c>
      <c r="E204" s="4" t="s">
        <v>16</v>
      </c>
      <c r="F204" s="4" t="s">
        <v>17</v>
      </c>
      <c r="G204" s="4" t="s">
        <v>18</v>
      </c>
      <c r="H204" s="4" t="s">
        <v>19</v>
      </c>
      <c r="I204" s="19" t="s">
        <v>1061</v>
      </c>
      <c r="J204" s="19"/>
    </row>
    <row r="205" spans="1:16" x14ac:dyDescent="0.25">
      <c r="A205" s="4" t="s">
        <v>230</v>
      </c>
      <c r="B205" s="4" t="s">
        <v>25</v>
      </c>
      <c r="C205" s="5">
        <v>2080</v>
      </c>
      <c r="D205" s="4" t="s">
        <v>22</v>
      </c>
      <c r="E205" s="4" t="s">
        <v>231</v>
      </c>
      <c r="F205" s="6">
        <v>40000</v>
      </c>
      <c r="G205" s="5">
        <v>83200000</v>
      </c>
      <c r="H205" s="4" t="s">
        <v>232</v>
      </c>
      <c r="I205" s="21">
        <f t="shared" ref="I205:I216" si="12">+(K205+M205)/2</f>
        <v>3699.16</v>
      </c>
      <c r="J205" s="21"/>
      <c r="K205" s="9">
        <v>4003.32</v>
      </c>
      <c r="L205" s="12" t="s">
        <v>839</v>
      </c>
      <c r="M205" s="9">
        <v>3395</v>
      </c>
      <c r="N205" s="10" t="s">
        <v>1111</v>
      </c>
      <c r="O205" s="9">
        <v>3630</v>
      </c>
      <c r="P205" s="10" t="s">
        <v>840</v>
      </c>
    </row>
    <row r="206" spans="1:16" x14ac:dyDescent="0.25">
      <c r="A206" s="4" t="s">
        <v>230</v>
      </c>
      <c r="B206" s="4" t="s">
        <v>28</v>
      </c>
      <c r="C206" s="5">
        <v>2200</v>
      </c>
      <c r="D206" s="4" t="s">
        <v>22</v>
      </c>
      <c r="E206" s="4" t="s">
        <v>231</v>
      </c>
      <c r="F206" s="6">
        <v>40000</v>
      </c>
      <c r="G206" s="5">
        <v>88000000</v>
      </c>
      <c r="H206" s="4" t="s">
        <v>233</v>
      </c>
      <c r="I206" s="21">
        <f t="shared" si="12"/>
        <v>3699.16</v>
      </c>
      <c r="J206" s="21"/>
      <c r="K206" s="9">
        <v>4003.32</v>
      </c>
      <c r="L206" s="12" t="s">
        <v>839</v>
      </c>
      <c r="M206" s="9">
        <v>3395</v>
      </c>
      <c r="N206" s="10" t="s">
        <v>1111</v>
      </c>
      <c r="O206" s="9">
        <v>3630</v>
      </c>
      <c r="P206" s="10" t="s">
        <v>840</v>
      </c>
    </row>
    <row r="207" spans="1:16" ht="90" x14ac:dyDescent="0.25">
      <c r="A207" s="4" t="s">
        <v>230</v>
      </c>
      <c r="B207" s="4" t="s">
        <v>32</v>
      </c>
      <c r="C207" s="5">
        <v>2520.67</v>
      </c>
      <c r="D207" s="4" t="s">
        <v>26</v>
      </c>
      <c r="E207" s="7" t="s">
        <v>234</v>
      </c>
      <c r="F207" s="6">
        <v>300</v>
      </c>
      <c r="G207" s="5">
        <v>756201</v>
      </c>
      <c r="H207" s="7" t="s">
        <v>234</v>
      </c>
      <c r="I207" s="21">
        <f t="shared" si="12"/>
        <v>3699.16</v>
      </c>
      <c r="J207" s="21"/>
      <c r="K207" s="9">
        <v>4003.32</v>
      </c>
      <c r="L207" s="12" t="s">
        <v>839</v>
      </c>
      <c r="M207" s="9">
        <v>3395</v>
      </c>
      <c r="N207" s="10" t="s">
        <v>1111</v>
      </c>
      <c r="O207" s="9">
        <v>3630</v>
      </c>
      <c r="P207" s="10" t="s">
        <v>840</v>
      </c>
    </row>
    <row r="208" spans="1:16" x14ac:dyDescent="0.25">
      <c r="A208" s="4" t="s">
        <v>230</v>
      </c>
      <c r="B208" s="4" t="s">
        <v>21</v>
      </c>
      <c r="C208" s="5">
        <v>2549</v>
      </c>
      <c r="D208" s="4" t="s">
        <v>29</v>
      </c>
      <c r="E208" s="4" t="s">
        <v>235</v>
      </c>
      <c r="F208" s="6">
        <v>40000</v>
      </c>
      <c r="G208" s="5">
        <v>101960000</v>
      </c>
      <c r="H208" s="4" t="s">
        <v>236</v>
      </c>
      <c r="I208" s="21">
        <f t="shared" si="12"/>
        <v>3699.16</v>
      </c>
      <c r="J208" s="21"/>
      <c r="K208" s="9">
        <v>4003.32</v>
      </c>
      <c r="L208" s="12" t="s">
        <v>839</v>
      </c>
      <c r="M208" s="9">
        <v>3395</v>
      </c>
      <c r="N208" s="10" t="s">
        <v>1111</v>
      </c>
      <c r="O208" s="9">
        <v>3630</v>
      </c>
      <c r="P208" s="10" t="s">
        <v>840</v>
      </c>
    </row>
    <row r="209" spans="1:16" x14ac:dyDescent="0.25">
      <c r="A209" s="4" t="s">
        <v>230</v>
      </c>
      <c r="B209" s="4" t="s">
        <v>28</v>
      </c>
      <c r="C209" s="5">
        <v>2550</v>
      </c>
      <c r="D209" s="4" t="s">
        <v>29</v>
      </c>
      <c r="E209" s="4" t="s">
        <v>235</v>
      </c>
      <c r="F209" s="6">
        <v>10000</v>
      </c>
      <c r="G209" s="5">
        <v>25500000</v>
      </c>
      <c r="H209" s="4" t="s">
        <v>237</v>
      </c>
      <c r="I209" s="21">
        <f t="shared" si="12"/>
        <v>3699.16</v>
      </c>
      <c r="J209" s="21"/>
      <c r="K209" s="9">
        <v>4003.32</v>
      </c>
      <c r="L209" s="12" t="s">
        <v>839</v>
      </c>
      <c r="M209" s="9">
        <v>3395</v>
      </c>
      <c r="N209" s="10" t="s">
        <v>1111</v>
      </c>
      <c r="O209" s="9">
        <v>3630</v>
      </c>
      <c r="P209" s="10" t="s">
        <v>840</v>
      </c>
    </row>
    <row r="210" spans="1:16" ht="75" x14ac:dyDescent="0.25">
      <c r="A210" s="4" t="s">
        <v>230</v>
      </c>
      <c r="B210" s="4" t="s">
        <v>28</v>
      </c>
      <c r="C210" s="5">
        <v>3418.4</v>
      </c>
      <c r="D210" s="4" t="s">
        <v>26</v>
      </c>
      <c r="E210" s="4" t="s">
        <v>238</v>
      </c>
      <c r="F210" s="6">
        <v>500</v>
      </c>
      <c r="G210" s="5">
        <v>1709200</v>
      </c>
      <c r="H210" s="7" t="s">
        <v>239</v>
      </c>
      <c r="I210" s="21">
        <f t="shared" si="12"/>
        <v>3699.16</v>
      </c>
      <c r="J210" s="21"/>
      <c r="K210" s="9">
        <v>4003.32</v>
      </c>
      <c r="L210" s="12" t="s">
        <v>839</v>
      </c>
      <c r="M210" s="9">
        <v>3395</v>
      </c>
      <c r="N210" s="10" t="s">
        <v>1111</v>
      </c>
      <c r="O210" s="9">
        <v>3630</v>
      </c>
      <c r="P210" s="10" t="s">
        <v>840</v>
      </c>
    </row>
    <row r="211" spans="1:16" x14ac:dyDescent="0.25">
      <c r="A211" s="4" t="s">
        <v>230</v>
      </c>
      <c r="B211" s="4" t="s">
        <v>25</v>
      </c>
      <c r="C211" s="5">
        <v>4642.8100000000004</v>
      </c>
      <c r="D211" s="4" t="s">
        <v>26</v>
      </c>
      <c r="E211" s="4" t="s">
        <v>240</v>
      </c>
      <c r="F211" s="6">
        <v>10</v>
      </c>
      <c r="G211" s="5">
        <v>46428.1</v>
      </c>
      <c r="H211" s="4" t="s">
        <v>240</v>
      </c>
      <c r="I211" s="21">
        <f t="shared" si="12"/>
        <v>3699.16</v>
      </c>
      <c r="J211" s="21"/>
      <c r="K211" s="9">
        <v>4003.32</v>
      </c>
      <c r="L211" s="12" t="s">
        <v>839</v>
      </c>
      <c r="M211" s="9">
        <v>3395</v>
      </c>
      <c r="N211" s="10" t="s">
        <v>1111</v>
      </c>
      <c r="O211" s="9">
        <v>3630</v>
      </c>
      <c r="P211" s="10" t="s">
        <v>840</v>
      </c>
    </row>
    <row r="212" spans="1:16" ht="60" x14ac:dyDescent="0.25">
      <c r="A212" s="4" t="s">
        <v>230</v>
      </c>
      <c r="B212" s="4" t="s">
        <v>41</v>
      </c>
      <c r="C212" s="5">
        <v>6030</v>
      </c>
      <c r="D212" s="4" t="s">
        <v>29</v>
      </c>
      <c r="E212" s="4" t="s">
        <v>241</v>
      </c>
      <c r="F212" s="6">
        <v>40000</v>
      </c>
      <c r="G212" s="5">
        <v>241200000</v>
      </c>
      <c r="H212" s="7" t="s">
        <v>242</v>
      </c>
      <c r="I212" s="21">
        <f t="shared" si="12"/>
        <v>8999.5</v>
      </c>
      <c r="J212" s="21"/>
      <c r="K212" s="9">
        <v>9999</v>
      </c>
      <c r="L212" s="12" t="s">
        <v>1089</v>
      </c>
      <c r="M212" s="9">
        <v>8000</v>
      </c>
      <c r="N212" s="10" t="s">
        <v>1087</v>
      </c>
      <c r="O212" s="9">
        <v>11200</v>
      </c>
      <c r="P212" s="10" t="s">
        <v>1088</v>
      </c>
    </row>
    <row r="213" spans="1:16" ht="75" x14ac:dyDescent="0.25">
      <c r="A213" s="4" t="s">
        <v>230</v>
      </c>
      <c r="B213" s="4" t="s">
        <v>32</v>
      </c>
      <c r="C213" s="5">
        <v>6050</v>
      </c>
      <c r="D213" s="4" t="s">
        <v>29</v>
      </c>
      <c r="E213" s="4" t="s">
        <v>241</v>
      </c>
      <c r="F213" s="6">
        <v>10000</v>
      </c>
      <c r="G213" s="5">
        <v>60500000</v>
      </c>
      <c r="H213" s="7" t="s">
        <v>243</v>
      </c>
      <c r="I213" s="21">
        <f t="shared" si="12"/>
        <v>8999.5</v>
      </c>
      <c r="J213" s="21"/>
      <c r="K213" s="9">
        <v>9999</v>
      </c>
      <c r="L213" s="12" t="s">
        <v>1089</v>
      </c>
      <c r="M213" s="9">
        <v>8000</v>
      </c>
      <c r="N213" s="10" t="s">
        <v>1087</v>
      </c>
      <c r="O213" s="9">
        <v>11200</v>
      </c>
      <c r="P213" s="10" t="s">
        <v>1088</v>
      </c>
    </row>
    <row r="214" spans="1:16" x14ac:dyDescent="0.25">
      <c r="A214" s="4" t="s">
        <v>230</v>
      </c>
      <c r="B214" s="4" t="s">
        <v>57</v>
      </c>
      <c r="C214" s="5">
        <v>7290</v>
      </c>
      <c r="D214" s="4" t="s">
        <v>29</v>
      </c>
      <c r="E214" s="4" t="s">
        <v>241</v>
      </c>
      <c r="F214" s="6">
        <v>40000</v>
      </c>
      <c r="G214" s="5">
        <v>291600000</v>
      </c>
      <c r="H214" s="4" t="s">
        <v>244</v>
      </c>
      <c r="I214" s="21">
        <f t="shared" si="12"/>
        <v>9619</v>
      </c>
      <c r="J214" s="21"/>
      <c r="K214" s="9">
        <v>11919</v>
      </c>
      <c r="L214" s="12" t="s">
        <v>1090</v>
      </c>
      <c r="M214" s="9">
        <v>7319</v>
      </c>
      <c r="N214" s="10" t="s">
        <v>1091</v>
      </c>
      <c r="O214" s="9">
        <v>10860</v>
      </c>
      <c r="P214" s="10" t="s">
        <v>1092</v>
      </c>
    </row>
    <row r="215" spans="1:16" x14ac:dyDescent="0.25">
      <c r="A215" s="4" t="s">
        <v>230</v>
      </c>
      <c r="B215" s="4" t="s">
        <v>25</v>
      </c>
      <c r="C215" s="5">
        <v>7400</v>
      </c>
      <c r="D215" s="4" t="s">
        <v>29</v>
      </c>
      <c r="E215" s="4" t="s">
        <v>241</v>
      </c>
      <c r="F215" s="6">
        <v>10000</v>
      </c>
      <c r="G215" s="5">
        <v>74000000</v>
      </c>
      <c r="H215" s="4" t="s">
        <v>245</v>
      </c>
      <c r="I215" s="21">
        <f t="shared" si="12"/>
        <v>9619</v>
      </c>
      <c r="J215" s="21"/>
      <c r="K215" s="9">
        <v>11919</v>
      </c>
      <c r="L215" s="12" t="s">
        <v>1090</v>
      </c>
      <c r="M215" s="9">
        <v>7319</v>
      </c>
      <c r="N215" s="10" t="s">
        <v>1091</v>
      </c>
      <c r="O215" s="9">
        <v>10860</v>
      </c>
      <c r="P215" s="10" t="s">
        <v>1092</v>
      </c>
    </row>
    <row r="216" spans="1:16" x14ac:dyDescent="0.25">
      <c r="A216" s="4">
        <v>13</v>
      </c>
      <c r="B216" s="4" t="s">
        <v>28</v>
      </c>
      <c r="C216" s="5"/>
      <c r="D216" s="4" t="s">
        <v>1156</v>
      </c>
      <c r="E216" s="4" t="s">
        <v>256</v>
      </c>
      <c r="F216" s="6"/>
      <c r="G216" s="5"/>
      <c r="H216" s="4"/>
      <c r="I216" s="21">
        <f t="shared" si="12"/>
        <v>5224.5</v>
      </c>
      <c r="J216" s="21"/>
      <c r="K216" s="22">
        <v>5349</v>
      </c>
      <c r="L216" s="12" t="s">
        <v>1164</v>
      </c>
      <c r="M216" s="22">
        <v>5100</v>
      </c>
      <c r="N216" s="33" t="s">
        <v>1165</v>
      </c>
      <c r="O216" s="36" t="s">
        <v>1166</v>
      </c>
      <c r="P216" s="33"/>
    </row>
    <row r="217" spans="1:16" x14ac:dyDescent="0.25">
      <c r="C217" s="3"/>
      <c r="F217" s="8"/>
      <c r="G217" s="3"/>
    </row>
    <row r="218" spans="1:16" x14ac:dyDescent="0.25">
      <c r="A218" s="41" t="s">
        <v>246</v>
      </c>
      <c r="B218" s="41"/>
      <c r="C218" s="41"/>
      <c r="D218" s="41"/>
      <c r="E218" s="41"/>
      <c r="F218" s="41"/>
      <c r="G218" s="41"/>
      <c r="H218" s="41"/>
    </row>
    <row r="219" spans="1:16" x14ac:dyDescent="0.25">
      <c r="C219" s="3"/>
      <c r="E219" t="s">
        <v>11</v>
      </c>
      <c r="F219" s="2">
        <v>3000</v>
      </c>
      <c r="G219" s="3"/>
    </row>
    <row r="220" spans="1:16" ht="30" x14ac:dyDescent="0.25">
      <c r="A220" s="4" t="s">
        <v>12</v>
      </c>
      <c r="B220" s="4" t="s">
        <v>13</v>
      </c>
      <c r="C220" s="4" t="s">
        <v>14</v>
      </c>
      <c r="D220" s="4" t="s">
        <v>15</v>
      </c>
      <c r="E220" s="4" t="s">
        <v>16</v>
      </c>
      <c r="F220" s="4" t="s">
        <v>17</v>
      </c>
      <c r="G220" s="4" t="s">
        <v>18</v>
      </c>
      <c r="H220" s="4" t="s">
        <v>19</v>
      </c>
      <c r="I220" s="19" t="s">
        <v>1061</v>
      </c>
      <c r="J220" s="19"/>
    </row>
    <row r="221" spans="1:16" x14ac:dyDescent="0.25">
      <c r="A221" s="4" t="s">
        <v>247</v>
      </c>
      <c r="B221" s="4" t="s">
        <v>32</v>
      </c>
      <c r="C221" s="5">
        <v>5880</v>
      </c>
      <c r="D221" s="4" t="s">
        <v>29</v>
      </c>
      <c r="E221" s="4" t="s">
        <v>248</v>
      </c>
      <c r="F221" s="6">
        <v>3000</v>
      </c>
      <c r="G221" s="5">
        <v>17640000</v>
      </c>
      <c r="H221" s="4" t="s">
        <v>249</v>
      </c>
      <c r="I221" s="21">
        <f t="shared" ref="I221:I228" si="13">+(K221+M221+O221)/3</f>
        <v>7843</v>
      </c>
      <c r="J221" s="21"/>
      <c r="K221" s="9">
        <v>6360</v>
      </c>
      <c r="L221" s="12" t="s">
        <v>841</v>
      </c>
      <c r="M221" s="9">
        <v>7920</v>
      </c>
      <c r="N221" s="10" t="s">
        <v>842</v>
      </c>
      <c r="O221" s="9">
        <v>9249</v>
      </c>
      <c r="P221" s="10" t="s">
        <v>843</v>
      </c>
    </row>
    <row r="222" spans="1:16" x14ac:dyDescent="0.25">
      <c r="A222" s="4" t="s">
        <v>247</v>
      </c>
      <c r="B222" s="4" t="s">
        <v>28</v>
      </c>
      <c r="C222" s="5">
        <v>5890</v>
      </c>
      <c r="D222" s="4" t="s">
        <v>29</v>
      </c>
      <c r="E222" s="4" t="s">
        <v>248</v>
      </c>
      <c r="F222" s="6">
        <v>3000</v>
      </c>
      <c r="G222" s="5">
        <v>17670000</v>
      </c>
      <c r="H222" s="4" t="s">
        <v>250</v>
      </c>
      <c r="I222" s="21">
        <f t="shared" si="13"/>
        <v>7843</v>
      </c>
      <c r="J222" s="21"/>
      <c r="K222" s="9">
        <v>6360</v>
      </c>
      <c r="L222" s="12" t="s">
        <v>841</v>
      </c>
      <c r="M222" s="9">
        <v>7920</v>
      </c>
      <c r="N222" s="10" t="s">
        <v>842</v>
      </c>
      <c r="O222" s="9">
        <v>9249</v>
      </c>
      <c r="P222" s="10" t="s">
        <v>843</v>
      </c>
    </row>
    <row r="223" spans="1:16" x14ac:dyDescent="0.25">
      <c r="A223" s="4" t="s">
        <v>247</v>
      </c>
      <c r="B223" s="4" t="s">
        <v>41</v>
      </c>
      <c r="C223" s="5">
        <v>6030</v>
      </c>
      <c r="D223" s="4" t="s">
        <v>29</v>
      </c>
      <c r="E223" s="4" t="s">
        <v>241</v>
      </c>
      <c r="F223" s="6">
        <v>3000</v>
      </c>
      <c r="G223" s="5">
        <v>18090000</v>
      </c>
      <c r="H223" s="4" t="s">
        <v>251</v>
      </c>
      <c r="I223" s="21">
        <f t="shared" si="13"/>
        <v>7843</v>
      </c>
      <c r="J223" s="21"/>
      <c r="K223" s="9">
        <v>6360</v>
      </c>
      <c r="L223" s="12" t="s">
        <v>841</v>
      </c>
      <c r="M223" s="9">
        <v>7920</v>
      </c>
      <c r="N223" s="10" t="s">
        <v>842</v>
      </c>
      <c r="O223" s="9">
        <v>9249</v>
      </c>
      <c r="P223" s="10" t="s">
        <v>843</v>
      </c>
    </row>
    <row r="224" spans="1:16" x14ac:dyDescent="0.25">
      <c r="A224" s="4" t="s">
        <v>247</v>
      </c>
      <c r="B224" s="4" t="s">
        <v>21</v>
      </c>
      <c r="C224" s="5">
        <v>6280</v>
      </c>
      <c r="D224" s="4" t="s">
        <v>29</v>
      </c>
      <c r="E224" s="4" t="s">
        <v>235</v>
      </c>
      <c r="F224" s="6">
        <v>3000</v>
      </c>
      <c r="G224" s="5">
        <v>18840000</v>
      </c>
      <c r="H224" s="4" t="s">
        <v>252</v>
      </c>
      <c r="I224" s="21">
        <f t="shared" si="13"/>
        <v>8681.3333333333339</v>
      </c>
      <c r="J224" s="21"/>
      <c r="K224" s="9">
        <v>8776</v>
      </c>
      <c r="L224" s="12" t="s">
        <v>1093</v>
      </c>
      <c r="M224" s="9">
        <v>8019</v>
      </c>
      <c r="N224" s="10" t="s">
        <v>1094</v>
      </c>
      <c r="O224" s="9">
        <v>9249</v>
      </c>
      <c r="P224" s="10" t="s">
        <v>843</v>
      </c>
    </row>
    <row r="225" spans="1:16" x14ac:dyDescent="0.25">
      <c r="A225" s="4" t="s">
        <v>247</v>
      </c>
      <c r="B225" s="4" t="s">
        <v>25</v>
      </c>
      <c r="C225" s="5">
        <v>6300</v>
      </c>
      <c r="D225" s="4" t="s">
        <v>29</v>
      </c>
      <c r="E225" s="4" t="s">
        <v>235</v>
      </c>
      <c r="F225" s="6">
        <v>3000</v>
      </c>
      <c r="G225" s="5">
        <v>18900000</v>
      </c>
      <c r="H225" s="4" t="s">
        <v>253</v>
      </c>
      <c r="I225" s="21">
        <f t="shared" si="13"/>
        <v>8681.3333333333339</v>
      </c>
      <c r="J225" s="21"/>
      <c r="K225" s="9">
        <v>8776</v>
      </c>
      <c r="L225" s="12" t="s">
        <v>1093</v>
      </c>
      <c r="M225" s="9">
        <v>8019</v>
      </c>
      <c r="N225" s="10" t="s">
        <v>1094</v>
      </c>
      <c r="O225" s="9">
        <v>9249</v>
      </c>
      <c r="P225" s="10" t="s">
        <v>843</v>
      </c>
    </row>
    <row r="226" spans="1:16" ht="75" x14ac:dyDescent="0.25">
      <c r="A226" s="4" t="s">
        <v>247</v>
      </c>
      <c r="B226" s="4" t="s">
        <v>25</v>
      </c>
      <c r="C226" s="5">
        <v>6500</v>
      </c>
      <c r="D226" s="4" t="s">
        <v>22</v>
      </c>
      <c r="E226" s="4" t="s">
        <v>254</v>
      </c>
      <c r="F226" s="6">
        <v>3000</v>
      </c>
      <c r="G226" s="5">
        <v>19500000</v>
      </c>
      <c r="H226" s="7" t="s">
        <v>255</v>
      </c>
      <c r="I226" s="21">
        <f t="shared" si="13"/>
        <v>12043.666666666666</v>
      </c>
      <c r="J226" s="21"/>
      <c r="K226" s="9">
        <v>10040</v>
      </c>
      <c r="L226" s="12" t="s">
        <v>1095</v>
      </c>
      <c r="M226" s="9">
        <v>9591</v>
      </c>
      <c r="N226" s="10" t="s">
        <v>1096</v>
      </c>
      <c r="O226" s="9">
        <v>16500</v>
      </c>
      <c r="P226" s="10" t="s">
        <v>1097</v>
      </c>
    </row>
    <row r="227" spans="1:16" x14ac:dyDescent="0.25">
      <c r="A227" s="4" t="s">
        <v>247</v>
      </c>
      <c r="B227" s="4" t="s">
        <v>28</v>
      </c>
      <c r="C227" s="5">
        <v>10500</v>
      </c>
      <c r="D227" s="4" t="s">
        <v>22</v>
      </c>
      <c r="E227" s="4" t="s">
        <v>256</v>
      </c>
      <c r="F227" s="6">
        <v>3000</v>
      </c>
      <c r="G227" s="5">
        <v>31500000</v>
      </c>
      <c r="H227" s="4" t="s">
        <v>257</v>
      </c>
      <c r="I227" s="21">
        <f t="shared" si="13"/>
        <v>12043.666666666666</v>
      </c>
      <c r="J227" s="21"/>
      <c r="K227" s="9">
        <v>10040</v>
      </c>
      <c r="L227" s="12" t="s">
        <v>1095</v>
      </c>
      <c r="M227" s="9">
        <v>9591</v>
      </c>
      <c r="N227" s="10" t="s">
        <v>1096</v>
      </c>
      <c r="O227" s="9">
        <v>16500</v>
      </c>
      <c r="P227" s="10" t="s">
        <v>1097</v>
      </c>
    </row>
    <row r="228" spans="1:16" x14ac:dyDescent="0.25">
      <c r="A228" s="4" t="s">
        <v>247</v>
      </c>
      <c r="B228" s="4" t="s">
        <v>32</v>
      </c>
      <c r="C228" s="5">
        <v>10500</v>
      </c>
      <c r="D228" s="4" t="s">
        <v>22</v>
      </c>
      <c r="E228" s="4" t="s">
        <v>256</v>
      </c>
      <c r="F228" s="6">
        <v>3000</v>
      </c>
      <c r="G228" s="5">
        <v>31500000</v>
      </c>
      <c r="H228" s="4" t="s">
        <v>258</v>
      </c>
      <c r="I228" s="21">
        <f t="shared" si="13"/>
        <v>12043.666666666666</v>
      </c>
      <c r="J228" s="21"/>
      <c r="K228" s="9">
        <v>10040</v>
      </c>
      <c r="L228" s="12" t="s">
        <v>1095</v>
      </c>
      <c r="M228" s="9">
        <v>9591</v>
      </c>
      <c r="N228" s="10" t="s">
        <v>1096</v>
      </c>
      <c r="O228" s="9">
        <v>16500</v>
      </c>
      <c r="P228" s="10" t="s">
        <v>1097</v>
      </c>
    </row>
    <row r="229" spans="1:16" x14ac:dyDescent="0.25">
      <c r="C229" s="3"/>
      <c r="F229" s="8"/>
      <c r="G229" s="3"/>
    </row>
    <row r="230" spans="1:16" s="26" customFormat="1" x14ac:dyDescent="0.25">
      <c r="A230" s="37" t="s">
        <v>259</v>
      </c>
      <c r="B230" s="37"/>
      <c r="C230" s="37"/>
      <c r="D230" s="37"/>
      <c r="E230" s="37"/>
      <c r="F230" s="37"/>
      <c r="G230" s="37"/>
      <c r="H230" s="37"/>
    </row>
    <row r="231" spans="1:16" x14ac:dyDescent="0.25">
      <c r="C231" s="3"/>
      <c r="E231" t="s">
        <v>11</v>
      </c>
      <c r="F231" s="2">
        <v>252000</v>
      </c>
      <c r="G231" s="3"/>
    </row>
    <row r="232" spans="1:16" ht="30" x14ac:dyDescent="0.25">
      <c r="A232" s="4" t="s">
        <v>12</v>
      </c>
      <c r="B232" s="4" t="s">
        <v>13</v>
      </c>
      <c r="C232" s="4" t="s">
        <v>14</v>
      </c>
      <c r="D232" s="4" t="s">
        <v>15</v>
      </c>
      <c r="E232" s="4" t="s">
        <v>16</v>
      </c>
      <c r="F232" s="4" t="s">
        <v>17</v>
      </c>
      <c r="G232" s="4" t="s">
        <v>18</v>
      </c>
      <c r="H232" s="4" t="s">
        <v>19</v>
      </c>
      <c r="I232" s="19" t="s">
        <v>1061</v>
      </c>
      <c r="J232" s="19"/>
    </row>
    <row r="233" spans="1:16" ht="105" x14ac:dyDescent="0.25">
      <c r="A233" s="4" t="s">
        <v>260</v>
      </c>
      <c r="B233" s="4" t="s">
        <v>28</v>
      </c>
      <c r="C233" s="5">
        <v>112</v>
      </c>
      <c r="D233" s="4" t="s">
        <v>29</v>
      </c>
      <c r="E233" s="4" t="s">
        <v>261</v>
      </c>
      <c r="F233" s="6">
        <v>100000</v>
      </c>
      <c r="G233" s="5">
        <v>11200000</v>
      </c>
      <c r="H233" s="7" t="s">
        <v>262</v>
      </c>
      <c r="I233" s="21">
        <f t="shared" ref="I233:I235" si="14">+(K233+M233+O233)/3</f>
        <v>244.61333333333334</v>
      </c>
      <c r="J233" s="21"/>
      <c r="K233" s="9">
        <f>3971/25</f>
        <v>158.84</v>
      </c>
      <c r="L233" s="12" t="s">
        <v>844</v>
      </c>
      <c r="M233" s="9">
        <f>6900/30</f>
        <v>230</v>
      </c>
      <c r="N233" s="10" t="s">
        <v>845</v>
      </c>
      <c r="O233" s="9">
        <f>34500/100</f>
        <v>345</v>
      </c>
      <c r="P233" s="10" t="s">
        <v>846</v>
      </c>
    </row>
    <row r="234" spans="1:16" ht="165" x14ac:dyDescent="0.25">
      <c r="A234" s="4" t="s">
        <v>260</v>
      </c>
      <c r="B234" s="4" t="s">
        <v>28</v>
      </c>
      <c r="C234" s="5">
        <v>120</v>
      </c>
      <c r="D234" s="4" t="s">
        <v>81</v>
      </c>
      <c r="E234" s="4" t="s">
        <v>261</v>
      </c>
      <c r="F234" s="6">
        <v>252000</v>
      </c>
      <c r="G234" s="5">
        <v>30240000</v>
      </c>
      <c r="H234" s="7" t="s">
        <v>263</v>
      </c>
      <c r="I234" s="21">
        <f t="shared" si="14"/>
        <v>244.61333333333334</v>
      </c>
      <c r="J234" s="21"/>
      <c r="K234" s="9">
        <f>3971/25</f>
        <v>158.84</v>
      </c>
      <c r="L234" s="12" t="s">
        <v>844</v>
      </c>
      <c r="M234" s="9">
        <f>6900/30</f>
        <v>230</v>
      </c>
      <c r="N234" s="10" t="s">
        <v>845</v>
      </c>
      <c r="O234" s="9">
        <f>34500/100</f>
        <v>345</v>
      </c>
      <c r="P234" s="10" t="s">
        <v>846</v>
      </c>
    </row>
    <row r="235" spans="1:16" x14ac:dyDescent="0.25">
      <c r="A235" s="4" t="s">
        <v>260</v>
      </c>
      <c r="B235" s="4" t="s">
        <v>25</v>
      </c>
      <c r="C235" s="5">
        <v>139</v>
      </c>
      <c r="D235" s="4" t="s">
        <v>29</v>
      </c>
      <c r="E235" s="4" t="s">
        <v>261</v>
      </c>
      <c r="F235" s="6">
        <v>252000</v>
      </c>
      <c r="G235" s="5">
        <v>35028000</v>
      </c>
      <c r="H235" s="4" t="s">
        <v>264</v>
      </c>
      <c r="I235" s="21">
        <f t="shared" si="14"/>
        <v>244.61333333333334</v>
      </c>
      <c r="J235" s="21"/>
      <c r="K235" s="9">
        <f>3971/25</f>
        <v>158.84</v>
      </c>
      <c r="L235" s="12" t="s">
        <v>844</v>
      </c>
      <c r="M235" s="9">
        <f>6900/30</f>
        <v>230</v>
      </c>
      <c r="N235" s="10" t="s">
        <v>845</v>
      </c>
      <c r="O235" s="9">
        <f>34500/100</f>
        <v>345</v>
      </c>
      <c r="P235" s="10" t="s">
        <v>846</v>
      </c>
    </row>
    <row r="236" spans="1:16" x14ac:dyDescent="0.25">
      <c r="C236" s="3"/>
      <c r="F236" s="8"/>
      <c r="G236" s="3"/>
    </row>
    <row r="237" spans="1:16" x14ac:dyDescent="0.25">
      <c r="A237" s="37" t="s">
        <v>265</v>
      </c>
      <c r="B237" s="37"/>
      <c r="C237" s="37"/>
      <c r="D237" s="37"/>
      <c r="E237" s="37"/>
      <c r="F237" s="37"/>
      <c r="G237" s="37"/>
      <c r="H237" s="37"/>
    </row>
    <row r="238" spans="1:16" x14ac:dyDescent="0.25">
      <c r="C238" s="3"/>
      <c r="E238" t="s">
        <v>11</v>
      </c>
      <c r="F238" s="2">
        <v>65000</v>
      </c>
      <c r="G238" s="3"/>
    </row>
    <row r="239" spans="1:16" ht="30" x14ac:dyDescent="0.25">
      <c r="A239" s="4" t="s">
        <v>12</v>
      </c>
      <c r="B239" s="4" t="s">
        <v>13</v>
      </c>
      <c r="C239" s="4" t="s">
        <v>14</v>
      </c>
      <c r="D239" s="4" t="s">
        <v>15</v>
      </c>
      <c r="E239" s="4" t="s">
        <v>16</v>
      </c>
      <c r="F239" s="4" t="s">
        <v>17</v>
      </c>
      <c r="G239" s="4" t="s">
        <v>18</v>
      </c>
      <c r="H239" s="4" t="s">
        <v>19</v>
      </c>
      <c r="I239" s="19" t="s">
        <v>1061</v>
      </c>
      <c r="J239" s="19"/>
    </row>
    <row r="240" spans="1:16" x14ac:dyDescent="0.25">
      <c r="A240" s="4" t="s">
        <v>266</v>
      </c>
      <c r="B240" s="4" t="s">
        <v>28</v>
      </c>
      <c r="C240" s="5">
        <v>37</v>
      </c>
      <c r="D240" s="4" t="s">
        <v>22</v>
      </c>
      <c r="E240" s="4" t="s">
        <v>267</v>
      </c>
      <c r="F240" s="6">
        <v>65000</v>
      </c>
      <c r="G240" s="5">
        <v>2405000</v>
      </c>
      <c r="H240" s="4" t="s">
        <v>268</v>
      </c>
      <c r="I240" s="21">
        <f t="shared" ref="I240:I248" si="15">+(K240+M240+O240)/3</f>
        <v>90.749666666666656</v>
      </c>
      <c r="J240" s="21"/>
      <c r="K240" s="9">
        <f t="shared" ref="K240:K248" si="16">1263.59/10</f>
        <v>126.35899999999999</v>
      </c>
      <c r="L240" s="13" t="s">
        <v>847</v>
      </c>
      <c r="M240" s="9">
        <f t="shared" ref="M240:M248" si="17">6900/100</f>
        <v>69</v>
      </c>
      <c r="N240" s="13" t="s">
        <v>848</v>
      </c>
      <c r="O240" s="9">
        <f t="shared" ref="O240:O248" si="18">7689/100</f>
        <v>76.89</v>
      </c>
      <c r="P240" s="10" t="s">
        <v>849</v>
      </c>
    </row>
    <row r="241" spans="1:16" x14ac:dyDescent="0.25">
      <c r="A241" s="4" t="s">
        <v>266</v>
      </c>
      <c r="B241" s="4" t="s">
        <v>25</v>
      </c>
      <c r="C241" s="5">
        <v>37</v>
      </c>
      <c r="D241" s="4" t="s">
        <v>22</v>
      </c>
      <c r="E241" s="4" t="s">
        <v>269</v>
      </c>
      <c r="F241" s="6">
        <v>65000</v>
      </c>
      <c r="G241" s="5">
        <v>2405000</v>
      </c>
      <c r="H241" s="4" t="s">
        <v>270</v>
      </c>
      <c r="I241" s="21">
        <f t="shared" si="15"/>
        <v>90.749666666666656</v>
      </c>
      <c r="J241" s="21"/>
      <c r="K241" s="9">
        <f t="shared" si="16"/>
        <v>126.35899999999999</v>
      </c>
      <c r="L241" s="13" t="s">
        <v>847</v>
      </c>
      <c r="M241" s="9">
        <f t="shared" si="17"/>
        <v>69</v>
      </c>
      <c r="N241" s="13" t="s">
        <v>848</v>
      </c>
      <c r="O241" s="9">
        <f t="shared" si="18"/>
        <v>76.89</v>
      </c>
      <c r="P241" s="10" t="s">
        <v>849</v>
      </c>
    </row>
    <row r="242" spans="1:16" ht="105" x14ac:dyDescent="0.25">
      <c r="A242" s="4" t="s">
        <v>266</v>
      </c>
      <c r="B242" s="4" t="s">
        <v>32</v>
      </c>
      <c r="C242" s="5">
        <v>39.979999999999997</v>
      </c>
      <c r="D242" s="4" t="s">
        <v>26</v>
      </c>
      <c r="E242" s="4" t="s">
        <v>271</v>
      </c>
      <c r="F242" s="6">
        <v>5000</v>
      </c>
      <c r="G242" s="5">
        <v>199900</v>
      </c>
      <c r="H242" s="7" t="s">
        <v>272</v>
      </c>
      <c r="I242" s="21">
        <f t="shared" si="15"/>
        <v>90.749666666666656</v>
      </c>
      <c r="J242" s="21"/>
      <c r="K242" s="9">
        <f t="shared" si="16"/>
        <v>126.35899999999999</v>
      </c>
      <c r="L242" s="13" t="s">
        <v>847</v>
      </c>
      <c r="M242" s="9">
        <f t="shared" si="17"/>
        <v>69</v>
      </c>
      <c r="N242" s="13" t="s">
        <v>848</v>
      </c>
      <c r="O242" s="9">
        <f t="shared" si="18"/>
        <v>76.89</v>
      </c>
      <c r="P242" s="10" t="s">
        <v>849</v>
      </c>
    </row>
    <row r="243" spans="1:16" x14ac:dyDescent="0.25">
      <c r="A243" s="4" t="s">
        <v>266</v>
      </c>
      <c r="B243" s="4" t="s">
        <v>28</v>
      </c>
      <c r="C243" s="5">
        <v>44</v>
      </c>
      <c r="D243" s="4" t="s">
        <v>29</v>
      </c>
      <c r="E243" s="4" t="s">
        <v>273</v>
      </c>
      <c r="F243" s="6">
        <v>50000</v>
      </c>
      <c r="G243" s="5">
        <v>2200000</v>
      </c>
      <c r="H243" s="4" t="s">
        <v>274</v>
      </c>
      <c r="I243" s="21">
        <f t="shared" si="15"/>
        <v>90.749666666666656</v>
      </c>
      <c r="J243" s="21"/>
      <c r="K243" s="9">
        <f t="shared" si="16"/>
        <v>126.35899999999999</v>
      </c>
      <c r="L243" s="13" t="s">
        <v>847</v>
      </c>
      <c r="M243" s="9">
        <f t="shared" si="17"/>
        <v>69</v>
      </c>
      <c r="N243" s="13" t="s">
        <v>848</v>
      </c>
      <c r="O243" s="9">
        <f t="shared" si="18"/>
        <v>76.89</v>
      </c>
      <c r="P243" s="10" t="s">
        <v>849</v>
      </c>
    </row>
    <row r="244" spans="1:16" x14ac:dyDescent="0.25">
      <c r="A244" s="4" t="s">
        <v>266</v>
      </c>
      <c r="B244" s="4" t="s">
        <v>25</v>
      </c>
      <c r="C244" s="5">
        <v>47</v>
      </c>
      <c r="D244" s="4" t="s">
        <v>29</v>
      </c>
      <c r="E244" s="4" t="s">
        <v>275</v>
      </c>
      <c r="F244" s="6">
        <v>65000</v>
      </c>
      <c r="G244" s="5">
        <v>3055000</v>
      </c>
      <c r="H244" s="4" t="s">
        <v>276</v>
      </c>
      <c r="I244" s="21">
        <f t="shared" si="15"/>
        <v>90.749666666666656</v>
      </c>
      <c r="J244" s="21"/>
      <c r="K244" s="9">
        <f t="shared" si="16"/>
        <v>126.35899999999999</v>
      </c>
      <c r="L244" s="13" t="s">
        <v>847</v>
      </c>
      <c r="M244" s="9">
        <f t="shared" si="17"/>
        <v>69</v>
      </c>
      <c r="N244" s="13" t="s">
        <v>848</v>
      </c>
      <c r="O244" s="9">
        <f t="shared" si="18"/>
        <v>76.89</v>
      </c>
      <c r="P244" s="10" t="s">
        <v>849</v>
      </c>
    </row>
    <row r="245" spans="1:16" x14ac:dyDescent="0.25">
      <c r="A245" s="4" t="s">
        <v>266</v>
      </c>
      <c r="B245" s="4" t="s">
        <v>28</v>
      </c>
      <c r="C245" s="5">
        <v>49</v>
      </c>
      <c r="D245" s="4" t="s">
        <v>81</v>
      </c>
      <c r="E245" s="4" t="s">
        <v>82</v>
      </c>
      <c r="F245" s="6">
        <v>65000</v>
      </c>
      <c r="G245" s="5">
        <v>3185000</v>
      </c>
      <c r="H245" s="4" t="s">
        <v>274</v>
      </c>
      <c r="I245" s="21">
        <f t="shared" si="15"/>
        <v>90.749666666666656</v>
      </c>
      <c r="J245" s="21"/>
      <c r="K245" s="9">
        <f t="shared" si="16"/>
        <v>126.35899999999999</v>
      </c>
      <c r="L245" s="13" t="s">
        <v>847</v>
      </c>
      <c r="M245" s="9">
        <f t="shared" si="17"/>
        <v>69</v>
      </c>
      <c r="N245" s="13" t="s">
        <v>848</v>
      </c>
      <c r="O245" s="9">
        <f t="shared" si="18"/>
        <v>76.89</v>
      </c>
      <c r="P245" s="10" t="s">
        <v>849</v>
      </c>
    </row>
    <row r="246" spans="1:16" ht="105" x14ac:dyDescent="0.25">
      <c r="A246" s="4" t="s">
        <v>266</v>
      </c>
      <c r="B246" s="4" t="s">
        <v>28</v>
      </c>
      <c r="C246" s="5">
        <v>54.29</v>
      </c>
      <c r="D246" s="4" t="s">
        <v>26</v>
      </c>
      <c r="E246" s="4" t="s">
        <v>277</v>
      </c>
      <c r="F246" s="6">
        <v>5000</v>
      </c>
      <c r="G246" s="5">
        <v>271450</v>
      </c>
      <c r="H246" s="7" t="s">
        <v>278</v>
      </c>
      <c r="I246" s="21">
        <f t="shared" si="15"/>
        <v>90.749666666666656</v>
      </c>
      <c r="J246" s="21"/>
      <c r="K246" s="9">
        <f t="shared" si="16"/>
        <v>126.35899999999999</v>
      </c>
      <c r="L246" s="13" t="s">
        <v>847</v>
      </c>
      <c r="M246" s="9">
        <f t="shared" si="17"/>
        <v>69</v>
      </c>
      <c r="N246" s="13" t="s">
        <v>848</v>
      </c>
      <c r="O246" s="9">
        <f t="shared" si="18"/>
        <v>76.89</v>
      </c>
      <c r="P246" s="10" t="s">
        <v>849</v>
      </c>
    </row>
    <row r="247" spans="1:16" x14ac:dyDescent="0.25">
      <c r="A247" s="4" t="s">
        <v>266</v>
      </c>
      <c r="B247" s="4" t="s">
        <v>28</v>
      </c>
      <c r="C247" s="5">
        <v>65.400000000000006</v>
      </c>
      <c r="D247" s="4" t="s">
        <v>59</v>
      </c>
      <c r="E247" s="4" t="s">
        <v>279</v>
      </c>
      <c r="F247" s="6">
        <v>50000</v>
      </c>
      <c r="G247" s="5">
        <v>3270000</v>
      </c>
      <c r="H247" s="4" t="s">
        <v>280</v>
      </c>
      <c r="I247" s="21">
        <f t="shared" si="15"/>
        <v>90.749666666666656</v>
      </c>
      <c r="J247" s="21"/>
      <c r="K247" s="9">
        <f t="shared" si="16"/>
        <v>126.35899999999999</v>
      </c>
      <c r="L247" s="13" t="s">
        <v>847</v>
      </c>
      <c r="M247" s="9">
        <f t="shared" si="17"/>
        <v>69</v>
      </c>
      <c r="N247" s="13" t="s">
        <v>848</v>
      </c>
      <c r="O247" s="9">
        <f t="shared" si="18"/>
        <v>76.89</v>
      </c>
      <c r="P247" s="10" t="s">
        <v>849</v>
      </c>
    </row>
    <row r="248" spans="1:16" ht="105" x14ac:dyDescent="0.25">
      <c r="A248" s="4" t="s">
        <v>266</v>
      </c>
      <c r="B248" s="4" t="s">
        <v>25</v>
      </c>
      <c r="C248" s="5">
        <v>88.57</v>
      </c>
      <c r="D248" s="4" t="s">
        <v>26</v>
      </c>
      <c r="E248" s="4" t="s">
        <v>281</v>
      </c>
      <c r="F248" s="6">
        <v>1500</v>
      </c>
      <c r="G248" s="5">
        <v>132855</v>
      </c>
      <c r="H248" s="7" t="s">
        <v>282</v>
      </c>
      <c r="I248" s="21">
        <f t="shared" si="15"/>
        <v>90.749666666666656</v>
      </c>
      <c r="J248" s="21"/>
      <c r="K248" s="9">
        <f t="shared" si="16"/>
        <v>126.35899999999999</v>
      </c>
      <c r="L248" s="13" t="s">
        <v>847</v>
      </c>
      <c r="M248" s="9">
        <f t="shared" si="17"/>
        <v>69</v>
      </c>
      <c r="N248" s="13" t="s">
        <v>848</v>
      </c>
      <c r="O248" s="9">
        <f t="shared" si="18"/>
        <v>76.89</v>
      </c>
      <c r="P248" s="10" t="s">
        <v>849</v>
      </c>
    </row>
    <row r="249" spans="1:16" x14ac:dyDescent="0.25">
      <c r="C249" s="3"/>
      <c r="F249" s="8"/>
      <c r="G249" s="3"/>
    </row>
    <row r="250" spans="1:16" x14ac:dyDescent="0.25">
      <c r="A250" s="37" t="s">
        <v>283</v>
      </c>
      <c r="B250" s="37"/>
      <c r="C250" s="37"/>
      <c r="D250" s="37"/>
      <c r="E250" s="37"/>
      <c r="F250" s="37"/>
      <c r="G250" s="37"/>
      <c r="H250" s="37"/>
    </row>
    <row r="251" spans="1:16" x14ac:dyDescent="0.25">
      <c r="C251" s="3"/>
      <c r="E251" t="s">
        <v>11</v>
      </c>
      <c r="F251" s="2">
        <v>33000</v>
      </c>
      <c r="G251" s="3"/>
    </row>
    <row r="252" spans="1:16" ht="30" x14ac:dyDescent="0.25">
      <c r="A252" s="4" t="s">
        <v>12</v>
      </c>
      <c r="B252" s="4" t="s">
        <v>13</v>
      </c>
      <c r="C252" s="4" t="s">
        <v>14</v>
      </c>
      <c r="D252" s="4" t="s">
        <v>15</v>
      </c>
      <c r="E252" s="4" t="s">
        <v>16</v>
      </c>
      <c r="F252" s="4" t="s">
        <v>17</v>
      </c>
      <c r="G252" s="4" t="s">
        <v>18</v>
      </c>
      <c r="H252" s="4" t="s">
        <v>19</v>
      </c>
      <c r="I252" s="19" t="s">
        <v>1061</v>
      </c>
      <c r="J252" s="19"/>
    </row>
    <row r="253" spans="1:16" x14ac:dyDescent="0.25">
      <c r="A253" s="4" t="s">
        <v>284</v>
      </c>
      <c r="B253" s="4" t="s">
        <v>32</v>
      </c>
      <c r="C253" s="5">
        <v>48.63</v>
      </c>
      <c r="D253" s="4" t="s">
        <v>26</v>
      </c>
      <c r="E253" s="4" t="s">
        <v>285</v>
      </c>
      <c r="F253" s="6">
        <v>3000</v>
      </c>
      <c r="G253" s="5">
        <v>145890</v>
      </c>
      <c r="H253" s="4" t="s">
        <v>286</v>
      </c>
      <c r="I253" s="21">
        <f t="shared" ref="I253:I261" si="19">+(K253+M253+O253)/3</f>
        <v>85.163333333333341</v>
      </c>
      <c r="J253" s="21"/>
      <c r="K253" s="9">
        <v>70.73</v>
      </c>
      <c r="L253" s="14" t="s">
        <v>850</v>
      </c>
      <c r="M253" s="9">
        <v>79.760000000000005</v>
      </c>
      <c r="N253" s="13" t="s">
        <v>851</v>
      </c>
      <c r="O253" s="9">
        <v>105</v>
      </c>
      <c r="P253" s="15" t="s">
        <v>1149</v>
      </c>
    </row>
    <row r="254" spans="1:16" x14ac:dyDescent="0.25">
      <c r="A254" s="4" t="s">
        <v>284</v>
      </c>
      <c r="B254" s="4" t="s">
        <v>25</v>
      </c>
      <c r="C254" s="5">
        <v>50</v>
      </c>
      <c r="D254" s="4" t="s">
        <v>22</v>
      </c>
      <c r="E254" s="4" t="s">
        <v>269</v>
      </c>
      <c r="F254" s="6">
        <v>33000</v>
      </c>
      <c r="G254" s="5">
        <v>1650000</v>
      </c>
      <c r="H254" s="4" t="s">
        <v>287</v>
      </c>
      <c r="I254" s="21">
        <f t="shared" si="19"/>
        <v>85.163333333333341</v>
      </c>
      <c r="J254" s="21"/>
      <c r="K254" s="9">
        <v>70.73</v>
      </c>
      <c r="L254" s="14" t="s">
        <v>850</v>
      </c>
      <c r="M254" s="9">
        <v>79.760000000000005</v>
      </c>
      <c r="N254" s="13" t="s">
        <v>851</v>
      </c>
      <c r="O254" s="9">
        <v>105</v>
      </c>
      <c r="P254" s="15" t="s">
        <v>1149</v>
      </c>
    </row>
    <row r="255" spans="1:16" x14ac:dyDescent="0.25">
      <c r="A255" s="4" t="s">
        <v>284</v>
      </c>
      <c r="B255" s="4" t="s">
        <v>28</v>
      </c>
      <c r="C255" s="5">
        <v>53</v>
      </c>
      <c r="D255" s="4" t="s">
        <v>22</v>
      </c>
      <c r="E255" s="4" t="s">
        <v>267</v>
      </c>
      <c r="F255" s="6">
        <v>33000</v>
      </c>
      <c r="G255" s="5">
        <v>1749000</v>
      </c>
      <c r="H255" s="4" t="s">
        <v>268</v>
      </c>
      <c r="I255" s="21">
        <f t="shared" si="19"/>
        <v>85.163333333333341</v>
      </c>
      <c r="J255" s="21"/>
      <c r="K255" s="9">
        <v>70.73</v>
      </c>
      <c r="L255" s="14" t="s">
        <v>850</v>
      </c>
      <c r="M255" s="9">
        <v>79.760000000000005</v>
      </c>
      <c r="N255" s="13" t="s">
        <v>851</v>
      </c>
      <c r="O255" s="9">
        <v>105</v>
      </c>
      <c r="P255" s="15" t="s">
        <v>1149</v>
      </c>
    </row>
    <row r="256" spans="1:16" x14ac:dyDescent="0.25">
      <c r="A256" s="4" t="s">
        <v>284</v>
      </c>
      <c r="B256" s="4" t="s">
        <v>25</v>
      </c>
      <c r="C256" s="5">
        <v>58</v>
      </c>
      <c r="D256" s="4" t="s">
        <v>29</v>
      </c>
      <c r="E256" s="4" t="s">
        <v>275</v>
      </c>
      <c r="F256" s="6">
        <v>33000</v>
      </c>
      <c r="G256" s="5">
        <v>1914000</v>
      </c>
      <c r="H256" s="4" t="s">
        <v>288</v>
      </c>
      <c r="I256" s="21">
        <f t="shared" si="19"/>
        <v>85.163333333333341</v>
      </c>
      <c r="J256" s="21"/>
      <c r="K256" s="9">
        <v>70.73</v>
      </c>
      <c r="L256" s="14" t="s">
        <v>850</v>
      </c>
      <c r="M256" s="9">
        <v>79.760000000000005</v>
      </c>
      <c r="N256" s="13" t="s">
        <v>851</v>
      </c>
      <c r="O256" s="9">
        <v>105</v>
      </c>
      <c r="P256" s="15" t="s">
        <v>1149</v>
      </c>
    </row>
    <row r="257" spans="1:16" x14ac:dyDescent="0.25">
      <c r="A257" s="4" t="s">
        <v>284</v>
      </c>
      <c r="B257" s="4" t="s">
        <v>28</v>
      </c>
      <c r="C257" s="5">
        <v>59</v>
      </c>
      <c r="D257" s="4" t="s">
        <v>29</v>
      </c>
      <c r="E257" s="4" t="s">
        <v>275</v>
      </c>
      <c r="F257" s="6">
        <v>33000</v>
      </c>
      <c r="G257" s="5">
        <v>1947000</v>
      </c>
      <c r="H257" s="4" t="s">
        <v>289</v>
      </c>
      <c r="I257" s="21">
        <f t="shared" si="19"/>
        <v>85.163333333333341</v>
      </c>
      <c r="J257" s="21"/>
      <c r="K257" s="9">
        <v>70.73</v>
      </c>
      <c r="L257" s="14" t="s">
        <v>850</v>
      </c>
      <c r="M257" s="9">
        <v>79.760000000000005</v>
      </c>
      <c r="N257" s="13" t="s">
        <v>851</v>
      </c>
      <c r="O257" s="9">
        <v>105</v>
      </c>
      <c r="P257" s="15" t="s">
        <v>1149</v>
      </c>
    </row>
    <row r="258" spans="1:16" x14ac:dyDescent="0.25">
      <c r="A258" s="4" t="s">
        <v>284</v>
      </c>
      <c r="B258" s="4" t="s">
        <v>28</v>
      </c>
      <c r="C258" s="5">
        <v>65.400000000000006</v>
      </c>
      <c r="D258" s="4" t="s">
        <v>59</v>
      </c>
      <c r="E258" s="4" t="s">
        <v>279</v>
      </c>
      <c r="F258" s="6">
        <v>25000</v>
      </c>
      <c r="G258" s="5">
        <v>1635000</v>
      </c>
      <c r="H258" s="4" t="s">
        <v>290</v>
      </c>
      <c r="I258" s="21">
        <f t="shared" si="19"/>
        <v>85.163333333333341</v>
      </c>
      <c r="J258" s="21"/>
      <c r="K258" s="9">
        <v>70.73</v>
      </c>
      <c r="L258" s="14" t="s">
        <v>850</v>
      </c>
      <c r="M258" s="9">
        <v>79.760000000000005</v>
      </c>
      <c r="N258" s="13" t="s">
        <v>851</v>
      </c>
      <c r="O258" s="9">
        <v>105</v>
      </c>
      <c r="P258" s="15" t="s">
        <v>1149</v>
      </c>
    </row>
    <row r="259" spans="1:16" ht="120" x14ac:dyDescent="0.25">
      <c r="A259" s="4" t="s">
        <v>284</v>
      </c>
      <c r="B259" s="4" t="s">
        <v>28</v>
      </c>
      <c r="C259" s="5">
        <v>66.03</v>
      </c>
      <c r="D259" s="4" t="s">
        <v>26</v>
      </c>
      <c r="E259" s="4" t="s">
        <v>291</v>
      </c>
      <c r="F259" s="6">
        <v>2700</v>
      </c>
      <c r="G259" s="5">
        <v>178281</v>
      </c>
      <c r="H259" s="7" t="s">
        <v>292</v>
      </c>
      <c r="I259" s="21">
        <f t="shared" si="19"/>
        <v>85.163333333333341</v>
      </c>
      <c r="J259" s="21"/>
      <c r="K259" s="9">
        <v>70.73</v>
      </c>
      <c r="L259" s="14" t="s">
        <v>850</v>
      </c>
      <c r="M259" s="9">
        <v>79.760000000000005</v>
      </c>
      <c r="N259" s="13" t="s">
        <v>851</v>
      </c>
      <c r="O259" s="9">
        <v>105</v>
      </c>
      <c r="P259" s="15" t="s">
        <v>1149</v>
      </c>
    </row>
    <row r="260" spans="1:16" x14ac:dyDescent="0.25">
      <c r="A260" s="4" t="s">
        <v>284</v>
      </c>
      <c r="B260" s="4" t="s">
        <v>28</v>
      </c>
      <c r="C260" s="5">
        <v>99</v>
      </c>
      <c r="D260" s="4" t="s">
        <v>81</v>
      </c>
      <c r="E260" s="4" t="s">
        <v>82</v>
      </c>
      <c r="F260" s="6">
        <v>33000</v>
      </c>
      <c r="G260" s="5">
        <v>3267000</v>
      </c>
      <c r="H260" s="4" t="s">
        <v>293</v>
      </c>
      <c r="I260" s="21">
        <f t="shared" si="19"/>
        <v>85.163333333333341</v>
      </c>
      <c r="J260" s="21"/>
      <c r="K260" s="9">
        <v>70.73</v>
      </c>
      <c r="L260" s="14" t="s">
        <v>850</v>
      </c>
      <c r="M260" s="9">
        <v>79.760000000000005</v>
      </c>
      <c r="N260" s="13" t="s">
        <v>851</v>
      </c>
      <c r="O260" s="9">
        <v>105</v>
      </c>
      <c r="P260" s="15" t="s">
        <v>1149</v>
      </c>
    </row>
    <row r="261" spans="1:16" ht="105" x14ac:dyDescent="0.25">
      <c r="A261" s="4" t="s">
        <v>284</v>
      </c>
      <c r="B261" s="4" t="s">
        <v>25</v>
      </c>
      <c r="C261" s="5">
        <v>110.82</v>
      </c>
      <c r="D261" s="4" t="s">
        <v>26</v>
      </c>
      <c r="E261" s="4" t="s">
        <v>294</v>
      </c>
      <c r="F261" s="6">
        <v>1200</v>
      </c>
      <c r="G261" s="5">
        <v>132984</v>
      </c>
      <c r="H261" s="7" t="s">
        <v>295</v>
      </c>
      <c r="I261" s="21">
        <f t="shared" si="19"/>
        <v>85.163333333333341</v>
      </c>
      <c r="J261" s="21"/>
      <c r="K261" s="9">
        <v>70.73</v>
      </c>
      <c r="L261" s="14" t="s">
        <v>850</v>
      </c>
      <c r="M261" s="9">
        <v>79.760000000000005</v>
      </c>
      <c r="N261" s="13" t="s">
        <v>851</v>
      </c>
      <c r="O261" s="9">
        <v>105</v>
      </c>
      <c r="P261" s="15" t="s">
        <v>1149</v>
      </c>
    </row>
    <row r="262" spans="1:16" x14ac:dyDescent="0.25">
      <c r="C262" s="3"/>
      <c r="F262" s="8"/>
      <c r="G262" s="3"/>
    </row>
    <row r="263" spans="1:16" x14ac:dyDescent="0.25">
      <c r="A263" s="37" t="s">
        <v>296</v>
      </c>
      <c r="B263" s="37"/>
      <c r="C263" s="37"/>
      <c r="D263" s="37"/>
      <c r="E263" s="37"/>
      <c r="F263" s="37"/>
      <c r="G263" s="37"/>
      <c r="H263" s="37"/>
    </row>
    <row r="264" spans="1:16" x14ac:dyDescent="0.25">
      <c r="C264" s="3"/>
      <c r="E264" t="s">
        <v>11</v>
      </c>
      <c r="F264" s="2">
        <v>32000</v>
      </c>
      <c r="G264" s="3"/>
    </row>
    <row r="265" spans="1:16" ht="30" x14ac:dyDescent="0.25">
      <c r="A265" s="4" t="s">
        <v>12</v>
      </c>
      <c r="B265" s="4" t="s">
        <v>13</v>
      </c>
      <c r="C265" s="4" t="s">
        <v>14</v>
      </c>
      <c r="D265" s="4" t="s">
        <v>15</v>
      </c>
      <c r="E265" s="4" t="s">
        <v>16</v>
      </c>
      <c r="F265" s="4" t="s">
        <v>17</v>
      </c>
      <c r="G265" s="4" t="s">
        <v>18</v>
      </c>
      <c r="H265" s="4" t="s">
        <v>19</v>
      </c>
      <c r="I265" s="19" t="s">
        <v>1061</v>
      </c>
      <c r="J265" s="19"/>
    </row>
    <row r="266" spans="1:16" x14ac:dyDescent="0.25">
      <c r="A266" s="4" t="s">
        <v>297</v>
      </c>
      <c r="B266" s="4" t="s">
        <v>41</v>
      </c>
      <c r="C266" s="5">
        <v>499</v>
      </c>
      <c r="D266" s="4" t="s">
        <v>22</v>
      </c>
      <c r="E266" s="4" t="s">
        <v>298</v>
      </c>
      <c r="F266" s="6">
        <v>32000</v>
      </c>
      <c r="G266" s="5">
        <v>15968000</v>
      </c>
      <c r="H266" s="4" t="s">
        <v>299</v>
      </c>
      <c r="I266" s="21">
        <f t="shared" ref="I266" si="20">+(K266+M266+O266)/3</f>
        <v>2448.3333333333335</v>
      </c>
      <c r="J266" s="21"/>
      <c r="K266" s="9">
        <v>1755</v>
      </c>
      <c r="L266" s="13" t="s">
        <v>852</v>
      </c>
      <c r="M266" s="9">
        <v>1390</v>
      </c>
      <c r="N266" s="13" t="s">
        <v>853</v>
      </c>
      <c r="O266" s="9">
        <v>4200</v>
      </c>
      <c r="P266" s="13" t="s">
        <v>856</v>
      </c>
    </row>
    <row r="267" spans="1:16" x14ac:dyDescent="0.25">
      <c r="A267" s="4" t="s">
        <v>297</v>
      </c>
      <c r="B267" s="4" t="s">
        <v>32</v>
      </c>
      <c r="C267" s="5">
        <v>599</v>
      </c>
      <c r="D267" s="4" t="s">
        <v>22</v>
      </c>
      <c r="E267" s="4" t="s">
        <v>300</v>
      </c>
      <c r="F267" s="6">
        <v>32000</v>
      </c>
      <c r="G267" s="5">
        <v>19168000</v>
      </c>
      <c r="H267" s="4" t="s">
        <v>301</v>
      </c>
      <c r="I267" s="21">
        <f t="shared" ref="I267:I268" si="21">+(K267+M267+O267)/3</f>
        <v>2448.3333333333335</v>
      </c>
      <c r="J267" s="21"/>
      <c r="K267" s="9">
        <v>1755</v>
      </c>
      <c r="L267" s="13" t="s">
        <v>852</v>
      </c>
      <c r="M267" s="9">
        <v>1390</v>
      </c>
      <c r="N267" s="13" t="s">
        <v>853</v>
      </c>
      <c r="O267" s="9">
        <v>4200</v>
      </c>
      <c r="P267" s="13" t="s">
        <v>856</v>
      </c>
    </row>
    <row r="268" spans="1:16" x14ac:dyDescent="0.25">
      <c r="A268" s="4" t="s">
        <v>297</v>
      </c>
      <c r="B268" s="4" t="s">
        <v>21</v>
      </c>
      <c r="C268" s="5">
        <v>599</v>
      </c>
      <c r="D268" s="4" t="s">
        <v>22</v>
      </c>
      <c r="E268" s="4" t="s">
        <v>102</v>
      </c>
      <c r="F268" s="6">
        <v>32000</v>
      </c>
      <c r="G268" s="5">
        <v>19168000</v>
      </c>
      <c r="H268" s="4" t="s">
        <v>302</v>
      </c>
      <c r="I268" s="21">
        <f t="shared" si="21"/>
        <v>2448.3333333333335</v>
      </c>
      <c r="J268" s="21"/>
      <c r="K268" s="9">
        <v>1755</v>
      </c>
      <c r="L268" s="13" t="s">
        <v>852</v>
      </c>
      <c r="M268" s="9">
        <v>1390</v>
      </c>
      <c r="N268" s="13" t="s">
        <v>853</v>
      </c>
      <c r="O268" s="9">
        <v>4200</v>
      </c>
      <c r="P268" s="13" t="s">
        <v>856</v>
      </c>
    </row>
    <row r="269" spans="1:16" x14ac:dyDescent="0.25">
      <c r="A269" s="4" t="s">
        <v>297</v>
      </c>
      <c r="B269" s="4" t="s">
        <v>25</v>
      </c>
      <c r="C269" s="5">
        <v>720</v>
      </c>
      <c r="D269" s="4" t="s">
        <v>29</v>
      </c>
      <c r="E269" s="4" t="s">
        <v>300</v>
      </c>
      <c r="F269" s="6">
        <v>32000</v>
      </c>
      <c r="G269" s="5">
        <v>23040000</v>
      </c>
      <c r="H269" s="4" t="s">
        <v>303</v>
      </c>
      <c r="I269" s="21">
        <f t="shared" ref="I269:I275" si="22">+(K269+M269+O269)/3</f>
        <v>2448.3333333333335</v>
      </c>
      <c r="J269" s="21"/>
      <c r="K269" s="9">
        <v>1755</v>
      </c>
      <c r="L269" s="13" t="s">
        <v>852</v>
      </c>
      <c r="M269" s="9">
        <v>1390</v>
      </c>
      <c r="N269" s="13" t="s">
        <v>853</v>
      </c>
      <c r="O269" s="9">
        <v>4200</v>
      </c>
      <c r="P269" s="13" t="s">
        <v>856</v>
      </c>
    </row>
    <row r="270" spans="1:16" ht="90" x14ac:dyDescent="0.25">
      <c r="A270" s="4" t="s">
        <v>297</v>
      </c>
      <c r="B270" s="4" t="s">
        <v>28</v>
      </c>
      <c r="C270" s="5">
        <v>734</v>
      </c>
      <c r="D270" s="4" t="s">
        <v>29</v>
      </c>
      <c r="E270" s="4" t="s">
        <v>300</v>
      </c>
      <c r="F270" s="6">
        <v>32000</v>
      </c>
      <c r="G270" s="5">
        <v>23488000</v>
      </c>
      <c r="H270" s="7" t="s">
        <v>304</v>
      </c>
      <c r="I270" s="21">
        <f t="shared" si="22"/>
        <v>2448.3333333333335</v>
      </c>
      <c r="J270" s="21"/>
      <c r="K270" s="9">
        <v>1755</v>
      </c>
      <c r="L270" s="13" t="s">
        <v>852</v>
      </c>
      <c r="M270" s="9">
        <v>1390</v>
      </c>
      <c r="N270" s="13" t="s">
        <v>853</v>
      </c>
      <c r="O270" s="9">
        <v>4200</v>
      </c>
      <c r="P270" s="13" t="s">
        <v>856</v>
      </c>
    </row>
    <row r="271" spans="1:16" x14ac:dyDescent="0.25">
      <c r="A271" s="4" t="s">
        <v>297</v>
      </c>
      <c r="B271" s="4" t="s">
        <v>25</v>
      </c>
      <c r="C271" s="5">
        <v>829</v>
      </c>
      <c r="D271" s="4" t="s">
        <v>22</v>
      </c>
      <c r="E271" s="4" t="s">
        <v>102</v>
      </c>
      <c r="F271" s="6">
        <v>32000</v>
      </c>
      <c r="G271" s="5">
        <v>26528000</v>
      </c>
      <c r="H271" s="4" t="s">
        <v>305</v>
      </c>
      <c r="I271" s="21">
        <f t="shared" si="22"/>
        <v>2448.3333333333335</v>
      </c>
      <c r="J271" s="21"/>
      <c r="K271" s="9">
        <v>1755</v>
      </c>
      <c r="L271" s="13" t="s">
        <v>852</v>
      </c>
      <c r="M271" s="9">
        <v>1390</v>
      </c>
      <c r="N271" s="13" t="s">
        <v>853</v>
      </c>
      <c r="O271" s="9">
        <v>4200</v>
      </c>
      <c r="P271" s="13" t="s">
        <v>856</v>
      </c>
    </row>
    <row r="272" spans="1:16" x14ac:dyDescent="0.25">
      <c r="A272" s="4" t="s">
        <v>297</v>
      </c>
      <c r="B272" s="4" t="s">
        <v>28</v>
      </c>
      <c r="C272" s="5">
        <v>950</v>
      </c>
      <c r="D272" s="4" t="s">
        <v>22</v>
      </c>
      <c r="E272" s="4" t="s">
        <v>102</v>
      </c>
      <c r="F272" s="6">
        <v>32000</v>
      </c>
      <c r="G272" s="5">
        <v>30400000</v>
      </c>
      <c r="H272" s="4" t="s">
        <v>306</v>
      </c>
      <c r="I272" s="21">
        <f t="shared" si="22"/>
        <v>2448.3333333333335</v>
      </c>
      <c r="J272" s="21"/>
      <c r="K272" s="9">
        <v>1755</v>
      </c>
      <c r="L272" s="13" t="s">
        <v>852</v>
      </c>
      <c r="M272" s="9">
        <v>1390</v>
      </c>
      <c r="N272" s="13" t="s">
        <v>853</v>
      </c>
      <c r="O272" s="9">
        <v>4200</v>
      </c>
      <c r="P272" s="13" t="s">
        <v>856</v>
      </c>
    </row>
    <row r="273" spans="1:16" ht="105" x14ac:dyDescent="0.25">
      <c r="A273" s="4" t="s">
        <v>297</v>
      </c>
      <c r="B273" s="4" t="s">
        <v>25</v>
      </c>
      <c r="C273" s="5">
        <v>1092.73</v>
      </c>
      <c r="D273" s="4" t="s">
        <v>26</v>
      </c>
      <c r="E273" s="7" t="s">
        <v>307</v>
      </c>
      <c r="F273" s="6">
        <v>200</v>
      </c>
      <c r="G273" s="5">
        <v>218546</v>
      </c>
      <c r="H273" s="7" t="s">
        <v>307</v>
      </c>
      <c r="I273" s="21">
        <f t="shared" si="22"/>
        <v>2448.3333333333335</v>
      </c>
      <c r="J273" s="21"/>
      <c r="K273" s="9">
        <v>1755</v>
      </c>
      <c r="L273" s="13" t="s">
        <v>852</v>
      </c>
      <c r="M273" s="9">
        <v>1390</v>
      </c>
      <c r="N273" s="13" t="s">
        <v>853</v>
      </c>
      <c r="O273" s="9">
        <v>4200</v>
      </c>
      <c r="P273" s="13" t="s">
        <v>856</v>
      </c>
    </row>
    <row r="274" spans="1:16" ht="90" x14ac:dyDescent="0.25">
      <c r="A274" s="4" t="s">
        <v>297</v>
      </c>
      <c r="B274" s="4" t="s">
        <v>28</v>
      </c>
      <c r="C274" s="5">
        <v>1417.25</v>
      </c>
      <c r="D274" s="4" t="s">
        <v>26</v>
      </c>
      <c r="E274" s="4" t="s">
        <v>308</v>
      </c>
      <c r="F274" s="6">
        <v>500</v>
      </c>
      <c r="G274" s="5">
        <v>708625</v>
      </c>
      <c r="H274" s="7" t="s">
        <v>309</v>
      </c>
      <c r="I274" s="21">
        <f t="shared" si="22"/>
        <v>2448.3333333333335</v>
      </c>
      <c r="J274" s="21"/>
      <c r="K274" s="9">
        <v>1755</v>
      </c>
      <c r="L274" s="13" t="s">
        <v>852</v>
      </c>
      <c r="M274" s="9">
        <v>1390</v>
      </c>
      <c r="N274" s="13" t="s">
        <v>853</v>
      </c>
      <c r="O274" s="9">
        <v>4200</v>
      </c>
      <c r="P274" s="13" t="s">
        <v>856</v>
      </c>
    </row>
    <row r="275" spans="1:16" x14ac:dyDescent="0.25">
      <c r="A275" s="4" t="s">
        <v>297</v>
      </c>
      <c r="B275" s="4" t="s">
        <v>28</v>
      </c>
      <c r="C275" s="5">
        <v>1645.5</v>
      </c>
      <c r="D275" s="4" t="s">
        <v>59</v>
      </c>
      <c r="E275" s="4" t="s">
        <v>134</v>
      </c>
      <c r="F275" s="6">
        <v>25000</v>
      </c>
      <c r="G275" s="5">
        <v>41137500</v>
      </c>
      <c r="H275" s="4" t="s">
        <v>310</v>
      </c>
      <c r="I275" s="21">
        <f t="shared" si="22"/>
        <v>2448.3333333333335</v>
      </c>
      <c r="J275" s="21"/>
      <c r="K275" s="9">
        <v>1755</v>
      </c>
      <c r="L275" s="13" t="s">
        <v>852</v>
      </c>
      <c r="M275" s="9">
        <v>1390</v>
      </c>
      <c r="N275" s="13" t="s">
        <v>853</v>
      </c>
      <c r="O275" s="9">
        <v>4200</v>
      </c>
      <c r="P275" s="13" t="s">
        <v>856</v>
      </c>
    </row>
    <row r="276" spans="1:16" x14ac:dyDescent="0.25">
      <c r="C276" s="3"/>
      <c r="F276" s="8"/>
      <c r="G276" s="3"/>
    </row>
    <row r="277" spans="1:16" x14ac:dyDescent="0.25">
      <c r="A277" s="37" t="s">
        <v>311</v>
      </c>
      <c r="B277" s="37"/>
      <c r="C277" s="37"/>
      <c r="D277" s="37"/>
      <c r="E277" s="37"/>
      <c r="F277" s="37"/>
      <c r="G277" s="37"/>
      <c r="H277" s="37"/>
    </row>
    <row r="278" spans="1:16" x14ac:dyDescent="0.25">
      <c r="C278" s="3"/>
      <c r="E278" t="s">
        <v>11</v>
      </c>
      <c r="F278" s="2">
        <v>12000</v>
      </c>
      <c r="G278" s="3"/>
    </row>
    <row r="279" spans="1:16" ht="30" x14ac:dyDescent="0.25">
      <c r="A279" s="4" t="s">
        <v>12</v>
      </c>
      <c r="B279" s="4" t="s">
        <v>13</v>
      </c>
      <c r="C279" s="4" t="s">
        <v>14</v>
      </c>
      <c r="D279" s="4" t="s">
        <v>15</v>
      </c>
      <c r="E279" s="4" t="s">
        <v>16</v>
      </c>
      <c r="F279" s="4" t="s">
        <v>17</v>
      </c>
      <c r="G279" s="4" t="s">
        <v>18</v>
      </c>
      <c r="H279" s="4" t="s">
        <v>19</v>
      </c>
      <c r="I279" s="19" t="s">
        <v>1061</v>
      </c>
      <c r="J279" s="19"/>
    </row>
    <row r="280" spans="1:16" x14ac:dyDescent="0.25">
      <c r="A280" s="4" t="s">
        <v>312</v>
      </c>
      <c r="B280" s="4" t="s">
        <v>25</v>
      </c>
      <c r="C280" s="5">
        <v>299</v>
      </c>
      <c r="D280" s="4" t="s">
        <v>22</v>
      </c>
      <c r="E280" s="4" t="s">
        <v>102</v>
      </c>
      <c r="F280" s="6">
        <v>12000</v>
      </c>
      <c r="G280" s="5">
        <v>3588000</v>
      </c>
      <c r="H280" s="4" t="s">
        <v>313</v>
      </c>
      <c r="I280" s="21">
        <f t="shared" ref="I280:I289" si="23">+(K280+M280+O280)/3</f>
        <v>1112</v>
      </c>
      <c r="J280" s="21"/>
      <c r="K280" s="9">
        <v>799</v>
      </c>
      <c r="L280" s="14" t="s">
        <v>1150</v>
      </c>
      <c r="M280" s="9">
        <v>716</v>
      </c>
      <c r="N280" s="13" t="s">
        <v>854</v>
      </c>
      <c r="O280" s="9">
        <v>1821</v>
      </c>
      <c r="P280" s="10" t="s">
        <v>855</v>
      </c>
    </row>
    <row r="281" spans="1:16" x14ac:dyDescent="0.25">
      <c r="A281" s="4" t="s">
        <v>312</v>
      </c>
      <c r="B281" s="4" t="s">
        <v>32</v>
      </c>
      <c r="C281" s="5">
        <v>350</v>
      </c>
      <c r="D281" s="4" t="s">
        <v>29</v>
      </c>
      <c r="E281" s="4" t="s">
        <v>102</v>
      </c>
      <c r="F281" s="6">
        <v>12000</v>
      </c>
      <c r="G281" s="5">
        <v>4200000</v>
      </c>
      <c r="H281" s="4" t="s">
        <v>314</v>
      </c>
      <c r="I281" s="21">
        <f t="shared" ref="I281:I288" si="24">+(K281+M281+O281)/3</f>
        <v>1112</v>
      </c>
      <c r="J281" s="21"/>
      <c r="K281" s="9">
        <v>799</v>
      </c>
      <c r="L281" s="14" t="s">
        <v>1150</v>
      </c>
      <c r="M281" s="9">
        <v>716</v>
      </c>
      <c r="N281" s="13" t="s">
        <v>854</v>
      </c>
      <c r="O281" s="9">
        <v>1821</v>
      </c>
      <c r="P281" s="10" t="s">
        <v>855</v>
      </c>
    </row>
    <row r="282" spans="1:16" x14ac:dyDescent="0.25">
      <c r="A282" s="4" t="s">
        <v>312</v>
      </c>
      <c r="B282" s="4" t="s">
        <v>28</v>
      </c>
      <c r="C282" s="5">
        <v>360</v>
      </c>
      <c r="D282" s="4" t="s">
        <v>22</v>
      </c>
      <c r="E282" s="4" t="s">
        <v>102</v>
      </c>
      <c r="F282" s="6">
        <v>12000</v>
      </c>
      <c r="G282" s="5">
        <v>4320000</v>
      </c>
      <c r="H282" s="4" t="s">
        <v>315</v>
      </c>
      <c r="I282" s="21">
        <f t="shared" si="24"/>
        <v>1112</v>
      </c>
      <c r="J282" s="21"/>
      <c r="K282" s="9">
        <v>799</v>
      </c>
      <c r="L282" s="14" t="s">
        <v>1150</v>
      </c>
      <c r="M282" s="9">
        <v>716</v>
      </c>
      <c r="N282" s="13" t="s">
        <v>854</v>
      </c>
      <c r="O282" s="9">
        <v>1821</v>
      </c>
      <c r="P282" s="10" t="s">
        <v>855</v>
      </c>
    </row>
    <row r="283" spans="1:16" x14ac:dyDescent="0.25">
      <c r="A283" s="4" t="s">
        <v>312</v>
      </c>
      <c r="B283" s="4" t="s">
        <v>25</v>
      </c>
      <c r="C283" s="5">
        <v>414.9</v>
      </c>
      <c r="D283" s="4" t="s">
        <v>26</v>
      </c>
      <c r="E283" s="4" t="s">
        <v>316</v>
      </c>
      <c r="F283" s="6">
        <v>100</v>
      </c>
      <c r="G283" s="5">
        <v>41490</v>
      </c>
      <c r="H283" s="4" t="s">
        <v>316</v>
      </c>
      <c r="I283" s="21">
        <f t="shared" si="24"/>
        <v>1112</v>
      </c>
      <c r="J283" s="21"/>
      <c r="K283" s="9">
        <v>799</v>
      </c>
      <c r="L283" s="14" t="s">
        <v>1150</v>
      </c>
      <c r="M283" s="9">
        <v>716</v>
      </c>
      <c r="N283" s="13" t="s">
        <v>854</v>
      </c>
      <c r="O283" s="9">
        <v>1821</v>
      </c>
      <c r="P283" s="10" t="s">
        <v>855</v>
      </c>
    </row>
    <row r="284" spans="1:16" x14ac:dyDescent="0.25">
      <c r="A284" s="4" t="s">
        <v>312</v>
      </c>
      <c r="B284" s="4" t="s">
        <v>28</v>
      </c>
      <c r="C284" s="5">
        <v>421</v>
      </c>
      <c r="D284" s="4" t="s">
        <v>29</v>
      </c>
      <c r="E284" s="4" t="s">
        <v>102</v>
      </c>
      <c r="F284" s="6">
        <v>12000</v>
      </c>
      <c r="G284" s="5">
        <v>5052000</v>
      </c>
      <c r="H284" s="4" t="s">
        <v>317</v>
      </c>
      <c r="I284" s="21">
        <f t="shared" si="24"/>
        <v>1112</v>
      </c>
      <c r="J284" s="21"/>
      <c r="K284" s="9">
        <v>799</v>
      </c>
      <c r="L284" s="14" t="s">
        <v>1150</v>
      </c>
      <c r="M284" s="9">
        <v>716</v>
      </c>
      <c r="N284" s="13" t="s">
        <v>854</v>
      </c>
      <c r="O284" s="9">
        <v>1821</v>
      </c>
      <c r="P284" s="10" t="s">
        <v>855</v>
      </c>
    </row>
    <row r="285" spans="1:16" x14ac:dyDescent="0.25">
      <c r="A285" s="4" t="s">
        <v>312</v>
      </c>
      <c r="B285" s="4" t="s">
        <v>28</v>
      </c>
      <c r="C285" s="5">
        <v>514.5</v>
      </c>
      <c r="D285" s="4" t="s">
        <v>59</v>
      </c>
      <c r="E285" s="4" t="s">
        <v>134</v>
      </c>
      <c r="F285" s="6">
        <v>10000</v>
      </c>
      <c r="G285" s="5">
        <v>5145000</v>
      </c>
      <c r="H285" s="4" t="s">
        <v>318</v>
      </c>
      <c r="I285" s="21">
        <f t="shared" si="24"/>
        <v>1112</v>
      </c>
      <c r="J285" s="21"/>
      <c r="K285" s="9">
        <v>799</v>
      </c>
      <c r="L285" s="14" t="s">
        <v>1150</v>
      </c>
      <c r="M285" s="9">
        <v>716</v>
      </c>
      <c r="N285" s="13" t="s">
        <v>854</v>
      </c>
      <c r="O285" s="9">
        <v>1821</v>
      </c>
      <c r="P285" s="10" t="s">
        <v>855</v>
      </c>
    </row>
    <row r="286" spans="1:16" x14ac:dyDescent="0.25">
      <c r="A286" s="4" t="s">
        <v>312</v>
      </c>
      <c r="B286" s="4" t="s">
        <v>28</v>
      </c>
      <c r="C286" s="5">
        <v>522.52</v>
      </c>
      <c r="D286" s="4" t="s">
        <v>26</v>
      </c>
      <c r="E286" s="4" t="s">
        <v>319</v>
      </c>
      <c r="F286" s="6">
        <v>1000</v>
      </c>
      <c r="G286" s="5">
        <v>522520</v>
      </c>
      <c r="H286" s="4" t="s">
        <v>320</v>
      </c>
      <c r="I286" s="21">
        <f t="shared" si="24"/>
        <v>1112</v>
      </c>
      <c r="J286" s="21"/>
      <c r="K286" s="9">
        <v>799</v>
      </c>
      <c r="L286" s="14" t="s">
        <v>1150</v>
      </c>
      <c r="M286" s="9">
        <v>716</v>
      </c>
      <c r="N286" s="13" t="s">
        <v>854</v>
      </c>
      <c r="O286" s="9">
        <v>1821</v>
      </c>
      <c r="P286" s="10" t="s">
        <v>855</v>
      </c>
    </row>
    <row r="287" spans="1:16" x14ac:dyDescent="0.25">
      <c r="A287" s="4" t="s">
        <v>312</v>
      </c>
      <c r="B287" s="4" t="s">
        <v>25</v>
      </c>
      <c r="C287" s="5">
        <v>739</v>
      </c>
      <c r="D287" s="4" t="s">
        <v>29</v>
      </c>
      <c r="E287" s="4" t="s">
        <v>115</v>
      </c>
      <c r="F287" s="6">
        <v>5000</v>
      </c>
      <c r="G287" s="5">
        <v>3695000</v>
      </c>
      <c r="H287" s="4" t="s">
        <v>317</v>
      </c>
      <c r="I287" s="21">
        <f t="shared" si="24"/>
        <v>1112</v>
      </c>
      <c r="J287" s="21"/>
      <c r="K287" s="9">
        <v>799</v>
      </c>
      <c r="L287" s="14" t="s">
        <v>1150</v>
      </c>
      <c r="M287" s="9">
        <v>716</v>
      </c>
      <c r="N287" s="13" t="s">
        <v>854</v>
      </c>
      <c r="O287" s="9">
        <v>1821</v>
      </c>
      <c r="P287" s="10" t="s">
        <v>855</v>
      </c>
    </row>
    <row r="288" spans="1:16" x14ac:dyDescent="0.25">
      <c r="A288" s="4" t="s">
        <v>312</v>
      </c>
      <c r="B288" s="4" t="s">
        <v>21</v>
      </c>
      <c r="C288" s="5">
        <v>771</v>
      </c>
      <c r="D288" s="4" t="s">
        <v>29</v>
      </c>
      <c r="E288" s="4" t="s">
        <v>115</v>
      </c>
      <c r="F288" s="6">
        <v>12000</v>
      </c>
      <c r="G288" s="5">
        <v>9252000</v>
      </c>
      <c r="H288" s="4" t="s">
        <v>321</v>
      </c>
      <c r="I288" s="21">
        <f t="shared" si="24"/>
        <v>1112</v>
      </c>
      <c r="J288" s="21"/>
      <c r="K288" s="9">
        <v>799</v>
      </c>
      <c r="L288" s="14" t="s">
        <v>1150</v>
      </c>
      <c r="M288" s="9">
        <v>716</v>
      </c>
      <c r="N288" s="13" t="s">
        <v>854</v>
      </c>
      <c r="O288" s="9">
        <v>1821</v>
      </c>
      <c r="P288" s="10" t="s">
        <v>855</v>
      </c>
    </row>
    <row r="289" spans="1:16" x14ac:dyDescent="0.25">
      <c r="A289" s="4" t="s">
        <v>312</v>
      </c>
      <c r="B289" s="4" t="s">
        <v>41</v>
      </c>
      <c r="C289" s="5">
        <v>1690</v>
      </c>
      <c r="D289" s="4" t="s">
        <v>29</v>
      </c>
      <c r="E289" s="4" t="s">
        <v>102</v>
      </c>
      <c r="F289" s="6">
        <v>12000</v>
      </c>
      <c r="G289" s="5">
        <v>20280000</v>
      </c>
      <c r="H289" s="4" t="s">
        <v>322</v>
      </c>
      <c r="I289" s="21">
        <f t="shared" si="23"/>
        <v>2314.6666666666665</v>
      </c>
      <c r="J289" s="21"/>
      <c r="K289" s="9">
        <v>1460</v>
      </c>
      <c r="L289" s="14" t="s">
        <v>1098</v>
      </c>
      <c r="M289" s="9">
        <v>3500</v>
      </c>
      <c r="N289" s="13" t="s">
        <v>1099</v>
      </c>
      <c r="O289" s="9">
        <v>1984</v>
      </c>
      <c r="P289" s="10" t="s">
        <v>1100</v>
      </c>
    </row>
    <row r="290" spans="1:16" x14ac:dyDescent="0.25">
      <c r="C290" s="3"/>
      <c r="F290" s="8"/>
      <c r="G290" s="3"/>
    </row>
    <row r="291" spans="1:16" x14ac:dyDescent="0.25">
      <c r="A291" s="37" t="s">
        <v>323</v>
      </c>
      <c r="B291" s="37"/>
      <c r="C291" s="37"/>
      <c r="D291" s="37"/>
      <c r="E291" s="37"/>
      <c r="F291" s="37"/>
      <c r="G291" s="37"/>
      <c r="H291" s="37"/>
    </row>
    <row r="292" spans="1:16" x14ac:dyDescent="0.25">
      <c r="C292" s="3"/>
      <c r="E292" t="s">
        <v>11</v>
      </c>
      <c r="F292" s="2">
        <v>42000</v>
      </c>
      <c r="G292" s="3"/>
    </row>
    <row r="293" spans="1:16" ht="30" x14ac:dyDescent="0.25">
      <c r="A293" s="4" t="s">
        <v>12</v>
      </c>
      <c r="B293" s="4" t="s">
        <v>13</v>
      </c>
      <c r="C293" s="4" t="s">
        <v>14</v>
      </c>
      <c r="D293" s="4" t="s">
        <v>15</v>
      </c>
      <c r="E293" s="4" t="s">
        <v>16</v>
      </c>
      <c r="F293" s="4" t="s">
        <v>17</v>
      </c>
      <c r="G293" s="4" t="s">
        <v>18</v>
      </c>
      <c r="H293" s="4" t="s">
        <v>19</v>
      </c>
      <c r="I293" s="19" t="s">
        <v>1061</v>
      </c>
      <c r="J293" s="19"/>
    </row>
    <row r="294" spans="1:16" x14ac:dyDescent="0.25">
      <c r="A294" s="4" t="s">
        <v>324</v>
      </c>
      <c r="B294" s="4" t="s">
        <v>25</v>
      </c>
      <c r="C294" s="5">
        <v>59</v>
      </c>
      <c r="D294" s="4" t="s">
        <v>22</v>
      </c>
      <c r="E294" s="4" t="s">
        <v>102</v>
      </c>
      <c r="F294" s="6">
        <v>42000</v>
      </c>
      <c r="G294" s="5">
        <v>2478000</v>
      </c>
      <c r="H294" s="4" t="s">
        <v>325</v>
      </c>
      <c r="I294" s="21">
        <f t="shared" ref="I294" si="25">+(K294+M294+O294)/3</f>
        <v>296.33333333333331</v>
      </c>
      <c r="J294" s="21"/>
      <c r="K294" s="9">
        <v>380</v>
      </c>
      <c r="L294" s="13" t="s">
        <v>857</v>
      </c>
      <c r="M294" s="9">
        <v>153</v>
      </c>
      <c r="N294" s="13" t="s">
        <v>1152</v>
      </c>
      <c r="O294" s="9">
        <v>356</v>
      </c>
      <c r="P294" s="10" t="s">
        <v>1151</v>
      </c>
    </row>
    <row r="295" spans="1:16" x14ac:dyDescent="0.25">
      <c r="A295" s="4" t="s">
        <v>324</v>
      </c>
      <c r="B295" s="4" t="s">
        <v>32</v>
      </c>
      <c r="C295" s="5">
        <v>67</v>
      </c>
      <c r="D295" s="4" t="s">
        <v>29</v>
      </c>
      <c r="E295" s="4" t="s">
        <v>102</v>
      </c>
      <c r="F295" s="6">
        <v>42000</v>
      </c>
      <c r="G295" s="5">
        <v>2814000</v>
      </c>
      <c r="H295" s="4" t="s">
        <v>326</v>
      </c>
      <c r="I295" s="21">
        <f t="shared" ref="I295:I296" si="26">+(K295+M295+O295)/3</f>
        <v>296.33333333333331</v>
      </c>
      <c r="J295" s="21"/>
      <c r="K295" s="9">
        <v>380</v>
      </c>
      <c r="L295" s="13" t="s">
        <v>857</v>
      </c>
      <c r="M295" s="9">
        <v>153</v>
      </c>
      <c r="N295" s="13" t="s">
        <v>1152</v>
      </c>
      <c r="O295" s="9">
        <v>356</v>
      </c>
      <c r="P295" s="10" t="s">
        <v>1151</v>
      </c>
    </row>
    <row r="296" spans="1:16" ht="75" x14ac:dyDescent="0.25">
      <c r="A296" s="4" t="s">
        <v>324</v>
      </c>
      <c r="B296" s="4" t="s">
        <v>28</v>
      </c>
      <c r="C296" s="5">
        <v>69</v>
      </c>
      <c r="D296" s="4" t="s">
        <v>29</v>
      </c>
      <c r="E296" s="4" t="s">
        <v>327</v>
      </c>
      <c r="F296" s="6">
        <v>40000</v>
      </c>
      <c r="G296" s="5">
        <v>2760000</v>
      </c>
      <c r="H296" s="7" t="s">
        <v>328</v>
      </c>
      <c r="I296" s="21">
        <f t="shared" si="26"/>
        <v>296.33333333333331</v>
      </c>
      <c r="J296" s="21"/>
      <c r="K296" s="9">
        <v>380</v>
      </c>
      <c r="L296" s="13" t="s">
        <v>857</v>
      </c>
      <c r="M296" s="9">
        <v>153</v>
      </c>
      <c r="N296" s="13" t="s">
        <v>1152</v>
      </c>
      <c r="O296" s="9">
        <v>356</v>
      </c>
      <c r="P296" s="10" t="s">
        <v>1151</v>
      </c>
    </row>
    <row r="297" spans="1:16" x14ac:dyDescent="0.25">
      <c r="A297" s="4" t="s">
        <v>324</v>
      </c>
      <c r="B297" s="4" t="s">
        <v>21</v>
      </c>
      <c r="C297" s="5">
        <v>74</v>
      </c>
      <c r="D297" s="4" t="s">
        <v>29</v>
      </c>
      <c r="E297" s="4" t="s">
        <v>102</v>
      </c>
      <c r="F297" s="6">
        <v>42000</v>
      </c>
      <c r="G297" s="5">
        <v>3108000</v>
      </c>
      <c r="H297" s="4" t="s">
        <v>326</v>
      </c>
      <c r="I297" s="21">
        <f t="shared" ref="I297:I305" si="27">+(K297+M297+O297)/3</f>
        <v>296.33333333333331</v>
      </c>
      <c r="J297" s="21"/>
      <c r="K297" s="9">
        <v>380</v>
      </c>
      <c r="L297" s="13" t="s">
        <v>857</v>
      </c>
      <c r="M297" s="9">
        <v>153</v>
      </c>
      <c r="N297" s="13" t="s">
        <v>1152</v>
      </c>
      <c r="O297" s="9">
        <v>356</v>
      </c>
      <c r="P297" s="10" t="s">
        <v>1151</v>
      </c>
    </row>
    <row r="298" spans="1:16" x14ac:dyDescent="0.25">
      <c r="A298" s="4" t="s">
        <v>324</v>
      </c>
      <c r="B298" s="4" t="s">
        <v>28</v>
      </c>
      <c r="C298" s="5">
        <v>75</v>
      </c>
      <c r="D298" s="4" t="s">
        <v>22</v>
      </c>
      <c r="E298" s="4" t="s">
        <v>102</v>
      </c>
      <c r="F298" s="6">
        <v>42000</v>
      </c>
      <c r="G298" s="5">
        <v>3150000</v>
      </c>
      <c r="H298" s="4" t="s">
        <v>329</v>
      </c>
      <c r="I298" s="21">
        <f t="shared" si="27"/>
        <v>296.33333333333331</v>
      </c>
      <c r="J298" s="21"/>
      <c r="K298" s="9">
        <v>380</v>
      </c>
      <c r="L298" s="13" t="s">
        <v>857</v>
      </c>
      <c r="M298" s="9">
        <v>153</v>
      </c>
      <c r="N298" s="13" t="s">
        <v>1152</v>
      </c>
      <c r="O298" s="9">
        <v>356</v>
      </c>
      <c r="P298" s="10" t="s">
        <v>1151</v>
      </c>
    </row>
    <row r="299" spans="1:16" ht="105" x14ac:dyDescent="0.25">
      <c r="A299" s="4" t="s">
        <v>324</v>
      </c>
      <c r="B299" s="4" t="s">
        <v>25</v>
      </c>
      <c r="C299" s="5">
        <v>86.33</v>
      </c>
      <c r="D299" s="4" t="s">
        <v>26</v>
      </c>
      <c r="E299" s="4" t="s">
        <v>330</v>
      </c>
      <c r="F299" s="6">
        <v>200</v>
      </c>
      <c r="G299" s="5">
        <v>17266</v>
      </c>
      <c r="H299" s="7" t="s">
        <v>331</v>
      </c>
      <c r="I299" s="21">
        <f t="shared" si="27"/>
        <v>296.33333333333331</v>
      </c>
      <c r="J299" s="21"/>
      <c r="K299" s="9">
        <v>380</v>
      </c>
      <c r="L299" s="13" t="s">
        <v>857</v>
      </c>
      <c r="M299" s="9">
        <v>153</v>
      </c>
      <c r="N299" s="13" t="s">
        <v>1152</v>
      </c>
      <c r="O299" s="9">
        <v>356</v>
      </c>
      <c r="P299" s="10" t="s">
        <v>1151</v>
      </c>
    </row>
    <row r="300" spans="1:16" x14ac:dyDescent="0.25">
      <c r="A300" s="4" t="s">
        <v>324</v>
      </c>
      <c r="B300" s="4" t="s">
        <v>32</v>
      </c>
      <c r="C300" s="5">
        <v>90</v>
      </c>
      <c r="D300" s="4" t="s">
        <v>22</v>
      </c>
      <c r="E300" s="4" t="s">
        <v>332</v>
      </c>
      <c r="F300" s="6">
        <v>42000</v>
      </c>
      <c r="G300" s="5">
        <v>3780000</v>
      </c>
      <c r="H300" s="4" t="s">
        <v>333</v>
      </c>
      <c r="I300" s="21">
        <f t="shared" si="27"/>
        <v>296.33333333333331</v>
      </c>
      <c r="J300" s="21"/>
      <c r="K300" s="9">
        <v>380</v>
      </c>
      <c r="L300" s="13" t="s">
        <v>857</v>
      </c>
      <c r="M300" s="9">
        <v>153</v>
      </c>
      <c r="N300" s="13" t="s">
        <v>1152</v>
      </c>
      <c r="O300" s="9">
        <v>356</v>
      </c>
      <c r="P300" s="10" t="s">
        <v>1151</v>
      </c>
    </row>
    <row r="301" spans="1:16" x14ac:dyDescent="0.25">
      <c r="A301" s="4" t="s">
        <v>324</v>
      </c>
      <c r="B301" s="4" t="s">
        <v>25</v>
      </c>
      <c r="C301" s="5">
        <v>94</v>
      </c>
      <c r="D301" s="4" t="s">
        <v>29</v>
      </c>
      <c r="E301" s="4" t="s">
        <v>102</v>
      </c>
      <c r="F301" s="6">
        <v>42000</v>
      </c>
      <c r="G301" s="5">
        <v>3948000</v>
      </c>
      <c r="H301" s="4" t="s">
        <v>334</v>
      </c>
      <c r="I301" s="21">
        <f t="shared" si="27"/>
        <v>296.33333333333331</v>
      </c>
      <c r="J301" s="21"/>
      <c r="K301" s="9">
        <v>380</v>
      </c>
      <c r="L301" s="13" t="s">
        <v>857</v>
      </c>
      <c r="M301" s="9">
        <v>153</v>
      </c>
      <c r="N301" s="13" t="s">
        <v>1152</v>
      </c>
      <c r="O301" s="9">
        <v>356</v>
      </c>
      <c r="P301" s="10" t="s">
        <v>1151</v>
      </c>
    </row>
    <row r="302" spans="1:16" ht="90" x14ac:dyDescent="0.25">
      <c r="A302" s="4" t="s">
        <v>324</v>
      </c>
      <c r="B302" s="4" t="s">
        <v>28</v>
      </c>
      <c r="C302" s="5">
        <v>109.52</v>
      </c>
      <c r="D302" s="4" t="s">
        <v>26</v>
      </c>
      <c r="E302" s="4" t="s">
        <v>335</v>
      </c>
      <c r="F302" s="6">
        <v>3500</v>
      </c>
      <c r="G302" s="5">
        <v>383320</v>
      </c>
      <c r="H302" s="7" t="s">
        <v>336</v>
      </c>
      <c r="I302" s="21">
        <f t="shared" si="27"/>
        <v>296.33333333333331</v>
      </c>
      <c r="J302" s="21"/>
      <c r="K302" s="9">
        <v>380</v>
      </c>
      <c r="L302" s="13" t="s">
        <v>857</v>
      </c>
      <c r="M302" s="9">
        <v>153</v>
      </c>
      <c r="N302" s="13" t="s">
        <v>1152</v>
      </c>
      <c r="O302" s="9">
        <v>356</v>
      </c>
      <c r="P302" s="10" t="s">
        <v>1151</v>
      </c>
    </row>
    <row r="303" spans="1:16" ht="90" x14ac:dyDescent="0.25">
      <c r="A303" s="4" t="s">
        <v>324</v>
      </c>
      <c r="B303" s="4" t="s">
        <v>28</v>
      </c>
      <c r="C303" s="5">
        <v>120</v>
      </c>
      <c r="D303" s="4" t="s">
        <v>337</v>
      </c>
      <c r="E303" s="4" t="s">
        <v>338</v>
      </c>
      <c r="F303" s="6">
        <v>42000</v>
      </c>
      <c r="G303" s="5">
        <v>5040000</v>
      </c>
      <c r="H303" s="7" t="s">
        <v>339</v>
      </c>
      <c r="I303" s="21">
        <f t="shared" si="27"/>
        <v>296.33333333333331</v>
      </c>
      <c r="J303" s="21"/>
      <c r="K303" s="9">
        <v>380</v>
      </c>
      <c r="L303" s="13" t="s">
        <v>857</v>
      </c>
      <c r="M303" s="9">
        <v>153</v>
      </c>
      <c r="N303" s="13" t="s">
        <v>1152</v>
      </c>
      <c r="O303" s="9">
        <v>356</v>
      </c>
      <c r="P303" s="10" t="s">
        <v>1151</v>
      </c>
    </row>
    <row r="304" spans="1:16" x14ac:dyDescent="0.25">
      <c r="A304" s="4" t="s">
        <v>324</v>
      </c>
      <c r="B304" s="4" t="s">
        <v>28</v>
      </c>
      <c r="C304" s="5">
        <v>121</v>
      </c>
      <c r="D304" s="4" t="s">
        <v>59</v>
      </c>
      <c r="E304" s="4" t="s">
        <v>134</v>
      </c>
      <c r="F304" s="6">
        <v>35000</v>
      </c>
      <c r="G304" s="5">
        <v>4235000</v>
      </c>
      <c r="H304" s="4" t="s">
        <v>340</v>
      </c>
      <c r="I304" s="21">
        <f t="shared" si="27"/>
        <v>296.33333333333331</v>
      </c>
      <c r="J304" s="21"/>
      <c r="K304" s="9">
        <v>380</v>
      </c>
      <c r="L304" s="13" t="s">
        <v>857</v>
      </c>
      <c r="M304" s="9">
        <v>153</v>
      </c>
      <c r="N304" s="13" t="s">
        <v>1152</v>
      </c>
      <c r="O304" s="9">
        <v>356</v>
      </c>
      <c r="P304" s="10" t="s">
        <v>1151</v>
      </c>
    </row>
    <row r="305" spans="1:16" x14ac:dyDescent="0.25">
      <c r="A305" s="4" t="s">
        <v>324</v>
      </c>
      <c r="B305" s="4" t="s">
        <v>41</v>
      </c>
      <c r="C305" s="5">
        <v>128</v>
      </c>
      <c r="D305" s="4" t="s">
        <v>29</v>
      </c>
      <c r="E305" s="4" t="s">
        <v>102</v>
      </c>
      <c r="F305" s="6">
        <v>42000</v>
      </c>
      <c r="G305" s="5">
        <v>5376000</v>
      </c>
      <c r="H305" s="4" t="s">
        <v>341</v>
      </c>
      <c r="I305" s="21">
        <f t="shared" si="27"/>
        <v>296.33333333333331</v>
      </c>
      <c r="J305" s="21"/>
      <c r="K305" s="9">
        <v>380</v>
      </c>
      <c r="L305" s="13" t="s">
        <v>857</v>
      </c>
      <c r="M305" s="9">
        <v>153</v>
      </c>
      <c r="N305" s="13" t="s">
        <v>1152</v>
      </c>
      <c r="O305" s="9">
        <v>356</v>
      </c>
      <c r="P305" s="10" t="s">
        <v>1151</v>
      </c>
    </row>
    <row r="306" spans="1:16" x14ac:dyDescent="0.25">
      <c r="C306" s="3"/>
      <c r="F306" s="8"/>
      <c r="G306" s="3"/>
    </row>
    <row r="307" spans="1:16" x14ac:dyDescent="0.25">
      <c r="A307" s="37" t="s">
        <v>342</v>
      </c>
      <c r="B307" s="37"/>
      <c r="C307" s="37"/>
      <c r="D307" s="37"/>
      <c r="E307" s="37"/>
      <c r="F307" s="37"/>
      <c r="G307" s="37"/>
      <c r="H307" s="37"/>
    </row>
    <row r="308" spans="1:16" x14ac:dyDescent="0.25">
      <c r="C308" s="3"/>
      <c r="E308" t="s">
        <v>11</v>
      </c>
      <c r="F308" s="2">
        <v>12000</v>
      </c>
      <c r="G308" s="3"/>
    </row>
    <row r="309" spans="1:16" ht="30" x14ac:dyDescent="0.25">
      <c r="A309" s="4" t="s">
        <v>12</v>
      </c>
      <c r="B309" s="4" t="s">
        <v>13</v>
      </c>
      <c r="C309" s="4" t="s">
        <v>14</v>
      </c>
      <c r="D309" s="4" t="s">
        <v>15</v>
      </c>
      <c r="E309" s="4" t="s">
        <v>16</v>
      </c>
      <c r="F309" s="4" t="s">
        <v>17</v>
      </c>
      <c r="G309" s="4" t="s">
        <v>18</v>
      </c>
      <c r="H309" s="4" t="s">
        <v>19</v>
      </c>
      <c r="I309" s="19" t="s">
        <v>1061</v>
      </c>
      <c r="J309" s="19"/>
    </row>
    <row r="310" spans="1:16" x14ac:dyDescent="0.25">
      <c r="A310" s="4" t="s">
        <v>343</v>
      </c>
      <c r="B310" s="4" t="s">
        <v>25</v>
      </c>
      <c r="C310" s="5">
        <v>325</v>
      </c>
      <c r="D310" s="4" t="s">
        <v>22</v>
      </c>
      <c r="E310" s="4" t="s">
        <v>344</v>
      </c>
      <c r="F310" s="6">
        <v>12000</v>
      </c>
      <c r="G310" s="5">
        <v>3900000</v>
      </c>
      <c r="H310" s="4" t="s">
        <v>345</v>
      </c>
      <c r="I310" s="21">
        <f t="shared" ref="I310:I322" si="28">+(K310+M310+O310)/3</f>
        <v>751.55555555555554</v>
      </c>
      <c r="J310" s="21"/>
      <c r="K310" s="9">
        <f t="shared" ref="K310:K322" si="29">11900/12</f>
        <v>991.66666666666663</v>
      </c>
      <c r="L310" s="13" t="s">
        <v>859</v>
      </c>
      <c r="M310" s="9">
        <f t="shared" ref="M310:M322" si="30">7356/12</f>
        <v>613</v>
      </c>
      <c r="N310" s="13" t="s">
        <v>860</v>
      </c>
      <c r="O310" s="9">
        <v>650</v>
      </c>
      <c r="P310" s="10" t="s">
        <v>861</v>
      </c>
    </row>
    <row r="311" spans="1:16" x14ac:dyDescent="0.25">
      <c r="A311" s="4" t="s">
        <v>343</v>
      </c>
      <c r="B311" s="4" t="s">
        <v>28</v>
      </c>
      <c r="C311" s="5">
        <v>429</v>
      </c>
      <c r="D311" s="4" t="s">
        <v>22</v>
      </c>
      <c r="E311" s="4" t="s">
        <v>102</v>
      </c>
      <c r="F311" s="6">
        <v>12000</v>
      </c>
      <c r="G311" s="5">
        <v>5148000</v>
      </c>
      <c r="H311" s="4" t="s">
        <v>346</v>
      </c>
      <c r="I311" s="21">
        <f t="shared" si="28"/>
        <v>751.55555555555554</v>
      </c>
      <c r="J311" s="21"/>
      <c r="K311" s="9">
        <f t="shared" si="29"/>
        <v>991.66666666666663</v>
      </c>
      <c r="L311" s="13" t="s">
        <v>859</v>
      </c>
      <c r="M311" s="9">
        <f t="shared" si="30"/>
        <v>613</v>
      </c>
      <c r="N311" s="13" t="s">
        <v>860</v>
      </c>
      <c r="O311" s="9">
        <v>650</v>
      </c>
      <c r="P311" s="10" t="s">
        <v>861</v>
      </c>
    </row>
    <row r="312" spans="1:16" x14ac:dyDescent="0.25">
      <c r="A312" s="4" t="s">
        <v>343</v>
      </c>
      <c r="B312" s="4" t="s">
        <v>41</v>
      </c>
      <c r="C312" s="5">
        <v>465</v>
      </c>
      <c r="D312" s="4" t="s">
        <v>29</v>
      </c>
      <c r="E312" s="4" t="s">
        <v>102</v>
      </c>
      <c r="F312" s="6">
        <v>12000</v>
      </c>
      <c r="G312" s="5">
        <v>5580000</v>
      </c>
      <c r="H312" s="4" t="s">
        <v>347</v>
      </c>
      <c r="I312" s="21">
        <f t="shared" si="28"/>
        <v>751.55555555555554</v>
      </c>
      <c r="J312" s="21"/>
      <c r="K312" s="9">
        <f t="shared" si="29"/>
        <v>991.66666666666663</v>
      </c>
      <c r="L312" s="13" t="s">
        <v>859</v>
      </c>
      <c r="M312" s="9">
        <f t="shared" si="30"/>
        <v>613</v>
      </c>
      <c r="N312" s="13" t="s">
        <v>860</v>
      </c>
      <c r="O312" s="9">
        <v>650</v>
      </c>
      <c r="P312" s="10" t="s">
        <v>861</v>
      </c>
    </row>
    <row r="313" spans="1:16" x14ac:dyDescent="0.25">
      <c r="A313" s="4" t="s">
        <v>343</v>
      </c>
      <c r="B313" s="4" t="s">
        <v>57</v>
      </c>
      <c r="C313" s="5">
        <v>465</v>
      </c>
      <c r="D313" s="4" t="s">
        <v>29</v>
      </c>
      <c r="E313" s="4" t="s">
        <v>102</v>
      </c>
      <c r="F313" s="6">
        <v>12000</v>
      </c>
      <c r="G313" s="5">
        <v>5580000</v>
      </c>
      <c r="H313" s="4" t="s">
        <v>348</v>
      </c>
      <c r="I313" s="21">
        <f t="shared" si="28"/>
        <v>751.55555555555554</v>
      </c>
      <c r="J313" s="21"/>
      <c r="K313" s="9">
        <f t="shared" si="29"/>
        <v>991.66666666666663</v>
      </c>
      <c r="L313" s="13" t="s">
        <v>859</v>
      </c>
      <c r="M313" s="9">
        <f t="shared" si="30"/>
        <v>613</v>
      </c>
      <c r="N313" s="13" t="s">
        <v>860</v>
      </c>
      <c r="O313" s="9">
        <v>650</v>
      </c>
      <c r="P313" s="10" t="s">
        <v>861</v>
      </c>
    </row>
    <row r="314" spans="1:16" ht="120" x14ac:dyDescent="0.25">
      <c r="A314" s="4" t="s">
        <v>343</v>
      </c>
      <c r="B314" s="4" t="s">
        <v>28</v>
      </c>
      <c r="C314" s="5">
        <v>495</v>
      </c>
      <c r="D314" s="4" t="s">
        <v>81</v>
      </c>
      <c r="E314" s="4" t="s">
        <v>102</v>
      </c>
      <c r="F314" s="6">
        <v>12000</v>
      </c>
      <c r="G314" s="5">
        <v>5940000</v>
      </c>
      <c r="H314" s="7" t="s">
        <v>349</v>
      </c>
      <c r="I314" s="21">
        <f t="shared" si="28"/>
        <v>751.55555555555554</v>
      </c>
      <c r="J314" s="21"/>
      <c r="K314" s="9">
        <f t="shared" si="29"/>
        <v>991.66666666666663</v>
      </c>
      <c r="L314" s="13" t="s">
        <v>859</v>
      </c>
      <c r="M314" s="9">
        <f t="shared" si="30"/>
        <v>613</v>
      </c>
      <c r="N314" s="13" t="s">
        <v>860</v>
      </c>
      <c r="O314" s="9">
        <v>650</v>
      </c>
      <c r="P314" s="10" t="s">
        <v>861</v>
      </c>
    </row>
    <row r="315" spans="1:16" ht="105" x14ac:dyDescent="0.25">
      <c r="A315" s="4" t="s">
        <v>343</v>
      </c>
      <c r="B315" s="4" t="s">
        <v>32</v>
      </c>
      <c r="C315" s="5">
        <v>505</v>
      </c>
      <c r="D315" s="4" t="s">
        <v>29</v>
      </c>
      <c r="E315" s="4" t="s">
        <v>102</v>
      </c>
      <c r="F315" s="6">
        <v>12000</v>
      </c>
      <c r="G315" s="5">
        <v>6060000</v>
      </c>
      <c r="H315" s="7" t="s">
        <v>350</v>
      </c>
      <c r="I315" s="21">
        <f t="shared" si="28"/>
        <v>751.55555555555554</v>
      </c>
      <c r="J315" s="21"/>
      <c r="K315" s="9">
        <f t="shared" si="29"/>
        <v>991.66666666666663</v>
      </c>
      <c r="L315" s="13" t="s">
        <v>859</v>
      </c>
      <c r="M315" s="9">
        <f t="shared" si="30"/>
        <v>613</v>
      </c>
      <c r="N315" s="13" t="s">
        <v>860</v>
      </c>
      <c r="O315" s="9">
        <v>650</v>
      </c>
      <c r="P315" s="10" t="s">
        <v>861</v>
      </c>
    </row>
    <row r="316" spans="1:16" ht="105" x14ac:dyDescent="0.25">
      <c r="A316" s="4" t="s">
        <v>343</v>
      </c>
      <c r="B316" s="4" t="s">
        <v>21</v>
      </c>
      <c r="C316" s="5">
        <v>505</v>
      </c>
      <c r="D316" s="4" t="s">
        <v>29</v>
      </c>
      <c r="E316" s="4" t="s">
        <v>102</v>
      </c>
      <c r="F316" s="6">
        <v>12000</v>
      </c>
      <c r="G316" s="5">
        <v>6060000</v>
      </c>
      <c r="H316" s="7" t="s">
        <v>351</v>
      </c>
      <c r="I316" s="21">
        <f t="shared" si="28"/>
        <v>751.55555555555554</v>
      </c>
      <c r="J316" s="21"/>
      <c r="K316" s="9">
        <f t="shared" si="29"/>
        <v>991.66666666666663</v>
      </c>
      <c r="L316" s="13" t="s">
        <v>859</v>
      </c>
      <c r="M316" s="9">
        <f t="shared" si="30"/>
        <v>613</v>
      </c>
      <c r="N316" s="13" t="s">
        <v>860</v>
      </c>
      <c r="O316" s="9">
        <v>650</v>
      </c>
      <c r="P316" s="10" t="s">
        <v>861</v>
      </c>
    </row>
    <row r="317" spans="1:16" x14ac:dyDescent="0.25">
      <c r="A317" s="4" t="s">
        <v>343</v>
      </c>
      <c r="B317" s="4" t="s">
        <v>28</v>
      </c>
      <c r="C317" s="5">
        <v>523</v>
      </c>
      <c r="D317" s="4" t="s">
        <v>29</v>
      </c>
      <c r="E317" s="4" t="s">
        <v>352</v>
      </c>
      <c r="F317" s="6">
        <v>12000</v>
      </c>
      <c r="G317" s="5">
        <v>6276000</v>
      </c>
      <c r="H317" s="4" t="s">
        <v>353</v>
      </c>
      <c r="I317" s="21">
        <f t="shared" si="28"/>
        <v>751.55555555555554</v>
      </c>
      <c r="J317" s="21"/>
      <c r="K317" s="9">
        <f t="shared" si="29"/>
        <v>991.66666666666663</v>
      </c>
      <c r="L317" s="13" t="s">
        <v>859</v>
      </c>
      <c r="M317" s="9">
        <f t="shared" si="30"/>
        <v>613</v>
      </c>
      <c r="N317" s="13" t="s">
        <v>860</v>
      </c>
      <c r="O317" s="9">
        <v>650</v>
      </c>
      <c r="P317" s="10" t="s">
        <v>861</v>
      </c>
    </row>
    <row r="318" spans="1:16" ht="120" x14ac:dyDescent="0.25">
      <c r="A318" s="4" t="s">
        <v>343</v>
      </c>
      <c r="B318" s="4" t="s">
        <v>25</v>
      </c>
      <c r="C318" s="5">
        <v>523</v>
      </c>
      <c r="D318" s="4" t="s">
        <v>29</v>
      </c>
      <c r="E318" s="4" t="s">
        <v>352</v>
      </c>
      <c r="F318" s="6">
        <v>12000</v>
      </c>
      <c r="G318" s="5">
        <v>6276000</v>
      </c>
      <c r="H318" s="7" t="s">
        <v>354</v>
      </c>
      <c r="I318" s="21">
        <f t="shared" si="28"/>
        <v>751.55555555555554</v>
      </c>
      <c r="J318" s="21"/>
      <c r="K318" s="9">
        <f t="shared" si="29"/>
        <v>991.66666666666663</v>
      </c>
      <c r="L318" s="13" t="s">
        <v>859</v>
      </c>
      <c r="M318" s="9">
        <f t="shared" si="30"/>
        <v>613</v>
      </c>
      <c r="N318" s="13" t="s">
        <v>860</v>
      </c>
      <c r="O318" s="9">
        <v>650</v>
      </c>
      <c r="P318" s="10" t="s">
        <v>861</v>
      </c>
    </row>
    <row r="319" spans="1:16" x14ac:dyDescent="0.25">
      <c r="A319" s="4" t="s">
        <v>343</v>
      </c>
      <c r="B319" s="4" t="s">
        <v>63</v>
      </c>
      <c r="C319" s="5">
        <v>539</v>
      </c>
      <c r="D319" s="4" t="s">
        <v>29</v>
      </c>
      <c r="E319" s="4" t="s">
        <v>352</v>
      </c>
      <c r="F319" s="6">
        <v>12000</v>
      </c>
      <c r="G319" s="5">
        <v>6468000</v>
      </c>
      <c r="H319" s="4" t="s">
        <v>347</v>
      </c>
      <c r="I319" s="21">
        <f t="shared" si="28"/>
        <v>751.55555555555554</v>
      </c>
      <c r="J319" s="21"/>
      <c r="K319" s="9">
        <f t="shared" si="29"/>
        <v>991.66666666666663</v>
      </c>
      <c r="L319" s="13" t="s">
        <v>859</v>
      </c>
      <c r="M319" s="9">
        <f t="shared" si="30"/>
        <v>613</v>
      </c>
      <c r="N319" s="13" t="s">
        <v>860</v>
      </c>
      <c r="O319" s="9">
        <v>650</v>
      </c>
      <c r="P319" s="10" t="s">
        <v>861</v>
      </c>
    </row>
    <row r="320" spans="1:16" x14ac:dyDescent="0.25">
      <c r="A320" s="4" t="s">
        <v>343</v>
      </c>
      <c r="B320" s="4" t="s">
        <v>147</v>
      </c>
      <c r="C320" s="5">
        <v>539</v>
      </c>
      <c r="D320" s="4" t="s">
        <v>29</v>
      </c>
      <c r="E320" s="4" t="s">
        <v>352</v>
      </c>
      <c r="F320" s="6">
        <v>12000</v>
      </c>
      <c r="G320" s="5">
        <v>6468000</v>
      </c>
      <c r="H320" s="4" t="s">
        <v>348</v>
      </c>
      <c r="I320" s="21">
        <f t="shared" si="28"/>
        <v>751.55555555555554</v>
      </c>
      <c r="J320" s="21"/>
      <c r="K320" s="9">
        <f t="shared" si="29"/>
        <v>991.66666666666663</v>
      </c>
      <c r="L320" s="13" t="s">
        <v>859</v>
      </c>
      <c r="M320" s="9">
        <f t="shared" si="30"/>
        <v>613</v>
      </c>
      <c r="N320" s="13" t="s">
        <v>860</v>
      </c>
      <c r="O320" s="9">
        <v>650</v>
      </c>
      <c r="P320" s="10" t="s">
        <v>861</v>
      </c>
    </row>
    <row r="321" spans="1:16" x14ac:dyDescent="0.25">
      <c r="A321" s="4" t="s">
        <v>343</v>
      </c>
      <c r="B321" s="4" t="s">
        <v>25</v>
      </c>
      <c r="C321" s="5">
        <v>587.80999999999995</v>
      </c>
      <c r="D321" s="4" t="s">
        <v>26</v>
      </c>
      <c r="E321" s="4" t="s">
        <v>355</v>
      </c>
      <c r="F321" s="6">
        <v>500</v>
      </c>
      <c r="G321" s="5">
        <v>293905</v>
      </c>
      <c r="H321" s="4" t="s">
        <v>355</v>
      </c>
      <c r="I321" s="21">
        <f t="shared" si="28"/>
        <v>751.55555555555554</v>
      </c>
      <c r="J321" s="21"/>
      <c r="K321" s="9">
        <f t="shared" si="29"/>
        <v>991.66666666666663</v>
      </c>
      <c r="L321" s="13" t="s">
        <v>859</v>
      </c>
      <c r="M321" s="9">
        <f t="shared" si="30"/>
        <v>613</v>
      </c>
      <c r="N321" s="13" t="s">
        <v>860</v>
      </c>
      <c r="O321" s="9">
        <v>650</v>
      </c>
      <c r="P321" s="10" t="s">
        <v>861</v>
      </c>
    </row>
    <row r="322" spans="1:16" x14ac:dyDescent="0.25">
      <c r="A322" s="4" t="s">
        <v>343</v>
      </c>
      <c r="B322" s="4" t="s">
        <v>28</v>
      </c>
      <c r="C322" s="5">
        <v>705.82</v>
      </c>
      <c r="D322" s="4" t="s">
        <v>26</v>
      </c>
      <c r="E322" s="4" t="s">
        <v>356</v>
      </c>
      <c r="F322" s="6">
        <v>1000</v>
      </c>
      <c r="G322" s="5">
        <v>705820</v>
      </c>
      <c r="H322" s="4" t="s">
        <v>356</v>
      </c>
      <c r="I322" s="21">
        <f t="shared" si="28"/>
        <v>751.55555555555554</v>
      </c>
      <c r="J322" s="21"/>
      <c r="K322" s="9">
        <f t="shared" si="29"/>
        <v>991.66666666666663</v>
      </c>
      <c r="L322" s="13" t="s">
        <v>859</v>
      </c>
      <c r="M322" s="9">
        <f t="shared" si="30"/>
        <v>613</v>
      </c>
      <c r="N322" s="13" t="s">
        <v>860</v>
      </c>
      <c r="O322" s="9">
        <v>650</v>
      </c>
      <c r="P322" s="10" t="s">
        <v>861</v>
      </c>
    </row>
    <row r="323" spans="1:16" x14ac:dyDescent="0.25">
      <c r="C323" s="3"/>
      <c r="F323" s="8"/>
      <c r="G323" s="3"/>
    </row>
    <row r="324" spans="1:16" x14ac:dyDescent="0.25">
      <c r="A324" s="37" t="s">
        <v>357</v>
      </c>
      <c r="B324" s="37"/>
      <c r="C324" s="37"/>
      <c r="D324" s="37"/>
      <c r="E324" s="37"/>
      <c r="F324" s="37"/>
      <c r="G324" s="37"/>
      <c r="H324" s="37"/>
    </row>
    <row r="325" spans="1:16" x14ac:dyDescent="0.25">
      <c r="C325" s="3"/>
      <c r="E325" t="s">
        <v>11</v>
      </c>
      <c r="F325" s="2">
        <v>18000</v>
      </c>
      <c r="G325" s="3"/>
    </row>
    <row r="326" spans="1:16" ht="30" x14ac:dyDescent="0.25">
      <c r="A326" s="4" t="s">
        <v>12</v>
      </c>
      <c r="B326" s="4" t="s">
        <v>13</v>
      </c>
      <c r="C326" s="4" t="s">
        <v>14</v>
      </c>
      <c r="D326" s="4" t="s">
        <v>15</v>
      </c>
      <c r="E326" s="4" t="s">
        <v>16</v>
      </c>
      <c r="F326" s="4" t="s">
        <v>17</v>
      </c>
      <c r="G326" s="4" t="s">
        <v>18</v>
      </c>
      <c r="H326" s="4" t="s">
        <v>19</v>
      </c>
      <c r="I326" s="19" t="s">
        <v>1061</v>
      </c>
      <c r="J326" s="19"/>
    </row>
    <row r="327" spans="1:16" x14ac:dyDescent="0.25">
      <c r="A327" s="4" t="s">
        <v>358</v>
      </c>
      <c r="B327" s="4" t="s">
        <v>21</v>
      </c>
      <c r="C327" s="5">
        <v>130</v>
      </c>
      <c r="D327" s="4" t="s">
        <v>22</v>
      </c>
      <c r="E327" s="4" t="s">
        <v>359</v>
      </c>
      <c r="F327" s="6">
        <v>18000</v>
      </c>
      <c r="G327" s="5">
        <v>2340000</v>
      </c>
      <c r="H327" s="4" t="s">
        <v>360</v>
      </c>
      <c r="I327" s="21">
        <f t="shared" ref="I327" si="31">+(K327+M327+O327)/3</f>
        <v>773.16666666666663</v>
      </c>
      <c r="J327" s="21"/>
      <c r="K327" s="16">
        <v>1440</v>
      </c>
      <c r="L327" s="13" t="s">
        <v>1153</v>
      </c>
      <c r="M327" s="16">
        <v>485</v>
      </c>
      <c r="N327" s="13" t="s">
        <v>862</v>
      </c>
      <c r="O327" s="16">
        <v>394.5</v>
      </c>
      <c r="P327" s="10" t="s">
        <v>863</v>
      </c>
    </row>
    <row r="328" spans="1:16" x14ac:dyDescent="0.25">
      <c r="A328" s="4" t="s">
        <v>358</v>
      </c>
      <c r="B328" s="4" t="s">
        <v>197</v>
      </c>
      <c r="C328" s="5">
        <v>199</v>
      </c>
      <c r="D328" s="4" t="s">
        <v>29</v>
      </c>
      <c r="E328" s="4" t="s">
        <v>102</v>
      </c>
      <c r="F328" s="6">
        <v>18000</v>
      </c>
      <c r="G328" s="5">
        <v>3582000</v>
      </c>
      <c r="H328" s="4" t="s">
        <v>361</v>
      </c>
      <c r="I328" s="21">
        <f t="shared" ref="I328:I331" si="32">+(K328+M328+O328)/3</f>
        <v>773.16666666666663</v>
      </c>
      <c r="J328" s="21"/>
      <c r="K328" s="16">
        <v>1440</v>
      </c>
      <c r="L328" s="13" t="s">
        <v>1153</v>
      </c>
      <c r="M328" s="16">
        <v>485</v>
      </c>
      <c r="N328" s="13" t="s">
        <v>862</v>
      </c>
      <c r="O328" s="16">
        <v>394.5</v>
      </c>
      <c r="P328" s="10" t="s">
        <v>863</v>
      </c>
    </row>
    <row r="329" spans="1:16" x14ac:dyDescent="0.25">
      <c r="A329" s="4" t="s">
        <v>358</v>
      </c>
      <c r="B329" s="4" t="s">
        <v>230</v>
      </c>
      <c r="C329" s="5">
        <v>199</v>
      </c>
      <c r="D329" s="4" t="s">
        <v>29</v>
      </c>
      <c r="E329" s="4" t="s">
        <v>102</v>
      </c>
      <c r="F329" s="6">
        <v>18000</v>
      </c>
      <c r="G329" s="5">
        <v>3582000</v>
      </c>
      <c r="H329" s="4" t="s">
        <v>362</v>
      </c>
      <c r="I329" s="21">
        <f t="shared" si="32"/>
        <v>773.16666666666663</v>
      </c>
      <c r="J329" s="21"/>
      <c r="K329" s="16">
        <v>1440</v>
      </c>
      <c r="L329" s="13" t="s">
        <v>1153</v>
      </c>
      <c r="M329" s="16">
        <v>485</v>
      </c>
      <c r="N329" s="13" t="s">
        <v>862</v>
      </c>
      <c r="O329" s="16">
        <v>394.5</v>
      </c>
      <c r="P329" s="10" t="s">
        <v>863</v>
      </c>
    </row>
    <row r="330" spans="1:16" x14ac:dyDescent="0.25">
      <c r="A330" s="4" t="s">
        <v>358</v>
      </c>
      <c r="B330" s="4" t="s">
        <v>28</v>
      </c>
      <c r="C330" s="5">
        <v>210</v>
      </c>
      <c r="D330" s="4" t="s">
        <v>22</v>
      </c>
      <c r="E330" s="4" t="s">
        <v>102</v>
      </c>
      <c r="F330" s="6">
        <v>18000</v>
      </c>
      <c r="G330" s="5">
        <v>3780000</v>
      </c>
      <c r="H330" s="4" t="s">
        <v>363</v>
      </c>
      <c r="I330" s="21">
        <f t="shared" si="32"/>
        <v>773.16666666666663</v>
      </c>
      <c r="J330" s="21"/>
      <c r="K330" s="16">
        <v>1440</v>
      </c>
      <c r="L330" s="13" t="s">
        <v>1153</v>
      </c>
      <c r="M330" s="16">
        <v>485</v>
      </c>
      <c r="N330" s="13" t="s">
        <v>862</v>
      </c>
      <c r="O330" s="16">
        <v>394.5</v>
      </c>
      <c r="P330" s="10" t="s">
        <v>863</v>
      </c>
    </row>
    <row r="331" spans="1:16" x14ac:dyDescent="0.25">
      <c r="A331" s="4" t="s">
        <v>358</v>
      </c>
      <c r="B331" s="4" t="s">
        <v>25</v>
      </c>
      <c r="C331" s="5">
        <v>210</v>
      </c>
      <c r="D331" s="4" t="s">
        <v>22</v>
      </c>
      <c r="E331" s="4" t="s">
        <v>364</v>
      </c>
      <c r="F331" s="6">
        <v>18000</v>
      </c>
      <c r="G331" s="5">
        <v>3780000</v>
      </c>
      <c r="H331" s="4" t="s">
        <v>365</v>
      </c>
      <c r="I331" s="21">
        <f t="shared" si="32"/>
        <v>773.16666666666663</v>
      </c>
      <c r="J331" s="21"/>
      <c r="K331" s="16">
        <v>1440</v>
      </c>
      <c r="L331" s="13" t="s">
        <v>1153</v>
      </c>
      <c r="M331" s="16">
        <v>485</v>
      </c>
      <c r="N331" s="13" t="s">
        <v>862</v>
      </c>
      <c r="O331" s="16">
        <v>394.5</v>
      </c>
      <c r="P331" s="10" t="s">
        <v>863</v>
      </c>
    </row>
    <row r="332" spans="1:16" x14ac:dyDescent="0.25">
      <c r="A332" s="4" t="s">
        <v>358</v>
      </c>
      <c r="B332" s="4" t="s">
        <v>147</v>
      </c>
      <c r="C332" s="5">
        <v>284</v>
      </c>
      <c r="D332" s="4" t="s">
        <v>29</v>
      </c>
      <c r="E332" s="4" t="s">
        <v>102</v>
      </c>
      <c r="F332" s="6">
        <v>18000</v>
      </c>
      <c r="G332" s="5">
        <v>5112000</v>
      </c>
      <c r="H332" s="4" t="s">
        <v>366</v>
      </c>
      <c r="I332" s="21">
        <f t="shared" ref="I332:I346" si="33">+(K332+M332+O332)/3</f>
        <v>773.16666666666663</v>
      </c>
      <c r="J332" s="21"/>
      <c r="K332" s="16">
        <v>1440</v>
      </c>
      <c r="L332" s="13" t="s">
        <v>1153</v>
      </c>
      <c r="M332" s="16">
        <v>485</v>
      </c>
      <c r="N332" s="13" t="s">
        <v>862</v>
      </c>
      <c r="O332" s="16">
        <v>394.5</v>
      </c>
      <c r="P332" s="10" t="s">
        <v>863</v>
      </c>
    </row>
    <row r="333" spans="1:16" x14ac:dyDescent="0.25">
      <c r="A333" s="4" t="s">
        <v>358</v>
      </c>
      <c r="B333" s="4" t="s">
        <v>153</v>
      </c>
      <c r="C333" s="5">
        <v>284</v>
      </c>
      <c r="D333" s="4" t="s">
        <v>29</v>
      </c>
      <c r="E333" s="4" t="s">
        <v>102</v>
      </c>
      <c r="F333" s="6">
        <v>18000</v>
      </c>
      <c r="G333" s="5">
        <v>5112000</v>
      </c>
      <c r="H333" s="4" t="s">
        <v>367</v>
      </c>
      <c r="I333" s="21">
        <f t="shared" si="33"/>
        <v>773.16666666666663</v>
      </c>
      <c r="J333" s="21"/>
      <c r="K333" s="16">
        <v>1440</v>
      </c>
      <c r="L333" s="13" t="s">
        <v>1153</v>
      </c>
      <c r="M333" s="16">
        <v>485</v>
      </c>
      <c r="N333" s="13" t="s">
        <v>862</v>
      </c>
      <c r="O333" s="16">
        <v>394.5</v>
      </c>
      <c r="P333" s="10" t="s">
        <v>863</v>
      </c>
    </row>
    <row r="334" spans="1:16" x14ac:dyDescent="0.25">
      <c r="A334" s="4" t="s">
        <v>358</v>
      </c>
      <c r="B334" s="4" t="s">
        <v>57</v>
      </c>
      <c r="C334" s="5">
        <v>287</v>
      </c>
      <c r="D334" s="4" t="s">
        <v>29</v>
      </c>
      <c r="E334" s="4" t="s">
        <v>352</v>
      </c>
      <c r="F334" s="6">
        <v>18000</v>
      </c>
      <c r="G334" s="5">
        <v>5166000</v>
      </c>
      <c r="H334" s="4" t="s">
        <v>361</v>
      </c>
      <c r="I334" s="21">
        <f t="shared" si="33"/>
        <v>773.16666666666663</v>
      </c>
      <c r="J334" s="21"/>
      <c r="K334" s="16">
        <v>1440</v>
      </c>
      <c r="L334" s="13" t="s">
        <v>1153</v>
      </c>
      <c r="M334" s="16">
        <v>485</v>
      </c>
      <c r="N334" s="13" t="s">
        <v>862</v>
      </c>
      <c r="O334" s="16">
        <v>394.5</v>
      </c>
      <c r="P334" s="10" t="s">
        <v>863</v>
      </c>
    </row>
    <row r="335" spans="1:16" x14ac:dyDescent="0.25">
      <c r="A335" s="4" t="s">
        <v>358</v>
      </c>
      <c r="B335" s="4" t="s">
        <v>63</v>
      </c>
      <c r="C335" s="5">
        <v>287</v>
      </c>
      <c r="D335" s="4" t="s">
        <v>29</v>
      </c>
      <c r="E335" s="4" t="s">
        <v>352</v>
      </c>
      <c r="F335" s="6">
        <v>18000</v>
      </c>
      <c r="G335" s="5">
        <v>5166000</v>
      </c>
      <c r="H335" s="4" t="s">
        <v>367</v>
      </c>
      <c r="I335" s="21">
        <f t="shared" si="33"/>
        <v>773.16666666666663</v>
      </c>
      <c r="J335" s="21"/>
      <c r="K335" s="16">
        <v>1440</v>
      </c>
      <c r="L335" s="13" t="s">
        <v>1153</v>
      </c>
      <c r="M335" s="16">
        <v>485</v>
      </c>
      <c r="N335" s="13" t="s">
        <v>862</v>
      </c>
      <c r="O335" s="16">
        <v>394.5</v>
      </c>
      <c r="P335" s="10" t="s">
        <v>863</v>
      </c>
    </row>
    <row r="336" spans="1:16" ht="120" x14ac:dyDescent="0.25">
      <c r="A336" s="4" t="s">
        <v>358</v>
      </c>
      <c r="B336" s="4" t="s">
        <v>25</v>
      </c>
      <c r="C336" s="5">
        <v>288</v>
      </c>
      <c r="D336" s="4" t="s">
        <v>29</v>
      </c>
      <c r="E336" s="4" t="s">
        <v>352</v>
      </c>
      <c r="F336" s="6">
        <v>18000</v>
      </c>
      <c r="G336" s="5">
        <v>5184000</v>
      </c>
      <c r="H336" s="7" t="s">
        <v>368</v>
      </c>
      <c r="I336" s="21">
        <f t="shared" si="33"/>
        <v>773.16666666666663</v>
      </c>
      <c r="J336" s="21"/>
      <c r="K336" s="16">
        <v>1440</v>
      </c>
      <c r="L336" s="13" t="s">
        <v>1153</v>
      </c>
      <c r="M336" s="16">
        <v>485</v>
      </c>
      <c r="N336" s="13" t="s">
        <v>862</v>
      </c>
      <c r="O336" s="16">
        <v>394.5</v>
      </c>
      <c r="P336" s="10" t="s">
        <v>863</v>
      </c>
    </row>
    <row r="337" spans="1:16" ht="150" x14ac:dyDescent="0.25">
      <c r="A337" s="4" t="s">
        <v>358</v>
      </c>
      <c r="B337" s="4" t="s">
        <v>32</v>
      </c>
      <c r="C337" s="5">
        <v>288</v>
      </c>
      <c r="D337" s="4" t="s">
        <v>29</v>
      </c>
      <c r="E337" s="4" t="s">
        <v>352</v>
      </c>
      <c r="F337" s="6">
        <v>18000</v>
      </c>
      <c r="G337" s="5">
        <v>5184000</v>
      </c>
      <c r="H337" s="7" t="s">
        <v>369</v>
      </c>
      <c r="I337" s="21">
        <f t="shared" si="33"/>
        <v>773.16666666666663</v>
      </c>
      <c r="J337" s="21"/>
      <c r="K337" s="16">
        <v>1440</v>
      </c>
      <c r="L337" s="13" t="s">
        <v>1153</v>
      </c>
      <c r="M337" s="16">
        <v>485</v>
      </c>
      <c r="N337" s="13" t="s">
        <v>862</v>
      </c>
      <c r="O337" s="16">
        <v>394.5</v>
      </c>
      <c r="P337" s="10" t="s">
        <v>863</v>
      </c>
    </row>
    <row r="338" spans="1:16" ht="120" x14ac:dyDescent="0.25">
      <c r="A338" s="4" t="s">
        <v>358</v>
      </c>
      <c r="B338" s="4" t="s">
        <v>28</v>
      </c>
      <c r="C338" s="5">
        <v>322</v>
      </c>
      <c r="D338" s="4" t="s">
        <v>29</v>
      </c>
      <c r="E338" s="4" t="s">
        <v>102</v>
      </c>
      <c r="F338" s="6">
        <v>18000</v>
      </c>
      <c r="G338" s="5">
        <v>5796000</v>
      </c>
      <c r="H338" s="7" t="s">
        <v>370</v>
      </c>
      <c r="I338" s="21">
        <f t="shared" si="33"/>
        <v>773.16666666666663</v>
      </c>
      <c r="J338" s="21"/>
      <c r="K338" s="16">
        <v>1440</v>
      </c>
      <c r="L338" s="13" t="s">
        <v>1153</v>
      </c>
      <c r="M338" s="16">
        <v>485</v>
      </c>
      <c r="N338" s="13" t="s">
        <v>862</v>
      </c>
      <c r="O338" s="16">
        <v>394.5</v>
      </c>
      <c r="P338" s="10" t="s">
        <v>863</v>
      </c>
    </row>
    <row r="339" spans="1:16" x14ac:dyDescent="0.25">
      <c r="A339" s="4" t="s">
        <v>358</v>
      </c>
      <c r="B339" s="4" t="s">
        <v>32</v>
      </c>
      <c r="C339" s="5">
        <v>330</v>
      </c>
      <c r="D339" s="4" t="s">
        <v>22</v>
      </c>
      <c r="E339" s="4" t="s">
        <v>102</v>
      </c>
      <c r="F339" s="6">
        <v>18000</v>
      </c>
      <c r="G339" s="5">
        <v>5940000</v>
      </c>
      <c r="H339" s="4" t="s">
        <v>371</v>
      </c>
      <c r="I339" s="21">
        <f t="shared" si="33"/>
        <v>773.16666666666663</v>
      </c>
      <c r="J339" s="21"/>
      <c r="K339" s="16">
        <v>1440</v>
      </c>
      <c r="L339" s="13" t="s">
        <v>1153</v>
      </c>
      <c r="M339" s="16">
        <v>485</v>
      </c>
      <c r="N339" s="13" t="s">
        <v>862</v>
      </c>
      <c r="O339" s="16">
        <v>394.5</v>
      </c>
      <c r="P339" s="10" t="s">
        <v>863</v>
      </c>
    </row>
    <row r="340" spans="1:16" x14ac:dyDescent="0.25">
      <c r="A340" s="4" t="s">
        <v>358</v>
      </c>
      <c r="B340" s="4" t="s">
        <v>165</v>
      </c>
      <c r="C340" s="5">
        <v>449</v>
      </c>
      <c r="D340" s="4" t="s">
        <v>29</v>
      </c>
      <c r="E340" s="4" t="s">
        <v>352</v>
      </c>
      <c r="F340" s="6">
        <v>18000</v>
      </c>
      <c r="G340" s="5">
        <v>8082000</v>
      </c>
      <c r="H340" s="4" t="s">
        <v>367</v>
      </c>
      <c r="I340" s="21">
        <f t="shared" si="33"/>
        <v>773.16666666666663</v>
      </c>
      <c r="J340" s="21"/>
      <c r="K340" s="16">
        <v>1440</v>
      </c>
      <c r="L340" s="13" t="s">
        <v>1153</v>
      </c>
      <c r="M340" s="16">
        <v>485</v>
      </c>
      <c r="N340" s="13" t="s">
        <v>862</v>
      </c>
      <c r="O340" s="16">
        <v>394.5</v>
      </c>
      <c r="P340" s="10" t="s">
        <v>863</v>
      </c>
    </row>
    <row r="341" spans="1:16" ht="165" x14ac:dyDescent="0.25">
      <c r="A341" s="4" t="s">
        <v>358</v>
      </c>
      <c r="B341" s="4" t="s">
        <v>41</v>
      </c>
      <c r="C341" s="5">
        <v>450</v>
      </c>
      <c r="D341" s="4" t="s">
        <v>29</v>
      </c>
      <c r="E341" s="4" t="s">
        <v>372</v>
      </c>
      <c r="F341" s="6">
        <v>5000</v>
      </c>
      <c r="G341" s="5">
        <v>2250000</v>
      </c>
      <c r="H341" s="7" t="s">
        <v>373</v>
      </c>
      <c r="I341" s="21">
        <f t="shared" si="33"/>
        <v>773.16666666666663</v>
      </c>
      <c r="J341" s="21"/>
      <c r="K341" s="16">
        <v>1440</v>
      </c>
      <c r="L341" s="13" t="s">
        <v>1153</v>
      </c>
      <c r="M341" s="16">
        <v>485</v>
      </c>
      <c r="N341" s="13" t="s">
        <v>862</v>
      </c>
      <c r="O341" s="16">
        <v>394.5</v>
      </c>
      <c r="P341" s="10" t="s">
        <v>863</v>
      </c>
    </row>
    <row r="342" spans="1:16" x14ac:dyDescent="0.25">
      <c r="A342" s="4" t="s">
        <v>358</v>
      </c>
      <c r="B342" s="4" t="s">
        <v>28</v>
      </c>
      <c r="C342" s="5">
        <v>463.65</v>
      </c>
      <c r="D342" s="4" t="s">
        <v>26</v>
      </c>
      <c r="E342" s="4" t="s">
        <v>374</v>
      </c>
      <c r="F342" s="6">
        <v>500</v>
      </c>
      <c r="G342" s="5">
        <v>231825</v>
      </c>
      <c r="H342" s="4" t="s">
        <v>374</v>
      </c>
      <c r="I342" s="21">
        <f t="shared" si="33"/>
        <v>773.16666666666663</v>
      </c>
      <c r="J342" s="21"/>
      <c r="K342" s="16">
        <v>1440</v>
      </c>
      <c r="L342" s="13" t="s">
        <v>1153</v>
      </c>
      <c r="M342" s="16">
        <v>485</v>
      </c>
      <c r="N342" s="13" t="s">
        <v>862</v>
      </c>
      <c r="O342" s="16">
        <v>394.5</v>
      </c>
      <c r="P342" s="10" t="s">
        <v>863</v>
      </c>
    </row>
    <row r="343" spans="1:16" ht="120" x14ac:dyDescent="0.25">
      <c r="A343" s="4" t="s">
        <v>358</v>
      </c>
      <c r="B343" s="4" t="s">
        <v>184</v>
      </c>
      <c r="C343" s="5">
        <v>499</v>
      </c>
      <c r="D343" s="4" t="s">
        <v>29</v>
      </c>
      <c r="E343" s="4" t="s">
        <v>102</v>
      </c>
      <c r="F343" s="6">
        <v>18000</v>
      </c>
      <c r="G343" s="5">
        <v>8982000</v>
      </c>
      <c r="H343" s="7" t="s">
        <v>375</v>
      </c>
      <c r="I343" s="21">
        <f t="shared" si="33"/>
        <v>773.16666666666663</v>
      </c>
      <c r="J343" s="21"/>
      <c r="K343" s="16">
        <v>1440</v>
      </c>
      <c r="L343" s="13" t="s">
        <v>1153</v>
      </c>
      <c r="M343" s="16">
        <v>485</v>
      </c>
      <c r="N343" s="13" t="s">
        <v>862</v>
      </c>
      <c r="O343" s="16">
        <v>394.5</v>
      </c>
      <c r="P343" s="10" t="s">
        <v>863</v>
      </c>
    </row>
    <row r="344" spans="1:16" ht="165" x14ac:dyDescent="0.25">
      <c r="A344" s="4" t="s">
        <v>358</v>
      </c>
      <c r="B344" s="4" t="s">
        <v>21</v>
      </c>
      <c r="C344" s="5">
        <v>546</v>
      </c>
      <c r="D344" s="4" t="s">
        <v>29</v>
      </c>
      <c r="E344" s="4" t="s">
        <v>102</v>
      </c>
      <c r="F344" s="6">
        <v>18000</v>
      </c>
      <c r="G344" s="5">
        <v>9828000</v>
      </c>
      <c r="H344" s="7" t="s">
        <v>373</v>
      </c>
      <c r="I344" s="21">
        <f t="shared" si="33"/>
        <v>773.16666666666663</v>
      </c>
      <c r="J344" s="21"/>
      <c r="K344" s="16">
        <v>1440</v>
      </c>
      <c r="L344" s="13" t="s">
        <v>1153</v>
      </c>
      <c r="M344" s="16">
        <v>485</v>
      </c>
      <c r="N344" s="13" t="s">
        <v>862</v>
      </c>
      <c r="O344" s="16">
        <v>394.5</v>
      </c>
      <c r="P344" s="10" t="s">
        <v>863</v>
      </c>
    </row>
    <row r="345" spans="1:16" ht="120" x14ac:dyDescent="0.25">
      <c r="A345" s="4" t="s">
        <v>358</v>
      </c>
      <c r="B345" s="4" t="s">
        <v>28</v>
      </c>
      <c r="C345" s="5">
        <v>584</v>
      </c>
      <c r="D345" s="4" t="s">
        <v>81</v>
      </c>
      <c r="E345" s="4" t="s">
        <v>102</v>
      </c>
      <c r="F345" s="6">
        <v>18000</v>
      </c>
      <c r="G345" s="5">
        <v>10512000</v>
      </c>
      <c r="H345" s="7" t="s">
        <v>376</v>
      </c>
      <c r="I345" s="21">
        <f t="shared" si="33"/>
        <v>773.16666666666663</v>
      </c>
      <c r="J345" s="21"/>
      <c r="K345" s="16">
        <v>1440</v>
      </c>
      <c r="L345" s="13" t="s">
        <v>1153</v>
      </c>
      <c r="M345" s="16">
        <v>485</v>
      </c>
      <c r="N345" s="13" t="s">
        <v>862</v>
      </c>
      <c r="O345" s="16">
        <v>394.5</v>
      </c>
      <c r="P345" s="10" t="s">
        <v>863</v>
      </c>
    </row>
    <row r="346" spans="1:16" x14ac:dyDescent="0.25">
      <c r="A346" s="4" t="s">
        <v>358</v>
      </c>
      <c r="B346" s="4" t="s">
        <v>28</v>
      </c>
      <c r="C346" s="5">
        <v>700.5</v>
      </c>
      <c r="D346" s="4" t="s">
        <v>59</v>
      </c>
      <c r="E346" s="4" t="s">
        <v>352</v>
      </c>
      <c r="F346" s="6">
        <v>15000</v>
      </c>
      <c r="G346" s="5">
        <v>10507500</v>
      </c>
      <c r="H346" s="4" t="s">
        <v>377</v>
      </c>
      <c r="I346" s="21">
        <f t="shared" si="33"/>
        <v>773.16666666666663</v>
      </c>
      <c r="J346" s="21"/>
      <c r="K346" s="16">
        <v>1440</v>
      </c>
      <c r="L346" s="13" t="s">
        <v>1153</v>
      </c>
      <c r="M346" s="16">
        <v>485</v>
      </c>
      <c r="N346" s="13" t="s">
        <v>862</v>
      </c>
      <c r="O346" s="16">
        <v>394.5</v>
      </c>
      <c r="P346" s="10" t="s">
        <v>863</v>
      </c>
    </row>
    <row r="347" spans="1:16" x14ac:dyDescent="0.25">
      <c r="C347" s="3"/>
      <c r="F347" s="8"/>
      <c r="G347" s="3"/>
    </row>
    <row r="348" spans="1:16" x14ac:dyDescent="0.25">
      <c r="A348" s="37" t="s">
        <v>378</v>
      </c>
      <c r="B348" s="37"/>
      <c r="C348" s="37"/>
      <c r="D348" s="37"/>
      <c r="E348" s="37"/>
      <c r="F348" s="37"/>
      <c r="G348" s="37"/>
      <c r="H348" s="37"/>
    </row>
    <row r="349" spans="1:16" x14ac:dyDescent="0.25">
      <c r="C349" s="3"/>
      <c r="E349" t="s">
        <v>11</v>
      </c>
      <c r="F349" s="2">
        <v>43000</v>
      </c>
      <c r="G349" s="3"/>
    </row>
    <row r="350" spans="1:16" ht="30" x14ac:dyDescent="0.25">
      <c r="A350" s="4" t="s">
        <v>12</v>
      </c>
      <c r="B350" s="4" t="s">
        <v>13</v>
      </c>
      <c r="C350" s="4" t="s">
        <v>14</v>
      </c>
      <c r="D350" s="4" t="s">
        <v>15</v>
      </c>
      <c r="E350" s="4" t="s">
        <v>16</v>
      </c>
      <c r="F350" s="4" t="s">
        <v>17</v>
      </c>
      <c r="G350" s="4" t="s">
        <v>18</v>
      </c>
      <c r="H350" s="4" t="s">
        <v>19</v>
      </c>
      <c r="I350" s="19" t="s">
        <v>1061</v>
      </c>
      <c r="J350" s="19"/>
    </row>
    <row r="351" spans="1:16" x14ac:dyDescent="0.25">
      <c r="A351" s="4" t="s">
        <v>379</v>
      </c>
      <c r="B351" s="4" t="s">
        <v>25</v>
      </c>
      <c r="C351" s="5">
        <v>5385.95</v>
      </c>
      <c r="D351" s="4" t="s">
        <v>22</v>
      </c>
      <c r="E351" s="4" t="s">
        <v>380</v>
      </c>
      <c r="F351" s="6">
        <v>43000</v>
      </c>
      <c r="G351" s="5">
        <v>231595850</v>
      </c>
      <c r="H351" s="4" t="s">
        <v>381</v>
      </c>
      <c r="I351" s="21">
        <f t="shared" ref="I351" si="34">+(K351+M351+O351)/3</f>
        <v>6326.1933333333336</v>
      </c>
      <c r="J351" s="21"/>
      <c r="K351" s="9">
        <v>5990</v>
      </c>
      <c r="L351" s="17" t="s">
        <v>864</v>
      </c>
      <c r="M351" s="9">
        <v>6388.58</v>
      </c>
      <c r="N351" s="13" t="s">
        <v>865</v>
      </c>
      <c r="O351" s="18">
        <v>6600</v>
      </c>
      <c r="P351" s="10" t="s">
        <v>1127</v>
      </c>
    </row>
    <row r="352" spans="1:16" ht="225" x14ac:dyDescent="0.25">
      <c r="A352" s="4" t="s">
        <v>379</v>
      </c>
      <c r="B352" s="4" t="s">
        <v>25</v>
      </c>
      <c r="C352" s="5">
        <v>5810.3</v>
      </c>
      <c r="D352" s="4" t="s">
        <v>26</v>
      </c>
      <c r="E352" s="4" t="s">
        <v>382</v>
      </c>
      <c r="F352" s="6">
        <v>400</v>
      </c>
      <c r="G352" s="5">
        <v>2324120</v>
      </c>
      <c r="H352" s="7" t="s">
        <v>383</v>
      </c>
      <c r="I352" s="21">
        <f t="shared" ref="I352:I356" si="35">+(K352+M352+O352)/3</f>
        <v>6326.1933333333336</v>
      </c>
      <c r="J352" s="21"/>
      <c r="K352" s="9">
        <v>5990</v>
      </c>
      <c r="L352" s="17" t="s">
        <v>864</v>
      </c>
      <c r="M352" s="9">
        <v>6388.58</v>
      </c>
      <c r="N352" s="13" t="s">
        <v>865</v>
      </c>
      <c r="O352" s="18">
        <v>6600</v>
      </c>
      <c r="P352" s="10" t="s">
        <v>1127</v>
      </c>
    </row>
    <row r="353" spans="1:16" x14ac:dyDescent="0.25">
      <c r="A353" s="4" t="s">
        <v>379</v>
      </c>
      <c r="B353" s="4" t="s">
        <v>28</v>
      </c>
      <c r="C353" s="5">
        <v>6015</v>
      </c>
      <c r="D353" s="4" t="s">
        <v>22</v>
      </c>
      <c r="E353" s="4" t="s">
        <v>380</v>
      </c>
      <c r="F353" s="6">
        <v>43000</v>
      </c>
      <c r="G353" s="5">
        <v>258645000</v>
      </c>
      <c r="H353" s="4" t="s">
        <v>384</v>
      </c>
      <c r="I353" s="21">
        <f t="shared" si="35"/>
        <v>6326.1933333333336</v>
      </c>
      <c r="J353" s="21"/>
      <c r="K353" s="9">
        <v>5990</v>
      </c>
      <c r="L353" s="17" t="s">
        <v>864</v>
      </c>
      <c r="M353" s="9">
        <v>6388.58</v>
      </c>
      <c r="N353" s="13" t="s">
        <v>865</v>
      </c>
      <c r="O353" s="18">
        <v>6600</v>
      </c>
      <c r="P353" s="10" t="s">
        <v>1127</v>
      </c>
    </row>
    <row r="354" spans="1:16" x14ac:dyDescent="0.25">
      <c r="A354" s="4" t="s">
        <v>379</v>
      </c>
      <c r="B354" s="4" t="s">
        <v>25</v>
      </c>
      <c r="C354" s="5">
        <v>6490</v>
      </c>
      <c r="D354" s="4" t="s">
        <v>29</v>
      </c>
      <c r="E354" s="4" t="s">
        <v>385</v>
      </c>
      <c r="F354" s="6">
        <v>2000</v>
      </c>
      <c r="G354" s="5">
        <v>12980000</v>
      </c>
      <c r="H354" s="4" t="s">
        <v>386</v>
      </c>
      <c r="I354" s="21">
        <f t="shared" si="35"/>
        <v>6326.1933333333336</v>
      </c>
      <c r="J354" s="21"/>
      <c r="K354" s="9">
        <v>5990</v>
      </c>
      <c r="L354" s="17" t="s">
        <v>864</v>
      </c>
      <c r="M354" s="9">
        <v>6388.58</v>
      </c>
      <c r="N354" s="13" t="s">
        <v>865</v>
      </c>
      <c r="O354" s="18">
        <v>6600</v>
      </c>
      <c r="P354" s="10" t="s">
        <v>1127</v>
      </c>
    </row>
    <row r="355" spans="1:16" ht="90" x14ac:dyDescent="0.25">
      <c r="A355" s="4" t="s">
        <v>379</v>
      </c>
      <c r="B355" s="4" t="s">
        <v>28</v>
      </c>
      <c r="C355" s="5">
        <v>6598</v>
      </c>
      <c r="D355" s="4" t="s">
        <v>29</v>
      </c>
      <c r="E355" s="4" t="s">
        <v>385</v>
      </c>
      <c r="F355" s="6">
        <v>3000</v>
      </c>
      <c r="G355" s="5">
        <v>19794000</v>
      </c>
      <c r="H355" s="7" t="s">
        <v>387</v>
      </c>
      <c r="I355" s="21">
        <f t="shared" si="35"/>
        <v>6326.1933333333336</v>
      </c>
      <c r="J355" s="21"/>
      <c r="K355" s="9">
        <v>5990</v>
      </c>
      <c r="L355" s="17" t="s">
        <v>864</v>
      </c>
      <c r="M355" s="9">
        <v>6388.58</v>
      </c>
      <c r="N355" s="13" t="s">
        <v>865</v>
      </c>
      <c r="O355" s="18">
        <v>6600</v>
      </c>
      <c r="P355" s="10" t="s">
        <v>1127</v>
      </c>
    </row>
    <row r="356" spans="1:16" x14ac:dyDescent="0.25">
      <c r="A356" s="4" t="s">
        <v>379</v>
      </c>
      <c r="B356" s="4" t="s">
        <v>28</v>
      </c>
      <c r="C356" s="5">
        <v>9672.4699999999993</v>
      </c>
      <c r="D356" s="4" t="s">
        <v>26</v>
      </c>
      <c r="E356" s="4" t="s">
        <v>388</v>
      </c>
      <c r="F356" s="6">
        <v>50</v>
      </c>
      <c r="G356" s="5">
        <v>483623.5</v>
      </c>
      <c r="H356" s="4" t="s">
        <v>389</v>
      </c>
      <c r="I356" s="21">
        <f t="shared" si="35"/>
        <v>6326.1933333333336</v>
      </c>
      <c r="J356" s="21"/>
      <c r="K356" s="9">
        <v>5990</v>
      </c>
      <c r="L356" s="17" t="s">
        <v>864</v>
      </c>
      <c r="M356" s="9">
        <v>6388.58</v>
      </c>
      <c r="N356" s="13" t="s">
        <v>865</v>
      </c>
      <c r="O356" s="18">
        <v>6600</v>
      </c>
      <c r="P356" s="10" t="s">
        <v>1127</v>
      </c>
    </row>
    <row r="357" spans="1:16" x14ac:dyDescent="0.25">
      <c r="C357" s="3"/>
      <c r="F357" s="8"/>
      <c r="G357" s="3"/>
    </row>
    <row r="358" spans="1:16" x14ac:dyDescent="0.25">
      <c r="A358" s="37" t="s">
        <v>390</v>
      </c>
      <c r="B358" s="37"/>
      <c r="C358" s="37"/>
      <c r="D358" s="37"/>
      <c r="E358" s="37"/>
      <c r="F358" s="37"/>
      <c r="G358" s="37"/>
      <c r="H358" s="37"/>
    </row>
    <row r="359" spans="1:16" x14ac:dyDescent="0.25">
      <c r="C359" s="3"/>
      <c r="E359" t="s">
        <v>11</v>
      </c>
      <c r="F359" s="2">
        <v>24000</v>
      </c>
      <c r="G359" s="3"/>
    </row>
    <row r="360" spans="1:16" ht="30" x14ac:dyDescent="0.25">
      <c r="A360" s="4" t="s">
        <v>12</v>
      </c>
      <c r="B360" s="4" t="s">
        <v>13</v>
      </c>
      <c r="C360" s="4" t="s">
        <v>14</v>
      </c>
      <c r="D360" s="4" t="s">
        <v>15</v>
      </c>
      <c r="E360" s="4" t="s">
        <v>16</v>
      </c>
      <c r="F360" s="4" t="s">
        <v>17</v>
      </c>
      <c r="G360" s="4" t="s">
        <v>18</v>
      </c>
      <c r="H360" s="4" t="s">
        <v>19</v>
      </c>
      <c r="I360" s="19" t="s">
        <v>1061</v>
      </c>
      <c r="J360" s="19"/>
    </row>
    <row r="361" spans="1:16" x14ac:dyDescent="0.25">
      <c r="A361" s="4" t="s">
        <v>391</v>
      </c>
      <c r="B361" s="4" t="s">
        <v>21</v>
      </c>
      <c r="C361" s="5">
        <v>5250</v>
      </c>
      <c r="D361" s="4" t="s">
        <v>22</v>
      </c>
      <c r="E361" s="4" t="s">
        <v>392</v>
      </c>
      <c r="F361" s="6">
        <v>24000</v>
      </c>
      <c r="G361" s="5">
        <v>126000000</v>
      </c>
      <c r="H361" s="4" t="s">
        <v>393</v>
      </c>
      <c r="I361" s="21">
        <f t="shared" ref="I361" si="36">+(K361+M361+O361)/3</f>
        <v>7393.6766666666663</v>
      </c>
      <c r="J361" s="21"/>
      <c r="K361" s="9">
        <v>6700</v>
      </c>
      <c r="L361" s="17" t="s">
        <v>867</v>
      </c>
      <c r="M361" s="9">
        <v>8500</v>
      </c>
      <c r="N361" s="13" t="s">
        <v>868</v>
      </c>
      <c r="O361" s="18">
        <v>6981.03</v>
      </c>
      <c r="P361" s="10" t="s">
        <v>869</v>
      </c>
    </row>
    <row r="362" spans="1:16" x14ac:dyDescent="0.25">
      <c r="A362" s="4" t="s">
        <v>391</v>
      </c>
      <c r="B362" s="4" t="s">
        <v>32</v>
      </c>
      <c r="C362" s="5">
        <v>5500</v>
      </c>
      <c r="D362" s="4" t="s">
        <v>22</v>
      </c>
      <c r="E362" s="4" t="s">
        <v>394</v>
      </c>
      <c r="F362" s="6">
        <v>24000</v>
      </c>
      <c r="G362" s="5">
        <v>132000000</v>
      </c>
      <c r="H362" s="4" t="s">
        <v>393</v>
      </c>
      <c r="I362" s="21">
        <f t="shared" ref="I362:I374" si="37">+(K362+M362+O362)/3</f>
        <v>7393.6766666666663</v>
      </c>
      <c r="J362" s="21"/>
      <c r="K362" s="9">
        <v>6700</v>
      </c>
      <c r="L362" s="17" t="s">
        <v>867</v>
      </c>
      <c r="M362" s="9">
        <v>8500</v>
      </c>
      <c r="N362" s="13" t="s">
        <v>868</v>
      </c>
      <c r="O362" s="18">
        <v>6981.03</v>
      </c>
      <c r="P362" s="10" t="s">
        <v>869</v>
      </c>
    </row>
    <row r="363" spans="1:16" x14ac:dyDescent="0.25">
      <c r="A363" s="4" t="s">
        <v>391</v>
      </c>
      <c r="B363" s="4" t="s">
        <v>25</v>
      </c>
      <c r="C363" s="5">
        <v>5534.9</v>
      </c>
      <c r="D363" s="4" t="s">
        <v>22</v>
      </c>
      <c r="E363" s="4" t="s">
        <v>380</v>
      </c>
      <c r="F363" s="6">
        <v>24000</v>
      </c>
      <c r="G363" s="5">
        <v>132837600</v>
      </c>
      <c r="H363" s="4" t="s">
        <v>395</v>
      </c>
      <c r="I363" s="21">
        <f t="shared" si="37"/>
        <v>7393.6766666666663</v>
      </c>
      <c r="J363" s="21"/>
      <c r="K363" s="9">
        <v>6700</v>
      </c>
      <c r="L363" s="17" t="s">
        <v>867</v>
      </c>
      <c r="M363" s="9">
        <v>8500</v>
      </c>
      <c r="N363" s="13" t="s">
        <v>868</v>
      </c>
      <c r="O363" s="18">
        <v>6981.03</v>
      </c>
      <c r="P363" s="10" t="s">
        <v>869</v>
      </c>
    </row>
    <row r="364" spans="1:16" ht="195" x14ac:dyDescent="0.25">
      <c r="A364" s="4" t="s">
        <v>391</v>
      </c>
      <c r="B364" s="4" t="s">
        <v>32</v>
      </c>
      <c r="C364" s="5">
        <v>5922.9</v>
      </c>
      <c r="D364" s="4" t="s">
        <v>26</v>
      </c>
      <c r="E364" s="4" t="s">
        <v>396</v>
      </c>
      <c r="F364" s="6">
        <v>400</v>
      </c>
      <c r="G364" s="5">
        <v>2369160</v>
      </c>
      <c r="H364" s="7" t="s">
        <v>397</v>
      </c>
      <c r="I364" s="21">
        <f t="shared" si="37"/>
        <v>7393.6766666666663</v>
      </c>
      <c r="J364" s="21"/>
      <c r="K364" s="9">
        <v>6700</v>
      </c>
      <c r="L364" s="17" t="s">
        <v>867</v>
      </c>
      <c r="M364" s="9">
        <v>8500</v>
      </c>
      <c r="N364" s="13" t="s">
        <v>868</v>
      </c>
      <c r="O364" s="18">
        <v>6981.03</v>
      </c>
      <c r="P364" s="10" t="s">
        <v>869</v>
      </c>
    </row>
    <row r="365" spans="1:16" ht="210" x14ac:dyDescent="0.25">
      <c r="A365" s="4" t="s">
        <v>391</v>
      </c>
      <c r="B365" s="4" t="s">
        <v>21</v>
      </c>
      <c r="C365" s="5">
        <v>5922.9</v>
      </c>
      <c r="D365" s="4" t="s">
        <v>26</v>
      </c>
      <c r="E365" s="7" t="s">
        <v>398</v>
      </c>
      <c r="F365" s="6">
        <v>400</v>
      </c>
      <c r="G365" s="5">
        <v>2369160</v>
      </c>
      <c r="H365" s="7" t="s">
        <v>399</v>
      </c>
      <c r="I365" s="21">
        <f t="shared" si="37"/>
        <v>7393.6766666666663</v>
      </c>
      <c r="J365" s="21"/>
      <c r="K365" s="9">
        <v>6700</v>
      </c>
      <c r="L365" s="17" t="s">
        <v>867</v>
      </c>
      <c r="M365" s="9">
        <v>8500</v>
      </c>
      <c r="N365" s="13" t="s">
        <v>868</v>
      </c>
      <c r="O365" s="18">
        <v>6981.03</v>
      </c>
      <c r="P365" s="10" t="s">
        <v>869</v>
      </c>
    </row>
    <row r="366" spans="1:16" x14ac:dyDescent="0.25">
      <c r="A366" s="4" t="s">
        <v>391</v>
      </c>
      <c r="B366" s="4" t="s">
        <v>28</v>
      </c>
      <c r="C366" s="5">
        <v>6570</v>
      </c>
      <c r="D366" s="4" t="s">
        <v>22</v>
      </c>
      <c r="E366" s="4" t="s">
        <v>380</v>
      </c>
      <c r="F366" s="6">
        <v>24000</v>
      </c>
      <c r="G366" s="5">
        <v>157680000</v>
      </c>
      <c r="H366" s="4" t="s">
        <v>381</v>
      </c>
      <c r="I366" s="21">
        <f t="shared" si="37"/>
        <v>7393.6766666666663</v>
      </c>
      <c r="J366" s="21"/>
      <c r="K366" s="9">
        <v>6700</v>
      </c>
      <c r="L366" s="17" t="s">
        <v>867</v>
      </c>
      <c r="M366" s="9">
        <v>8500</v>
      </c>
      <c r="N366" s="13" t="s">
        <v>868</v>
      </c>
      <c r="O366" s="18">
        <v>6981.03</v>
      </c>
      <c r="P366" s="10" t="s">
        <v>869</v>
      </c>
    </row>
    <row r="367" spans="1:16" x14ac:dyDescent="0.25">
      <c r="A367" s="4" t="s">
        <v>391</v>
      </c>
      <c r="B367" s="4" t="s">
        <v>21</v>
      </c>
      <c r="C367" s="5">
        <v>6600</v>
      </c>
      <c r="D367" s="4" t="s">
        <v>29</v>
      </c>
      <c r="E367" s="4" t="s">
        <v>400</v>
      </c>
      <c r="F367" s="6">
        <v>2000</v>
      </c>
      <c r="G367" s="5">
        <v>13200000</v>
      </c>
      <c r="H367" s="4" t="s">
        <v>401</v>
      </c>
      <c r="I367" s="21">
        <f t="shared" si="37"/>
        <v>7393.6766666666663</v>
      </c>
      <c r="J367" s="21"/>
      <c r="K367" s="9">
        <v>6700</v>
      </c>
      <c r="L367" s="17" t="s">
        <v>867</v>
      </c>
      <c r="M367" s="9">
        <v>8500</v>
      </c>
      <c r="N367" s="13" t="s">
        <v>868</v>
      </c>
      <c r="O367" s="18">
        <v>6981.03</v>
      </c>
      <c r="P367" s="10" t="s">
        <v>869</v>
      </c>
    </row>
    <row r="368" spans="1:16" ht="90" x14ac:dyDescent="0.25">
      <c r="A368" s="4" t="s">
        <v>391</v>
      </c>
      <c r="B368" s="4" t="s">
        <v>57</v>
      </c>
      <c r="C368" s="5">
        <v>6630</v>
      </c>
      <c r="D368" s="4" t="s">
        <v>29</v>
      </c>
      <c r="E368" s="4" t="s">
        <v>402</v>
      </c>
      <c r="F368" s="6">
        <v>2000</v>
      </c>
      <c r="G368" s="5">
        <v>13260000</v>
      </c>
      <c r="H368" s="7" t="s">
        <v>403</v>
      </c>
      <c r="I368" s="21">
        <f t="shared" si="37"/>
        <v>7393.6766666666663</v>
      </c>
      <c r="J368" s="21"/>
      <c r="K368" s="9">
        <v>6700</v>
      </c>
      <c r="L368" s="17" t="s">
        <v>867</v>
      </c>
      <c r="M368" s="9">
        <v>8500</v>
      </c>
      <c r="N368" s="13" t="s">
        <v>868</v>
      </c>
      <c r="O368" s="18">
        <v>6981.03</v>
      </c>
      <c r="P368" s="10" t="s">
        <v>869</v>
      </c>
    </row>
    <row r="369" spans="1:16" ht="90" x14ac:dyDescent="0.25">
      <c r="A369" s="4" t="s">
        <v>391</v>
      </c>
      <c r="B369" s="4" t="s">
        <v>25</v>
      </c>
      <c r="C369" s="5">
        <v>6669</v>
      </c>
      <c r="D369" s="4" t="s">
        <v>29</v>
      </c>
      <c r="E369" s="4" t="s">
        <v>400</v>
      </c>
      <c r="F369" s="6">
        <v>3000</v>
      </c>
      <c r="G369" s="5">
        <v>20007000</v>
      </c>
      <c r="H369" s="7" t="s">
        <v>404</v>
      </c>
      <c r="I369" s="21">
        <f t="shared" si="37"/>
        <v>7393.6766666666663</v>
      </c>
      <c r="J369" s="21"/>
      <c r="K369" s="9">
        <v>6700</v>
      </c>
      <c r="L369" s="17" t="s">
        <v>867</v>
      </c>
      <c r="M369" s="9">
        <v>8500</v>
      </c>
      <c r="N369" s="13" t="s">
        <v>868</v>
      </c>
      <c r="O369" s="18">
        <v>6981.03</v>
      </c>
      <c r="P369" s="10" t="s">
        <v>869</v>
      </c>
    </row>
    <row r="370" spans="1:16" x14ac:dyDescent="0.25">
      <c r="A370" s="4" t="s">
        <v>391</v>
      </c>
      <c r="B370" s="4" t="s">
        <v>41</v>
      </c>
      <c r="C370" s="5">
        <v>7300</v>
      </c>
      <c r="D370" s="4" t="s">
        <v>29</v>
      </c>
      <c r="E370" s="4" t="s">
        <v>385</v>
      </c>
      <c r="F370" s="6">
        <v>2000</v>
      </c>
      <c r="G370" s="5">
        <v>14600000</v>
      </c>
      <c r="H370" s="4" t="s">
        <v>401</v>
      </c>
      <c r="I370" s="21">
        <f t="shared" si="37"/>
        <v>7393.6766666666663</v>
      </c>
      <c r="J370" s="21"/>
      <c r="K370" s="9">
        <v>6700</v>
      </c>
      <c r="L370" s="17" t="s">
        <v>867</v>
      </c>
      <c r="M370" s="9">
        <v>8500</v>
      </c>
      <c r="N370" s="13" t="s">
        <v>868</v>
      </c>
      <c r="O370" s="18">
        <v>6981.03</v>
      </c>
      <c r="P370" s="10" t="s">
        <v>869</v>
      </c>
    </row>
    <row r="371" spans="1:16" ht="90" x14ac:dyDescent="0.25">
      <c r="A371" s="4" t="s">
        <v>391</v>
      </c>
      <c r="B371" s="4" t="s">
        <v>28</v>
      </c>
      <c r="C371" s="5">
        <v>7530</v>
      </c>
      <c r="D371" s="4" t="s">
        <v>29</v>
      </c>
      <c r="E371" s="4" t="s">
        <v>385</v>
      </c>
      <c r="F371" s="6">
        <v>3000</v>
      </c>
      <c r="G371" s="5">
        <v>22590000</v>
      </c>
      <c r="H371" s="7" t="s">
        <v>404</v>
      </c>
      <c r="I371" s="21">
        <f t="shared" si="37"/>
        <v>7393.6766666666663</v>
      </c>
      <c r="J371" s="21"/>
      <c r="K371" s="9">
        <v>6700</v>
      </c>
      <c r="L371" s="17" t="s">
        <v>867</v>
      </c>
      <c r="M371" s="9">
        <v>8500</v>
      </c>
      <c r="N371" s="13" t="s">
        <v>868</v>
      </c>
      <c r="O371" s="18">
        <v>6981.03</v>
      </c>
      <c r="P371" s="10" t="s">
        <v>869</v>
      </c>
    </row>
    <row r="372" spans="1:16" ht="90" x14ac:dyDescent="0.25">
      <c r="A372" s="4" t="s">
        <v>391</v>
      </c>
      <c r="B372" s="4" t="s">
        <v>32</v>
      </c>
      <c r="C372" s="5">
        <v>7580</v>
      </c>
      <c r="D372" s="4" t="s">
        <v>29</v>
      </c>
      <c r="E372" s="4" t="s">
        <v>405</v>
      </c>
      <c r="F372" s="6">
        <v>3000</v>
      </c>
      <c r="G372" s="5">
        <v>22740000</v>
      </c>
      <c r="H372" s="7" t="s">
        <v>404</v>
      </c>
      <c r="I372" s="21">
        <f t="shared" si="37"/>
        <v>7393.6766666666663</v>
      </c>
      <c r="J372" s="21"/>
      <c r="K372" s="9">
        <v>6700</v>
      </c>
      <c r="L372" s="17" t="s">
        <v>867</v>
      </c>
      <c r="M372" s="9">
        <v>8500</v>
      </c>
      <c r="N372" s="13" t="s">
        <v>868</v>
      </c>
      <c r="O372" s="18">
        <v>6981.03</v>
      </c>
      <c r="P372" s="10" t="s">
        <v>869</v>
      </c>
    </row>
    <row r="373" spans="1:16" ht="75" x14ac:dyDescent="0.25">
      <c r="A373" s="4" t="s">
        <v>391</v>
      </c>
      <c r="B373" s="4" t="s">
        <v>25</v>
      </c>
      <c r="C373" s="5">
        <v>8814.23</v>
      </c>
      <c r="D373" s="4" t="s">
        <v>26</v>
      </c>
      <c r="E373" s="7" t="s">
        <v>406</v>
      </c>
      <c r="F373" s="6">
        <v>500</v>
      </c>
      <c r="G373" s="5">
        <v>4407115</v>
      </c>
      <c r="H373" s="7" t="s">
        <v>406</v>
      </c>
      <c r="I373" s="21">
        <f t="shared" si="37"/>
        <v>7393.6766666666663</v>
      </c>
      <c r="J373" s="21"/>
      <c r="K373" s="9">
        <v>6700</v>
      </c>
      <c r="L373" s="17" t="s">
        <v>867</v>
      </c>
      <c r="M373" s="9">
        <v>8500</v>
      </c>
      <c r="N373" s="13" t="s">
        <v>868</v>
      </c>
      <c r="O373" s="18">
        <v>6981.03</v>
      </c>
      <c r="P373" s="10" t="s">
        <v>869</v>
      </c>
    </row>
    <row r="374" spans="1:16" x14ac:dyDescent="0.25">
      <c r="A374" s="4" t="s">
        <v>391</v>
      </c>
      <c r="B374" s="4" t="s">
        <v>28</v>
      </c>
      <c r="C374" s="5">
        <v>9859.92</v>
      </c>
      <c r="D374" s="4" t="s">
        <v>26</v>
      </c>
      <c r="E374" s="4" t="s">
        <v>407</v>
      </c>
      <c r="F374" s="6">
        <v>100</v>
      </c>
      <c r="G374" s="5">
        <v>985992</v>
      </c>
      <c r="H374" s="4" t="s">
        <v>407</v>
      </c>
      <c r="I374" s="21">
        <f t="shared" si="37"/>
        <v>7393.6766666666663</v>
      </c>
      <c r="J374" s="21"/>
      <c r="K374" s="9">
        <v>6700</v>
      </c>
      <c r="L374" s="17" t="s">
        <v>867</v>
      </c>
      <c r="M374" s="9">
        <v>8500</v>
      </c>
      <c r="N374" s="13" t="s">
        <v>868</v>
      </c>
      <c r="O374" s="18">
        <v>6981.03</v>
      </c>
      <c r="P374" s="10" t="s">
        <v>869</v>
      </c>
    </row>
    <row r="375" spans="1:16" x14ac:dyDescent="0.25">
      <c r="C375" s="3"/>
      <c r="F375" s="8"/>
      <c r="G375" s="3"/>
    </row>
    <row r="376" spans="1:16" x14ac:dyDescent="0.25">
      <c r="A376" s="37" t="s">
        <v>408</v>
      </c>
      <c r="B376" s="37"/>
      <c r="C376" s="37"/>
      <c r="D376" s="37"/>
      <c r="E376" s="37"/>
      <c r="F376" s="37"/>
      <c r="G376" s="37"/>
      <c r="H376" s="37"/>
    </row>
    <row r="377" spans="1:16" x14ac:dyDescent="0.25">
      <c r="C377" s="3"/>
      <c r="E377" t="s">
        <v>11</v>
      </c>
      <c r="F377" s="2">
        <v>8000</v>
      </c>
      <c r="G377" s="3"/>
    </row>
    <row r="378" spans="1:16" ht="30" x14ac:dyDescent="0.25">
      <c r="A378" s="4" t="s">
        <v>12</v>
      </c>
      <c r="B378" s="4" t="s">
        <v>13</v>
      </c>
      <c r="C378" s="4" t="s">
        <v>14</v>
      </c>
      <c r="D378" s="4" t="s">
        <v>15</v>
      </c>
      <c r="E378" s="4" t="s">
        <v>16</v>
      </c>
      <c r="F378" s="4" t="s">
        <v>17</v>
      </c>
      <c r="G378" s="4" t="s">
        <v>18</v>
      </c>
      <c r="H378" s="4" t="s">
        <v>19</v>
      </c>
      <c r="I378" s="19" t="s">
        <v>1061</v>
      </c>
      <c r="J378" s="19"/>
    </row>
    <row r="379" spans="1:16" x14ac:dyDescent="0.25">
      <c r="A379" s="4" t="s">
        <v>409</v>
      </c>
      <c r="B379" s="4" t="s">
        <v>25</v>
      </c>
      <c r="C379" s="5">
        <v>6274.8</v>
      </c>
      <c r="D379" s="4" t="s">
        <v>22</v>
      </c>
      <c r="E379" s="4" t="s">
        <v>380</v>
      </c>
      <c r="F379" s="6">
        <v>8000</v>
      </c>
      <c r="G379" s="5">
        <v>50198400</v>
      </c>
      <c r="H379" s="4" t="s">
        <v>410</v>
      </c>
      <c r="I379" s="21">
        <f t="shared" ref="I379" si="38">+(K379+M379+O379)/3</f>
        <v>7945.543333333334</v>
      </c>
      <c r="J379" s="21"/>
      <c r="K379" s="9">
        <v>6990</v>
      </c>
      <c r="L379" s="17" t="s">
        <v>870</v>
      </c>
      <c r="M379" s="9">
        <v>9400</v>
      </c>
      <c r="N379" s="13" t="s">
        <v>871</v>
      </c>
      <c r="O379" s="18">
        <v>7446.63</v>
      </c>
      <c r="P379" s="10" t="s">
        <v>872</v>
      </c>
    </row>
    <row r="380" spans="1:16" ht="210" x14ac:dyDescent="0.25">
      <c r="A380" s="4" t="s">
        <v>409</v>
      </c>
      <c r="B380" s="4" t="s">
        <v>25</v>
      </c>
      <c r="C380" s="5">
        <v>6772.4</v>
      </c>
      <c r="D380" s="4" t="s">
        <v>26</v>
      </c>
      <c r="E380" s="4" t="s">
        <v>411</v>
      </c>
      <c r="F380" s="6">
        <v>400</v>
      </c>
      <c r="G380" s="5">
        <v>2708960</v>
      </c>
      <c r="H380" s="7" t="s">
        <v>412</v>
      </c>
      <c r="I380" s="21">
        <f t="shared" ref="I380:I385" si="39">+(K380+M380+O380)/3</f>
        <v>7945.543333333334</v>
      </c>
      <c r="J380" s="21"/>
      <c r="K380" s="9">
        <v>6990</v>
      </c>
      <c r="L380" s="17" t="s">
        <v>870</v>
      </c>
      <c r="M380" s="9">
        <v>9400</v>
      </c>
      <c r="N380" s="13" t="s">
        <v>871</v>
      </c>
      <c r="O380" s="18">
        <v>7446.63</v>
      </c>
      <c r="P380" s="10" t="s">
        <v>872</v>
      </c>
    </row>
    <row r="381" spans="1:16" x14ac:dyDescent="0.25">
      <c r="A381" s="4" t="s">
        <v>409</v>
      </c>
      <c r="B381" s="4" t="s">
        <v>28</v>
      </c>
      <c r="C381" s="5">
        <v>7006</v>
      </c>
      <c r="D381" s="4" t="s">
        <v>22</v>
      </c>
      <c r="E381" s="4" t="s">
        <v>380</v>
      </c>
      <c r="F381" s="6">
        <v>8000</v>
      </c>
      <c r="G381" s="5">
        <v>56048000</v>
      </c>
      <c r="H381" s="4" t="s">
        <v>381</v>
      </c>
      <c r="I381" s="21">
        <f t="shared" si="39"/>
        <v>7945.543333333334</v>
      </c>
      <c r="J381" s="21"/>
      <c r="K381" s="9">
        <v>6990</v>
      </c>
      <c r="L381" s="17" t="s">
        <v>870</v>
      </c>
      <c r="M381" s="9">
        <v>9400</v>
      </c>
      <c r="N381" s="13" t="s">
        <v>871</v>
      </c>
      <c r="O381" s="18">
        <v>7446.63</v>
      </c>
      <c r="P381" s="10" t="s">
        <v>872</v>
      </c>
    </row>
    <row r="382" spans="1:16" x14ac:dyDescent="0.25">
      <c r="A382" s="4" t="s">
        <v>409</v>
      </c>
      <c r="B382" s="4" t="s">
        <v>25</v>
      </c>
      <c r="C382" s="5">
        <v>7690</v>
      </c>
      <c r="D382" s="4" t="s">
        <v>29</v>
      </c>
      <c r="E382" s="4" t="s">
        <v>385</v>
      </c>
      <c r="F382" s="6">
        <v>1000</v>
      </c>
      <c r="G382" s="5">
        <v>7690000</v>
      </c>
      <c r="H382" s="4" t="s">
        <v>413</v>
      </c>
      <c r="I382" s="21">
        <f t="shared" si="39"/>
        <v>7945.543333333334</v>
      </c>
      <c r="J382" s="21"/>
      <c r="K382" s="9">
        <v>6990</v>
      </c>
      <c r="L382" s="17" t="s">
        <v>870</v>
      </c>
      <c r="M382" s="9">
        <v>9400</v>
      </c>
      <c r="N382" s="13" t="s">
        <v>871</v>
      </c>
      <c r="O382" s="18">
        <v>7446.63</v>
      </c>
      <c r="P382" s="10" t="s">
        <v>872</v>
      </c>
    </row>
    <row r="383" spans="1:16" ht="90" x14ac:dyDescent="0.25">
      <c r="A383" s="4" t="s">
        <v>409</v>
      </c>
      <c r="B383" s="4" t="s">
        <v>28</v>
      </c>
      <c r="C383" s="5">
        <v>7900</v>
      </c>
      <c r="D383" s="4" t="s">
        <v>29</v>
      </c>
      <c r="E383" s="4" t="s">
        <v>385</v>
      </c>
      <c r="F383" s="6">
        <v>3000</v>
      </c>
      <c r="G383" s="5">
        <v>23700000</v>
      </c>
      <c r="H383" s="7" t="s">
        <v>414</v>
      </c>
      <c r="I383" s="21">
        <f t="shared" si="39"/>
        <v>7945.543333333334</v>
      </c>
      <c r="J383" s="21"/>
      <c r="K383" s="9">
        <v>6990</v>
      </c>
      <c r="L383" s="17" t="s">
        <v>870</v>
      </c>
      <c r="M383" s="9">
        <v>9400</v>
      </c>
      <c r="N383" s="13" t="s">
        <v>871</v>
      </c>
      <c r="O383" s="18">
        <v>7446.63</v>
      </c>
      <c r="P383" s="10" t="s">
        <v>872</v>
      </c>
    </row>
    <row r="384" spans="1:16" x14ac:dyDescent="0.25">
      <c r="A384" s="4" t="s">
        <v>409</v>
      </c>
      <c r="B384" s="4" t="s">
        <v>28</v>
      </c>
      <c r="C384" s="5">
        <v>9360</v>
      </c>
      <c r="D384" s="4" t="s">
        <v>415</v>
      </c>
      <c r="E384" s="4" t="s">
        <v>416</v>
      </c>
      <c r="F384" s="6">
        <v>8000</v>
      </c>
      <c r="G384" s="5">
        <v>74880000</v>
      </c>
      <c r="H384" s="4" t="s">
        <v>417</v>
      </c>
      <c r="I384" s="21">
        <f t="shared" si="39"/>
        <v>7945.543333333334</v>
      </c>
      <c r="J384" s="21"/>
      <c r="K384" s="9">
        <v>6990</v>
      </c>
      <c r="L384" s="17" t="s">
        <v>870</v>
      </c>
      <c r="M384" s="9">
        <v>9400</v>
      </c>
      <c r="N384" s="13" t="s">
        <v>871</v>
      </c>
      <c r="O384" s="18">
        <v>7446.63</v>
      </c>
      <c r="P384" s="10" t="s">
        <v>872</v>
      </c>
    </row>
    <row r="385" spans="1:16" x14ac:dyDescent="0.25">
      <c r="A385" s="4" t="s">
        <v>409</v>
      </c>
      <c r="B385" s="4" t="s">
        <v>28</v>
      </c>
      <c r="C385" s="5">
        <v>11274.09</v>
      </c>
      <c r="D385" s="4" t="s">
        <v>26</v>
      </c>
      <c r="E385" s="4" t="s">
        <v>418</v>
      </c>
      <c r="F385" s="6">
        <v>50</v>
      </c>
      <c r="G385" s="5">
        <v>563704.5</v>
      </c>
      <c r="H385" s="4" t="s">
        <v>418</v>
      </c>
      <c r="I385" s="21">
        <f t="shared" si="39"/>
        <v>7945.543333333334</v>
      </c>
      <c r="J385" s="21"/>
      <c r="K385" s="9">
        <v>6990</v>
      </c>
      <c r="L385" s="17" t="s">
        <v>870</v>
      </c>
      <c r="M385" s="9">
        <v>9400</v>
      </c>
      <c r="N385" s="13" t="s">
        <v>871</v>
      </c>
      <c r="O385" s="18">
        <v>7446.63</v>
      </c>
      <c r="P385" s="10" t="s">
        <v>872</v>
      </c>
    </row>
    <row r="386" spans="1:16" x14ac:dyDescent="0.25">
      <c r="C386" s="3"/>
      <c r="F386" s="8"/>
      <c r="G386" s="3"/>
    </row>
    <row r="387" spans="1:16" x14ac:dyDescent="0.25">
      <c r="A387" s="37" t="s">
        <v>419</v>
      </c>
      <c r="B387" s="37"/>
      <c r="C387" s="37"/>
      <c r="D387" s="37"/>
      <c r="E387" s="37"/>
      <c r="F387" s="37"/>
      <c r="G387" s="37"/>
      <c r="H387" s="37"/>
    </row>
    <row r="388" spans="1:16" x14ac:dyDescent="0.25">
      <c r="C388" s="3"/>
      <c r="E388" t="s">
        <v>11</v>
      </c>
      <c r="F388" s="2">
        <v>40000</v>
      </c>
      <c r="G388" s="3"/>
    </row>
    <row r="389" spans="1:16" ht="30" x14ac:dyDescent="0.25">
      <c r="A389" s="4" t="s">
        <v>12</v>
      </c>
      <c r="B389" s="4" t="s">
        <v>13</v>
      </c>
      <c r="C389" s="4" t="s">
        <v>14</v>
      </c>
      <c r="D389" s="4" t="s">
        <v>15</v>
      </c>
      <c r="E389" s="4" t="s">
        <v>16</v>
      </c>
      <c r="F389" s="4" t="s">
        <v>17</v>
      </c>
      <c r="G389" s="4" t="s">
        <v>18</v>
      </c>
      <c r="H389" s="4" t="s">
        <v>19</v>
      </c>
      <c r="I389" s="19" t="s">
        <v>1061</v>
      </c>
      <c r="J389" s="19"/>
    </row>
    <row r="390" spans="1:16" x14ac:dyDescent="0.25">
      <c r="A390" s="4" t="s">
        <v>420</v>
      </c>
      <c r="B390" s="4" t="s">
        <v>25</v>
      </c>
      <c r="C390" s="5">
        <v>6975.72</v>
      </c>
      <c r="D390" s="4" t="s">
        <v>22</v>
      </c>
      <c r="E390" s="4" t="s">
        <v>380</v>
      </c>
      <c r="F390" s="6">
        <v>40000</v>
      </c>
      <c r="G390" s="5">
        <v>279028800</v>
      </c>
      <c r="H390" s="4" t="s">
        <v>421</v>
      </c>
      <c r="I390" s="21">
        <f t="shared" ref="I390:I394" si="40">+(K390+M390+O390)/3</f>
        <v>9460.8233333333337</v>
      </c>
      <c r="J390" s="21"/>
      <c r="K390" s="9">
        <v>9772.19</v>
      </c>
      <c r="L390" s="14" t="s">
        <v>873</v>
      </c>
      <c r="M390" s="9">
        <v>9410.2800000000007</v>
      </c>
      <c r="N390" s="13" t="s">
        <v>874</v>
      </c>
      <c r="O390" s="9">
        <v>9200</v>
      </c>
      <c r="P390" s="10" t="s">
        <v>875</v>
      </c>
    </row>
    <row r="391" spans="1:16" ht="240" x14ac:dyDescent="0.25">
      <c r="A391" s="4" t="s">
        <v>420</v>
      </c>
      <c r="B391" s="4" t="s">
        <v>21</v>
      </c>
      <c r="C391" s="5">
        <v>7268.28</v>
      </c>
      <c r="D391" s="4" t="s">
        <v>26</v>
      </c>
      <c r="E391" s="7" t="s">
        <v>422</v>
      </c>
      <c r="F391" s="6">
        <v>400</v>
      </c>
      <c r="G391" s="5">
        <v>2907312</v>
      </c>
      <c r="H391" s="7" t="s">
        <v>423</v>
      </c>
      <c r="I391" s="21">
        <f t="shared" ref="I391:I393" si="41">+(K391+M391+O391)/3</f>
        <v>9460.8233333333337</v>
      </c>
      <c r="J391" s="21"/>
      <c r="K391" s="9">
        <v>9772.19</v>
      </c>
      <c r="L391" s="14" t="s">
        <v>873</v>
      </c>
      <c r="M391" s="9">
        <v>9410.2800000000007</v>
      </c>
      <c r="N391" s="13" t="s">
        <v>874</v>
      </c>
      <c r="O391" s="9">
        <v>9200</v>
      </c>
      <c r="P391" s="10" t="s">
        <v>875</v>
      </c>
    </row>
    <row r="392" spans="1:16" ht="210" x14ac:dyDescent="0.25">
      <c r="A392" s="4" t="s">
        <v>420</v>
      </c>
      <c r="B392" s="4" t="s">
        <v>32</v>
      </c>
      <c r="C392" s="5">
        <v>7815.35</v>
      </c>
      <c r="D392" s="4" t="s">
        <v>26</v>
      </c>
      <c r="E392" s="4" t="s">
        <v>424</v>
      </c>
      <c r="F392" s="6">
        <v>400</v>
      </c>
      <c r="G392" s="5">
        <v>3126140</v>
      </c>
      <c r="H392" s="7" t="s">
        <v>425</v>
      </c>
      <c r="I392" s="21">
        <f t="shared" si="41"/>
        <v>9460.8233333333337</v>
      </c>
      <c r="J392" s="21"/>
      <c r="K392" s="9">
        <v>9772.19</v>
      </c>
      <c r="L392" s="14" t="s">
        <v>873</v>
      </c>
      <c r="M392" s="9">
        <v>9410.2800000000007</v>
      </c>
      <c r="N392" s="13" t="s">
        <v>874</v>
      </c>
      <c r="O392" s="9">
        <v>9200</v>
      </c>
      <c r="P392" s="10" t="s">
        <v>875</v>
      </c>
    </row>
    <row r="393" spans="1:16" x14ac:dyDescent="0.25">
      <c r="A393" s="4" t="s">
        <v>420</v>
      </c>
      <c r="B393" s="4" t="s">
        <v>28</v>
      </c>
      <c r="C393" s="5">
        <v>8089</v>
      </c>
      <c r="D393" s="4" t="s">
        <v>22</v>
      </c>
      <c r="E393" s="4" t="s">
        <v>380</v>
      </c>
      <c r="F393" s="6">
        <v>40000</v>
      </c>
      <c r="G393" s="5">
        <v>323560000</v>
      </c>
      <c r="H393" s="4" t="s">
        <v>381</v>
      </c>
      <c r="I393" s="21">
        <f t="shared" si="41"/>
        <v>9460.8233333333337</v>
      </c>
      <c r="J393" s="21"/>
      <c r="K393" s="9">
        <v>9772.19</v>
      </c>
      <c r="L393" s="14" t="s">
        <v>873</v>
      </c>
      <c r="M393" s="9">
        <v>9410.2800000000007</v>
      </c>
      <c r="N393" s="13" t="s">
        <v>874</v>
      </c>
      <c r="O393" s="9">
        <v>9200</v>
      </c>
      <c r="P393" s="10" t="s">
        <v>875</v>
      </c>
    </row>
    <row r="394" spans="1:16" ht="90" x14ac:dyDescent="0.25">
      <c r="A394" s="4" t="s">
        <v>420</v>
      </c>
      <c r="B394" s="4" t="s">
        <v>25</v>
      </c>
      <c r="C394" s="5">
        <v>9130</v>
      </c>
      <c r="D394" s="4" t="s">
        <v>29</v>
      </c>
      <c r="E394" s="4" t="s">
        <v>385</v>
      </c>
      <c r="F394" s="6">
        <v>1000</v>
      </c>
      <c r="G394" s="5">
        <v>9130000</v>
      </c>
      <c r="H394" s="7" t="s">
        <v>426</v>
      </c>
      <c r="I394" s="21">
        <f t="shared" si="40"/>
        <v>9512.3966666666674</v>
      </c>
      <c r="J394" s="21"/>
      <c r="K394" s="9">
        <v>9772.19</v>
      </c>
      <c r="L394" s="14" t="s">
        <v>873</v>
      </c>
      <c r="M394" s="9">
        <v>8465</v>
      </c>
      <c r="N394" s="13" t="s">
        <v>874</v>
      </c>
      <c r="O394" s="9">
        <v>10300</v>
      </c>
      <c r="P394" s="10" t="s">
        <v>875</v>
      </c>
    </row>
    <row r="395" spans="1:16" ht="90" x14ac:dyDescent="0.25">
      <c r="A395" s="4" t="s">
        <v>420</v>
      </c>
      <c r="B395" s="4" t="s">
        <v>28</v>
      </c>
      <c r="C395" s="5">
        <v>9158</v>
      </c>
      <c r="D395" s="4" t="s">
        <v>29</v>
      </c>
      <c r="E395" s="4" t="s">
        <v>385</v>
      </c>
      <c r="F395" s="6">
        <v>3000</v>
      </c>
      <c r="G395" s="5">
        <v>27474000</v>
      </c>
      <c r="H395" s="7" t="s">
        <v>427</v>
      </c>
      <c r="I395" s="21">
        <f t="shared" ref="I395:I397" si="42">+(K395+M395+O395)/3</f>
        <v>9460.8233333333337</v>
      </c>
      <c r="J395" s="21"/>
      <c r="K395" s="9">
        <v>9772.19</v>
      </c>
      <c r="L395" s="14" t="s">
        <v>873</v>
      </c>
      <c r="M395" s="9">
        <v>9410.2800000000007</v>
      </c>
      <c r="N395" s="13" t="s">
        <v>874</v>
      </c>
      <c r="O395" s="9">
        <v>9200</v>
      </c>
      <c r="P395" s="10" t="s">
        <v>875</v>
      </c>
    </row>
    <row r="396" spans="1:16" ht="75" x14ac:dyDescent="0.25">
      <c r="A396" s="4" t="s">
        <v>420</v>
      </c>
      <c r="B396" s="4" t="s">
        <v>25</v>
      </c>
      <c r="C396" s="5">
        <v>10816.36</v>
      </c>
      <c r="D396" s="4" t="s">
        <v>26</v>
      </c>
      <c r="E396" s="7" t="s">
        <v>428</v>
      </c>
      <c r="F396" s="6">
        <v>30</v>
      </c>
      <c r="G396" s="5">
        <v>324490.8</v>
      </c>
      <c r="H396" s="7" t="s">
        <v>428</v>
      </c>
      <c r="I396" s="21">
        <f t="shared" si="42"/>
        <v>9460.8233333333337</v>
      </c>
      <c r="J396" s="21"/>
      <c r="K396" s="9">
        <v>9772.19</v>
      </c>
      <c r="L396" s="14" t="s">
        <v>873</v>
      </c>
      <c r="M396" s="9">
        <v>9410.2800000000007</v>
      </c>
      <c r="N396" s="13" t="s">
        <v>874</v>
      </c>
      <c r="O396" s="9">
        <v>9200</v>
      </c>
      <c r="P396" s="10" t="s">
        <v>875</v>
      </c>
    </row>
    <row r="397" spans="1:16" x14ac:dyDescent="0.25">
      <c r="A397" s="4" t="s">
        <v>420</v>
      </c>
      <c r="B397" s="4" t="s">
        <v>28</v>
      </c>
      <c r="C397" s="5">
        <v>12159.15</v>
      </c>
      <c r="D397" s="4" t="s">
        <v>26</v>
      </c>
      <c r="E397" s="4" t="s">
        <v>429</v>
      </c>
      <c r="F397" s="6">
        <v>50</v>
      </c>
      <c r="G397" s="5">
        <v>607957.5</v>
      </c>
      <c r="H397" s="4" t="s">
        <v>429</v>
      </c>
      <c r="I397" s="21">
        <f t="shared" si="42"/>
        <v>9460.8233333333337</v>
      </c>
      <c r="J397" s="21"/>
      <c r="K397" s="9">
        <v>9772.19</v>
      </c>
      <c r="L397" s="14" t="s">
        <v>873</v>
      </c>
      <c r="M397" s="9">
        <v>9410.2800000000007</v>
      </c>
      <c r="N397" s="13" t="s">
        <v>874</v>
      </c>
      <c r="O397" s="9">
        <v>9200</v>
      </c>
      <c r="P397" s="10" t="s">
        <v>875</v>
      </c>
    </row>
    <row r="398" spans="1:16" x14ac:dyDescent="0.25">
      <c r="C398" s="3"/>
      <c r="F398" s="8"/>
      <c r="G398" s="3"/>
    </row>
    <row r="399" spans="1:16" x14ac:dyDescent="0.25">
      <c r="A399" s="37" t="s">
        <v>430</v>
      </c>
      <c r="B399" s="37"/>
      <c r="C399" s="37"/>
      <c r="D399" s="37"/>
      <c r="E399" s="37"/>
      <c r="F399" s="37"/>
      <c r="G399" s="37"/>
      <c r="H399" s="37"/>
    </row>
    <row r="400" spans="1:16" x14ac:dyDescent="0.25">
      <c r="C400" s="3"/>
      <c r="E400" t="s">
        <v>11</v>
      </c>
      <c r="F400" s="2">
        <v>5000</v>
      </c>
      <c r="G400" s="3"/>
    </row>
    <row r="401" spans="1:16" ht="30" x14ac:dyDescent="0.25">
      <c r="A401" s="4" t="s">
        <v>12</v>
      </c>
      <c r="B401" s="4" t="s">
        <v>13</v>
      </c>
      <c r="C401" s="4" t="s">
        <v>14</v>
      </c>
      <c r="D401" s="4" t="s">
        <v>15</v>
      </c>
      <c r="E401" s="4" t="s">
        <v>16</v>
      </c>
      <c r="F401" s="4" t="s">
        <v>17</v>
      </c>
      <c r="G401" s="4" t="s">
        <v>18</v>
      </c>
      <c r="H401" s="4" t="s">
        <v>19</v>
      </c>
      <c r="I401" s="19" t="s">
        <v>1061</v>
      </c>
      <c r="J401" s="19"/>
    </row>
    <row r="402" spans="1:16" x14ac:dyDescent="0.25">
      <c r="A402" s="4" t="s">
        <v>431</v>
      </c>
      <c r="B402" s="4" t="s">
        <v>25</v>
      </c>
      <c r="C402" s="5">
        <v>7998.41</v>
      </c>
      <c r="D402" s="4" t="s">
        <v>22</v>
      </c>
      <c r="E402" s="4" t="s">
        <v>380</v>
      </c>
      <c r="F402" s="6">
        <v>5000</v>
      </c>
      <c r="G402" s="5">
        <v>39992050</v>
      </c>
      <c r="H402" s="4" t="s">
        <v>432</v>
      </c>
      <c r="I402" s="21">
        <f t="shared" ref="I402:I407" si="43">+(K402+M402+O402)/3</f>
        <v>9155.873333333333</v>
      </c>
      <c r="J402" s="21"/>
      <c r="K402" s="9">
        <v>8801.4599999999991</v>
      </c>
      <c r="L402" s="14" t="s">
        <v>876</v>
      </c>
      <c r="M402" s="9">
        <v>9166.16</v>
      </c>
      <c r="N402" s="13" t="s">
        <v>877</v>
      </c>
      <c r="O402" s="9">
        <v>9500</v>
      </c>
      <c r="P402" s="10" t="s">
        <v>878</v>
      </c>
    </row>
    <row r="403" spans="1:16" ht="225" x14ac:dyDescent="0.25">
      <c r="A403" s="4" t="s">
        <v>431</v>
      </c>
      <c r="B403" s="4" t="s">
        <v>25</v>
      </c>
      <c r="C403" s="5">
        <v>8336.5499999999993</v>
      </c>
      <c r="D403" s="4" t="s">
        <v>26</v>
      </c>
      <c r="E403" s="4" t="s">
        <v>433</v>
      </c>
      <c r="F403" s="6">
        <v>400</v>
      </c>
      <c r="G403" s="5">
        <v>3334620</v>
      </c>
      <c r="H403" s="7" t="s">
        <v>434</v>
      </c>
      <c r="I403" s="21">
        <f t="shared" ref="I403:I406" si="44">+(K403+M403+O403)/3</f>
        <v>9155.873333333333</v>
      </c>
      <c r="J403" s="21"/>
      <c r="K403" s="9">
        <v>8801.4599999999991</v>
      </c>
      <c r="L403" s="14" t="s">
        <v>876</v>
      </c>
      <c r="M403" s="9">
        <v>9166.16</v>
      </c>
      <c r="N403" s="13" t="s">
        <v>877</v>
      </c>
      <c r="O403" s="9">
        <v>9500</v>
      </c>
      <c r="P403" s="10" t="s">
        <v>878</v>
      </c>
    </row>
    <row r="404" spans="1:16" x14ac:dyDescent="0.25">
      <c r="A404" s="4" t="s">
        <v>431</v>
      </c>
      <c r="B404" s="4" t="s">
        <v>28</v>
      </c>
      <c r="C404" s="5">
        <v>8612</v>
      </c>
      <c r="D404" s="4" t="s">
        <v>22</v>
      </c>
      <c r="E404" s="4" t="s">
        <v>380</v>
      </c>
      <c r="F404" s="6">
        <v>5000</v>
      </c>
      <c r="G404" s="5">
        <v>43060000</v>
      </c>
      <c r="H404" s="4" t="s">
        <v>435</v>
      </c>
      <c r="I404" s="21">
        <f t="shared" si="44"/>
        <v>9155.873333333333</v>
      </c>
      <c r="J404" s="21"/>
      <c r="K404" s="9">
        <v>8801.4599999999991</v>
      </c>
      <c r="L404" s="14" t="s">
        <v>876</v>
      </c>
      <c r="M404" s="9">
        <v>9166.16</v>
      </c>
      <c r="N404" s="13" t="s">
        <v>877</v>
      </c>
      <c r="O404" s="9">
        <v>9500</v>
      </c>
      <c r="P404" s="10" t="s">
        <v>878</v>
      </c>
    </row>
    <row r="405" spans="1:16" x14ac:dyDescent="0.25">
      <c r="A405" s="4" t="s">
        <v>431</v>
      </c>
      <c r="B405" s="4" t="s">
        <v>25</v>
      </c>
      <c r="C405" s="5">
        <v>9740</v>
      </c>
      <c r="D405" s="4" t="s">
        <v>29</v>
      </c>
      <c r="E405" s="4" t="s">
        <v>385</v>
      </c>
      <c r="F405" s="6">
        <v>1000</v>
      </c>
      <c r="G405" s="5">
        <v>9740000</v>
      </c>
      <c r="H405" s="4" t="s">
        <v>436</v>
      </c>
      <c r="I405" s="21">
        <f t="shared" si="44"/>
        <v>9155.873333333333</v>
      </c>
      <c r="J405" s="21"/>
      <c r="K405" s="9">
        <v>8801.4599999999991</v>
      </c>
      <c r="L405" s="14" t="s">
        <v>876</v>
      </c>
      <c r="M405" s="9">
        <v>9166.16</v>
      </c>
      <c r="N405" s="13" t="s">
        <v>877</v>
      </c>
      <c r="O405" s="9">
        <v>9500</v>
      </c>
      <c r="P405" s="10" t="s">
        <v>878</v>
      </c>
    </row>
    <row r="406" spans="1:16" ht="90" x14ac:dyDescent="0.25">
      <c r="A406" s="4" t="s">
        <v>431</v>
      </c>
      <c r="B406" s="4" t="s">
        <v>28</v>
      </c>
      <c r="C406" s="5">
        <v>9742</v>
      </c>
      <c r="D406" s="4" t="s">
        <v>29</v>
      </c>
      <c r="E406" s="4" t="s">
        <v>385</v>
      </c>
      <c r="F406" s="6">
        <v>1000</v>
      </c>
      <c r="G406" s="5">
        <v>9742000</v>
      </c>
      <c r="H406" s="7" t="s">
        <v>437</v>
      </c>
      <c r="I406" s="21">
        <f t="shared" si="44"/>
        <v>9155.873333333333</v>
      </c>
      <c r="J406" s="21"/>
      <c r="K406" s="9">
        <v>8801.4599999999991</v>
      </c>
      <c r="L406" s="14" t="s">
        <v>876</v>
      </c>
      <c r="M406" s="9">
        <v>9166.16</v>
      </c>
      <c r="N406" s="13" t="s">
        <v>877</v>
      </c>
      <c r="O406" s="9">
        <v>9500</v>
      </c>
      <c r="P406" s="10" t="s">
        <v>878</v>
      </c>
    </row>
    <row r="407" spans="1:16" x14ac:dyDescent="0.25">
      <c r="A407" s="4" t="s">
        <v>431</v>
      </c>
      <c r="B407" s="4" t="s">
        <v>28</v>
      </c>
      <c r="C407" s="5">
        <v>13877.95</v>
      </c>
      <c r="D407" s="4" t="s">
        <v>26</v>
      </c>
      <c r="E407" s="4" t="s">
        <v>438</v>
      </c>
      <c r="F407" s="6">
        <v>50</v>
      </c>
      <c r="G407" s="5">
        <v>693897.5</v>
      </c>
      <c r="H407" s="4" t="s">
        <v>438</v>
      </c>
      <c r="I407" s="21">
        <f t="shared" si="43"/>
        <v>10061.566666666668</v>
      </c>
      <c r="J407" s="21"/>
      <c r="K407" s="9">
        <v>10424</v>
      </c>
      <c r="L407" s="14" t="s">
        <v>876</v>
      </c>
      <c r="M407" s="9">
        <v>10260.700000000001</v>
      </c>
      <c r="N407" s="13" t="s">
        <v>877</v>
      </c>
      <c r="O407" s="9">
        <v>9500</v>
      </c>
      <c r="P407" s="10" t="s">
        <v>878</v>
      </c>
    </row>
    <row r="408" spans="1:16" x14ac:dyDescent="0.25">
      <c r="C408" s="3"/>
      <c r="F408" s="8"/>
      <c r="G408" s="3"/>
    </row>
    <row r="409" spans="1:16" x14ac:dyDescent="0.25">
      <c r="A409" s="37" t="s">
        <v>439</v>
      </c>
      <c r="B409" s="37"/>
      <c r="C409" s="37"/>
      <c r="D409" s="37"/>
      <c r="E409" s="37"/>
      <c r="F409" s="37"/>
      <c r="G409" s="37"/>
      <c r="H409" s="37"/>
    </row>
    <row r="410" spans="1:16" x14ac:dyDescent="0.25">
      <c r="C410" s="3"/>
      <c r="E410" t="s">
        <v>11</v>
      </c>
      <c r="F410" s="2">
        <v>34000</v>
      </c>
      <c r="G410" s="3"/>
    </row>
    <row r="411" spans="1:16" ht="30" x14ac:dyDescent="0.25">
      <c r="A411" s="4" t="s">
        <v>12</v>
      </c>
      <c r="B411" s="4" t="s">
        <v>13</v>
      </c>
      <c r="C411" s="4" t="s">
        <v>14</v>
      </c>
      <c r="D411" s="4" t="s">
        <v>15</v>
      </c>
      <c r="E411" s="4" t="s">
        <v>16</v>
      </c>
      <c r="F411" s="4" t="s">
        <v>17</v>
      </c>
      <c r="G411" s="4" t="s">
        <v>18</v>
      </c>
      <c r="H411" s="4" t="s">
        <v>19</v>
      </c>
      <c r="I411" s="19" t="s">
        <v>1061</v>
      </c>
      <c r="J411" s="19"/>
    </row>
    <row r="412" spans="1:16" x14ac:dyDescent="0.25">
      <c r="A412" s="4" t="s">
        <v>440</v>
      </c>
      <c r="B412" s="4" t="s">
        <v>21</v>
      </c>
      <c r="C412" s="5">
        <v>189</v>
      </c>
      <c r="D412" s="4" t="s">
        <v>29</v>
      </c>
      <c r="E412" s="4" t="s">
        <v>115</v>
      </c>
      <c r="F412" s="6">
        <v>34000</v>
      </c>
      <c r="G412" s="5">
        <v>6426000</v>
      </c>
      <c r="H412" s="4" t="s">
        <v>441</v>
      </c>
      <c r="I412" s="21">
        <f t="shared" ref="I412:I414" si="45">+(K412+M412+O412)/3</f>
        <v>376.66666666666669</v>
      </c>
      <c r="J412" s="21"/>
      <c r="K412" s="9">
        <v>550</v>
      </c>
      <c r="L412" s="13" t="s">
        <v>879</v>
      </c>
      <c r="M412" s="9">
        <v>300</v>
      </c>
      <c r="N412" s="13" t="s">
        <v>1128</v>
      </c>
      <c r="O412" s="9">
        <v>280</v>
      </c>
      <c r="P412" s="10" t="s">
        <v>880</v>
      </c>
    </row>
    <row r="413" spans="1:16" x14ac:dyDescent="0.25">
      <c r="A413" s="4" t="s">
        <v>440</v>
      </c>
      <c r="B413" s="4" t="s">
        <v>32</v>
      </c>
      <c r="C413" s="5">
        <v>199</v>
      </c>
      <c r="D413" s="4" t="s">
        <v>29</v>
      </c>
      <c r="E413" s="4" t="s">
        <v>115</v>
      </c>
      <c r="F413" s="6">
        <v>34000</v>
      </c>
      <c r="G413" s="5">
        <v>6766000</v>
      </c>
      <c r="H413" s="4" t="s">
        <v>442</v>
      </c>
      <c r="I413" s="21">
        <f t="shared" ref="I413" si="46">+(K413+M413+O413)/3</f>
        <v>376.66666666666669</v>
      </c>
      <c r="J413" s="21"/>
      <c r="K413" s="9">
        <v>550</v>
      </c>
      <c r="L413" s="13" t="s">
        <v>879</v>
      </c>
      <c r="M413" s="9">
        <v>300</v>
      </c>
      <c r="N413" s="13" t="s">
        <v>1128</v>
      </c>
      <c r="O413" s="9">
        <v>280</v>
      </c>
      <c r="P413" s="10" t="s">
        <v>880</v>
      </c>
    </row>
    <row r="414" spans="1:16" x14ac:dyDescent="0.25">
      <c r="A414" s="4" t="s">
        <v>440</v>
      </c>
      <c r="B414" s="4" t="s">
        <v>25</v>
      </c>
      <c r="C414" s="5">
        <v>222</v>
      </c>
      <c r="D414" s="4" t="s">
        <v>29</v>
      </c>
      <c r="E414" s="4" t="s">
        <v>115</v>
      </c>
      <c r="F414" s="6">
        <v>34000</v>
      </c>
      <c r="G414" s="5">
        <v>7548000</v>
      </c>
      <c r="H414" s="4" t="s">
        <v>443</v>
      </c>
      <c r="I414" s="21">
        <f t="shared" si="45"/>
        <v>662.80333333333328</v>
      </c>
      <c r="J414" s="21"/>
      <c r="K414" s="9">
        <v>950</v>
      </c>
      <c r="L414" s="13" t="s">
        <v>1023</v>
      </c>
      <c r="M414" s="9">
        <v>666.41</v>
      </c>
      <c r="N414" s="13" t="s">
        <v>1027</v>
      </c>
      <c r="O414" s="9">
        <v>372</v>
      </c>
      <c r="P414" s="10" t="s">
        <v>1028</v>
      </c>
    </row>
    <row r="415" spans="1:16" x14ac:dyDescent="0.25">
      <c r="A415" s="4" t="s">
        <v>440</v>
      </c>
      <c r="B415" s="4" t="s">
        <v>25</v>
      </c>
      <c r="C415" s="5">
        <v>225.55</v>
      </c>
      <c r="D415" s="4" t="s">
        <v>26</v>
      </c>
      <c r="E415" s="4" t="s">
        <v>444</v>
      </c>
      <c r="F415" s="6">
        <v>500</v>
      </c>
      <c r="G415" s="5">
        <v>112775</v>
      </c>
      <c r="H415" s="4" t="s">
        <v>444</v>
      </c>
      <c r="I415" s="21">
        <f t="shared" ref="I415:I424" si="47">+(K415+M415+O415)/3</f>
        <v>376.66666666666669</v>
      </c>
      <c r="J415" s="21"/>
      <c r="K415" s="9">
        <v>550</v>
      </c>
      <c r="L415" s="13" t="s">
        <v>879</v>
      </c>
      <c r="M415" s="9">
        <v>300</v>
      </c>
      <c r="N415" s="13" t="s">
        <v>1128</v>
      </c>
      <c r="O415" s="9">
        <v>280</v>
      </c>
      <c r="P415" s="10" t="s">
        <v>880</v>
      </c>
    </row>
    <row r="416" spans="1:16" x14ac:dyDescent="0.25">
      <c r="A416" s="4" t="s">
        <v>440</v>
      </c>
      <c r="B416" s="4" t="s">
        <v>25</v>
      </c>
      <c r="C416" s="5">
        <v>240</v>
      </c>
      <c r="D416" s="4" t="s">
        <v>22</v>
      </c>
      <c r="E416" s="4" t="s">
        <v>445</v>
      </c>
      <c r="F416" s="6">
        <v>34000</v>
      </c>
      <c r="G416" s="5">
        <v>8160000</v>
      </c>
      <c r="H416" s="4" t="s">
        <v>446</v>
      </c>
      <c r="I416" s="21">
        <f t="shared" si="47"/>
        <v>662.80333333333328</v>
      </c>
      <c r="J416" s="21"/>
      <c r="K416" s="9">
        <v>950</v>
      </c>
      <c r="L416" s="13" t="s">
        <v>1023</v>
      </c>
      <c r="M416" s="9">
        <v>666.41</v>
      </c>
      <c r="N416" s="13" t="s">
        <v>1027</v>
      </c>
      <c r="O416" s="9">
        <v>372</v>
      </c>
      <c r="P416" s="10" t="s">
        <v>1028</v>
      </c>
    </row>
    <row r="417" spans="1:16" x14ac:dyDescent="0.25">
      <c r="A417" s="4" t="s">
        <v>440</v>
      </c>
      <c r="B417" s="4" t="s">
        <v>41</v>
      </c>
      <c r="C417" s="5">
        <v>245</v>
      </c>
      <c r="D417" s="4" t="s">
        <v>29</v>
      </c>
      <c r="E417" s="4" t="s">
        <v>115</v>
      </c>
      <c r="F417" s="6">
        <v>34000</v>
      </c>
      <c r="G417" s="5">
        <v>8330000</v>
      </c>
      <c r="H417" s="4" t="s">
        <v>447</v>
      </c>
      <c r="I417" s="21">
        <f t="shared" si="47"/>
        <v>662.80333333333328</v>
      </c>
      <c r="J417" s="21"/>
      <c r="K417" s="9">
        <v>950</v>
      </c>
      <c r="L417" s="13" t="s">
        <v>1023</v>
      </c>
      <c r="M417" s="9">
        <v>666.41</v>
      </c>
      <c r="N417" s="13" t="s">
        <v>1027</v>
      </c>
      <c r="O417" s="9">
        <v>372</v>
      </c>
      <c r="P417" s="10" t="s">
        <v>1028</v>
      </c>
    </row>
    <row r="418" spans="1:16" x14ac:dyDescent="0.25">
      <c r="A418" s="4" t="s">
        <v>440</v>
      </c>
      <c r="B418" s="4" t="s">
        <v>28</v>
      </c>
      <c r="C418" s="5">
        <v>260</v>
      </c>
      <c r="D418" s="4" t="s">
        <v>22</v>
      </c>
      <c r="E418" s="4" t="s">
        <v>445</v>
      </c>
      <c r="F418" s="6">
        <v>34000</v>
      </c>
      <c r="G418" s="5">
        <v>8840000</v>
      </c>
      <c r="H418" s="4" t="s">
        <v>448</v>
      </c>
      <c r="I418" s="21">
        <f t="shared" si="47"/>
        <v>662.80333333333328</v>
      </c>
      <c r="J418" s="21"/>
      <c r="K418" s="9">
        <v>950</v>
      </c>
      <c r="L418" s="13" t="s">
        <v>1023</v>
      </c>
      <c r="M418" s="9">
        <v>666.41</v>
      </c>
      <c r="N418" s="13" t="s">
        <v>1027</v>
      </c>
      <c r="O418" s="9">
        <v>372</v>
      </c>
      <c r="P418" s="10" t="s">
        <v>1028</v>
      </c>
    </row>
    <row r="419" spans="1:16" x14ac:dyDescent="0.25">
      <c r="A419" s="4" t="s">
        <v>440</v>
      </c>
      <c r="B419" s="4" t="s">
        <v>32</v>
      </c>
      <c r="C419" s="5">
        <v>260.86</v>
      </c>
      <c r="D419" s="4" t="s">
        <v>26</v>
      </c>
      <c r="E419" s="4" t="s">
        <v>449</v>
      </c>
      <c r="F419" s="6">
        <v>100</v>
      </c>
      <c r="G419" s="5">
        <v>26086</v>
      </c>
      <c r="H419" s="4" t="s">
        <v>449</v>
      </c>
      <c r="I419" s="21">
        <f t="shared" si="47"/>
        <v>662.80333333333328</v>
      </c>
      <c r="J419" s="21"/>
      <c r="K419" s="9">
        <v>950</v>
      </c>
      <c r="L419" s="13" t="s">
        <v>1023</v>
      </c>
      <c r="M419" s="9">
        <v>666.41</v>
      </c>
      <c r="N419" s="13" t="s">
        <v>1027</v>
      </c>
      <c r="O419" s="9">
        <v>372</v>
      </c>
      <c r="P419" s="10" t="s">
        <v>1028</v>
      </c>
    </row>
    <row r="420" spans="1:16" x14ac:dyDescent="0.25">
      <c r="A420" s="4" t="s">
        <v>440</v>
      </c>
      <c r="B420" s="4" t="s">
        <v>57</v>
      </c>
      <c r="C420" s="5">
        <v>298</v>
      </c>
      <c r="D420" s="4" t="s">
        <v>29</v>
      </c>
      <c r="E420" s="4" t="s">
        <v>450</v>
      </c>
      <c r="F420" s="6">
        <v>34000</v>
      </c>
      <c r="G420" s="5">
        <v>10132000</v>
      </c>
      <c r="H420" s="4" t="s">
        <v>451</v>
      </c>
      <c r="I420" s="21">
        <f t="shared" si="47"/>
        <v>662.80333333333328</v>
      </c>
      <c r="J420" s="21"/>
      <c r="K420" s="9">
        <v>950</v>
      </c>
      <c r="L420" s="13" t="s">
        <v>1023</v>
      </c>
      <c r="M420" s="9">
        <v>666.41</v>
      </c>
      <c r="N420" s="13" t="s">
        <v>1027</v>
      </c>
      <c r="O420" s="9">
        <v>372</v>
      </c>
      <c r="P420" s="10" t="s">
        <v>1028</v>
      </c>
    </row>
    <row r="421" spans="1:16" x14ac:dyDescent="0.25">
      <c r="A421" s="4" t="s">
        <v>440</v>
      </c>
      <c r="B421" s="4" t="s">
        <v>28</v>
      </c>
      <c r="C421" s="5">
        <v>299</v>
      </c>
      <c r="D421" s="4" t="s">
        <v>29</v>
      </c>
      <c r="E421" s="4" t="s">
        <v>450</v>
      </c>
      <c r="F421" s="6">
        <v>34000</v>
      </c>
      <c r="G421" s="5">
        <v>10166000</v>
      </c>
      <c r="H421" s="4" t="s">
        <v>443</v>
      </c>
      <c r="I421" s="21">
        <f t="shared" si="47"/>
        <v>662.80333333333328</v>
      </c>
      <c r="J421" s="21"/>
      <c r="K421" s="9">
        <v>950</v>
      </c>
      <c r="L421" s="13" t="s">
        <v>1023</v>
      </c>
      <c r="M421" s="9">
        <v>666.41</v>
      </c>
      <c r="N421" s="13" t="s">
        <v>1027</v>
      </c>
      <c r="O421" s="9">
        <v>372</v>
      </c>
      <c r="P421" s="10" t="s">
        <v>1028</v>
      </c>
    </row>
    <row r="422" spans="1:16" x14ac:dyDescent="0.25">
      <c r="A422" s="4" t="s">
        <v>440</v>
      </c>
      <c r="B422" s="4" t="s">
        <v>28</v>
      </c>
      <c r="C422" s="5">
        <v>365.62</v>
      </c>
      <c r="D422" s="4" t="s">
        <v>26</v>
      </c>
      <c r="E422" s="4" t="s">
        <v>452</v>
      </c>
      <c r="F422" s="6">
        <v>1000</v>
      </c>
      <c r="G422" s="5">
        <v>365620</v>
      </c>
      <c r="H422" s="4" t="s">
        <v>452</v>
      </c>
      <c r="I422" s="21">
        <f t="shared" si="47"/>
        <v>662.80333333333328</v>
      </c>
      <c r="J422" s="21"/>
      <c r="K422" s="9">
        <v>950</v>
      </c>
      <c r="L422" s="13" t="s">
        <v>1023</v>
      </c>
      <c r="M422" s="9">
        <v>666.41</v>
      </c>
      <c r="N422" s="13" t="s">
        <v>1027</v>
      </c>
      <c r="O422" s="9">
        <v>372</v>
      </c>
      <c r="P422" s="10" t="s">
        <v>1028</v>
      </c>
    </row>
    <row r="423" spans="1:16" x14ac:dyDescent="0.25">
      <c r="A423" s="4" t="s">
        <v>440</v>
      </c>
      <c r="B423" s="4" t="s">
        <v>28</v>
      </c>
      <c r="C423" s="5">
        <v>705</v>
      </c>
      <c r="D423" s="4" t="s">
        <v>59</v>
      </c>
      <c r="E423" s="4" t="s">
        <v>453</v>
      </c>
      <c r="F423" s="6">
        <v>30000</v>
      </c>
      <c r="G423" s="5">
        <v>21150000</v>
      </c>
      <c r="H423" s="4" t="s">
        <v>454</v>
      </c>
      <c r="I423" s="21">
        <f t="shared" si="47"/>
        <v>662.80333333333328</v>
      </c>
      <c r="J423" s="21"/>
      <c r="K423" s="9">
        <v>950</v>
      </c>
      <c r="L423" s="13" t="s">
        <v>1023</v>
      </c>
      <c r="M423" s="9">
        <v>666.41</v>
      </c>
      <c r="N423" s="13" t="s">
        <v>1027</v>
      </c>
      <c r="O423" s="9">
        <v>372</v>
      </c>
      <c r="P423" s="10" t="s">
        <v>1028</v>
      </c>
    </row>
    <row r="424" spans="1:16" x14ac:dyDescent="0.25">
      <c r="A424" s="4" t="s">
        <v>440</v>
      </c>
      <c r="B424" s="4" t="s">
        <v>28</v>
      </c>
      <c r="C424" s="5">
        <v>1250</v>
      </c>
      <c r="D424" s="4" t="s">
        <v>81</v>
      </c>
      <c r="E424" s="4" t="s">
        <v>82</v>
      </c>
      <c r="F424" s="6">
        <v>34000</v>
      </c>
      <c r="G424" s="5">
        <v>42500000</v>
      </c>
      <c r="H424" s="4" t="s">
        <v>455</v>
      </c>
      <c r="I424" s="21">
        <f t="shared" si="47"/>
        <v>662.80333333333328</v>
      </c>
      <c r="J424" s="21"/>
      <c r="K424" s="9">
        <v>950</v>
      </c>
      <c r="L424" s="13" t="s">
        <v>1023</v>
      </c>
      <c r="M424" s="9">
        <v>666.41</v>
      </c>
      <c r="N424" s="13" t="s">
        <v>1027</v>
      </c>
      <c r="O424" s="9">
        <v>372</v>
      </c>
      <c r="P424" s="10" t="s">
        <v>1028</v>
      </c>
    </row>
    <row r="425" spans="1:16" x14ac:dyDescent="0.25">
      <c r="C425" s="3"/>
      <c r="F425" s="8"/>
      <c r="G425" s="3"/>
    </row>
    <row r="426" spans="1:16" x14ac:dyDescent="0.25">
      <c r="A426" s="37" t="s">
        <v>456</v>
      </c>
      <c r="B426" s="37"/>
      <c r="C426" s="37"/>
      <c r="D426" s="37"/>
      <c r="E426" s="37"/>
      <c r="F426" s="37"/>
      <c r="G426" s="37"/>
      <c r="H426" s="37"/>
    </row>
    <row r="427" spans="1:16" x14ac:dyDescent="0.25">
      <c r="C427" s="3"/>
      <c r="E427" t="s">
        <v>11</v>
      </c>
      <c r="F427" s="2">
        <v>26000</v>
      </c>
      <c r="G427" s="3"/>
    </row>
    <row r="428" spans="1:16" ht="30" x14ac:dyDescent="0.25">
      <c r="A428" s="4" t="s">
        <v>12</v>
      </c>
      <c r="B428" s="4" t="s">
        <v>13</v>
      </c>
      <c r="C428" s="4" t="s">
        <v>14</v>
      </c>
      <c r="D428" s="4" t="s">
        <v>15</v>
      </c>
      <c r="E428" s="4" t="s">
        <v>16</v>
      </c>
      <c r="F428" s="4" t="s">
        <v>17</v>
      </c>
      <c r="G428" s="4" t="s">
        <v>18</v>
      </c>
      <c r="H428" s="4" t="s">
        <v>19</v>
      </c>
      <c r="I428" s="19" t="s">
        <v>1061</v>
      </c>
      <c r="J428" s="19"/>
    </row>
    <row r="429" spans="1:16" x14ac:dyDescent="0.25">
      <c r="A429" s="4" t="s">
        <v>457</v>
      </c>
      <c r="B429" s="4" t="s">
        <v>32</v>
      </c>
      <c r="C429" s="5">
        <v>26.9</v>
      </c>
      <c r="D429" s="4" t="s">
        <v>29</v>
      </c>
      <c r="E429" s="4" t="s">
        <v>458</v>
      </c>
      <c r="F429" s="6">
        <v>26000</v>
      </c>
      <c r="G429" s="5">
        <v>699400</v>
      </c>
      <c r="H429" s="4" t="s">
        <v>459</v>
      </c>
      <c r="I429" s="21">
        <f t="shared" ref="I429:I438" si="48">+(K429+M429+O429)/3</f>
        <v>51.513333333333328</v>
      </c>
      <c r="J429" s="21"/>
      <c r="K429" s="9">
        <v>48.4</v>
      </c>
      <c r="L429" s="13" t="s">
        <v>881</v>
      </c>
      <c r="M429" s="9">
        <v>56.9</v>
      </c>
      <c r="N429" s="13" t="s">
        <v>882</v>
      </c>
      <c r="O429" s="9">
        <v>49.24</v>
      </c>
      <c r="P429" s="10" t="s">
        <v>883</v>
      </c>
    </row>
    <row r="430" spans="1:16" x14ac:dyDescent="0.25">
      <c r="A430" s="4" t="s">
        <v>457</v>
      </c>
      <c r="B430" s="4" t="s">
        <v>25</v>
      </c>
      <c r="C430" s="5">
        <v>27</v>
      </c>
      <c r="D430" s="4" t="s">
        <v>29</v>
      </c>
      <c r="E430" s="4" t="s">
        <v>458</v>
      </c>
      <c r="F430" s="6">
        <v>26000</v>
      </c>
      <c r="G430" s="5">
        <v>702000</v>
      </c>
      <c r="H430" s="4" t="s">
        <v>460</v>
      </c>
      <c r="I430" s="21">
        <f t="shared" ref="I430:I437" si="49">+(K430+M430+O430)/3</f>
        <v>51.513333333333328</v>
      </c>
      <c r="J430" s="21"/>
      <c r="K430" s="9">
        <v>48.4</v>
      </c>
      <c r="L430" s="13" t="s">
        <v>881</v>
      </c>
      <c r="M430" s="9">
        <v>56.9</v>
      </c>
      <c r="N430" s="13" t="s">
        <v>882</v>
      </c>
      <c r="O430" s="9">
        <v>49.24</v>
      </c>
      <c r="P430" s="10" t="s">
        <v>883</v>
      </c>
    </row>
    <row r="431" spans="1:16" x14ac:dyDescent="0.25">
      <c r="A431" s="4" t="s">
        <v>457</v>
      </c>
      <c r="B431" s="4" t="s">
        <v>21</v>
      </c>
      <c r="C431" s="5">
        <v>31.2</v>
      </c>
      <c r="D431" s="4" t="s">
        <v>81</v>
      </c>
      <c r="E431" s="4" t="s">
        <v>458</v>
      </c>
      <c r="F431" s="6">
        <v>26000</v>
      </c>
      <c r="G431" s="5">
        <v>811200</v>
      </c>
      <c r="H431" s="4" t="s">
        <v>461</v>
      </c>
      <c r="I431" s="21">
        <f t="shared" si="49"/>
        <v>51.513333333333328</v>
      </c>
      <c r="J431" s="21"/>
      <c r="K431" s="9">
        <v>48.4</v>
      </c>
      <c r="L431" s="13" t="s">
        <v>881</v>
      </c>
      <c r="M431" s="9">
        <v>56.9</v>
      </c>
      <c r="N431" s="13" t="s">
        <v>882</v>
      </c>
      <c r="O431" s="9">
        <v>49.24</v>
      </c>
      <c r="P431" s="10" t="s">
        <v>883</v>
      </c>
    </row>
    <row r="432" spans="1:16" x14ac:dyDescent="0.25">
      <c r="A432" s="4" t="s">
        <v>457</v>
      </c>
      <c r="B432" s="4" t="s">
        <v>25</v>
      </c>
      <c r="C432" s="5">
        <v>39</v>
      </c>
      <c r="D432" s="4" t="s">
        <v>22</v>
      </c>
      <c r="E432" s="4" t="s">
        <v>213</v>
      </c>
      <c r="F432" s="6">
        <v>26000</v>
      </c>
      <c r="G432" s="5">
        <v>1014000</v>
      </c>
      <c r="H432" s="4" t="s">
        <v>462</v>
      </c>
      <c r="I432" s="21">
        <f t="shared" si="49"/>
        <v>51.513333333333328</v>
      </c>
      <c r="J432" s="21"/>
      <c r="K432" s="9">
        <v>48.4</v>
      </c>
      <c r="L432" s="13" t="s">
        <v>881</v>
      </c>
      <c r="M432" s="9">
        <v>56.9</v>
      </c>
      <c r="N432" s="13" t="s">
        <v>882</v>
      </c>
      <c r="O432" s="9">
        <v>49.24</v>
      </c>
      <c r="P432" s="10" t="s">
        <v>883</v>
      </c>
    </row>
    <row r="433" spans="1:16" x14ac:dyDescent="0.25">
      <c r="A433" s="4" t="s">
        <v>457</v>
      </c>
      <c r="B433" s="4" t="s">
        <v>21</v>
      </c>
      <c r="C433" s="5">
        <v>39.9</v>
      </c>
      <c r="D433" s="4" t="s">
        <v>29</v>
      </c>
      <c r="E433" s="4" t="s">
        <v>458</v>
      </c>
      <c r="F433" s="6">
        <v>26000</v>
      </c>
      <c r="G433" s="5">
        <v>1037400</v>
      </c>
      <c r="H433" s="4" t="s">
        <v>463</v>
      </c>
      <c r="I433" s="21">
        <f t="shared" si="49"/>
        <v>51.513333333333328</v>
      </c>
      <c r="J433" s="21"/>
      <c r="K433" s="9">
        <v>48.4</v>
      </c>
      <c r="L433" s="13" t="s">
        <v>881</v>
      </c>
      <c r="M433" s="9">
        <v>56.9</v>
      </c>
      <c r="N433" s="13" t="s">
        <v>882</v>
      </c>
      <c r="O433" s="9">
        <v>49.24</v>
      </c>
      <c r="P433" s="10" t="s">
        <v>883</v>
      </c>
    </row>
    <row r="434" spans="1:16" x14ac:dyDescent="0.25">
      <c r="A434" s="4" t="s">
        <v>457</v>
      </c>
      <c r="B434" s="4" t="s">
        <v>28</v>
      </c>
      <c r="C434" s="5">
        <v>40</v>
      </c>
      <c r="D434" s="4" t="s">
        <v>22</v>
      </c>
      <c r="E434" s="4" t="s">
        <v>213</v>
      </c>
      <c r="F434" s="6">
        <v>26000</v>
      </c>
      <c r="G434" s="5">
        <v>1040000</v>
      </c>
      <c r="H434" s="4" t="s">
        <v>464</v>
      </c>
      <c r="I434" s="21">
        <f t="shared" si="49"/>
        <v>51.513333333333328</v>
      </c>
      <c r="J434" s="21"/>
      <c r="K434" s="9">
        <v>48.4</v>
      </c>
      <c r="L434" s="13" t="s">
        <v>881</v>
      </c>
      <c r="M434" s="9">
        <v>56.9</v>
      </c>
      <c r="N434" s="13" t="s">
        <v>882</v>
      </c>
      <c r="O434" s="9">
        <v>49.24</v>
      </c>
      <c r="P434" s="10" t="s">
        <v>883</v>
      </c>
    </row>
    <row r="435" spans="1:16" x14ac:dyDescent="0.25">
      <c r="A435" s="4" t="s">
        <v>457</v>
      </c>
      <c r="B435" s="4" t="s">
        <v>28</v>
      </c>
      <c r="C435" s="5">
        <v>40</v>
      </c>
      <c r="D435" s="4" t="s">
        <v>29</v>
      </c>
      <c r="E435" s="4" t="s">
        <v>458</v>
      </c>
      <c r="F435" s="6">
        <v>26000</v>
      </c>
      <c r="G435" s="5">
        <v>1040000</v>
      </c>
      <c r="H435" s="4" t="s">
        <v>465</v>
      </c>
      <c r="I435" s="21">
        <f t="shared" si="49"/>
        <v>51.513333333333328</v>
      </c>
      <c r="J435" s="21"/>
      <c r="K435" s="9">
        <v>48.4</v>
      </c>
      <c r="L435" s="13" t="s">
        <v>881</v>
      </c>
      <c r="M435" s="9">
        <v>56.9</v>
      </c>
      <c r="N435" s="13" t="s">
        <v>882</v>
      </c>
      <c r="O435" s="9">
        <v>49.24</v>
      </c>
      <c r="P435" s="10" t="s">
        <v>883</v>
      </c>
    </row>
    <row r="436" spans="1:16" x14ac:dyDescent="0.25">
      <c r="A436" s="4" t="s">
        <v>457</v>
      </c>
      <c r="B436" s="4" t="s">
        <v>32</v>
      </c>
      <c r="C436" s="5">
        <v>48</v>
      </c>
      <c r="D436" s="4" t="s">
        <v>81</v>
      </c>
      <c r="E436" s="4" t="s">
        <v>458</v>
      </c>
      <c r="F436" s="6">
        <v>26000</v>
      </c>
      <c r="G436" s="5">
        <v>1248000</v>
      </c>
      <c r="H436" s="4" t="s">
        <v>466</v>
      </c>
      <c r="I436" s="21">
        <f t="shared" si="49"/>
        <v>51.513333333333328</v>
      </c>
      <c r="J436" s="21"/>
      <c r="K436" s="9">
        <v>48.4</v>
      </c>
      <c r="L436" s="13" t="s">
        <v>881</v>
      </c>
      <c r="M436" s="9">
        <v>56.9</v>
      </c>
      <c r="N436" s="13" t="s">
        <v>882</v>
      </c>
      <c r="O436" s="9">
        <v>49.24</v>
      </c>
      <c r="P436" s="10" t="s">
        <v>883</v>
      </c>
    </row>
    <row r="437" spans="1:16" ht="75" x14ac:dyDescent="0.25">
      <c r="A437" s="4" t="s">
        <v>457</v>
      </c>
      <c r="B437" s="4" t="s">
        <v>25</v>
      </c>
      <c r="C437" s="5">
        <v>58.11</v>
      </c>
      <c r="D437" s="4" t="s">
        <v>81</v>
      </c>
      <c r="E437" s="4" t="s">
        <v>458</v>
      </c>
      <c r="F437" s="6">
        <v>26000</v>
      </c>
      <c r="G437" s="5">
        <v>1510860</v>
      </c>
      <c r="H437" s="7" t="s">
        <v>467</v>
      </c>
      <c r="I437" s="21">
        <f t="shared" si="49"/>
        <v>51.513333333333328</v>
      </c>
      <c r="J437" s="21"/>
      <c r="K437" s="9">
        <v>48.4</v>
      </c>
      <c r="L437" s="13" t="s">
        <v>881</v>
      </c>
      <c r="M437" s="9">
        <v>56.9</v>
      </c>
      <c r="N437" s="13" t="s">
        <v>882</v>
      </c>
      <c r="O437" s="9">
        <v>49.24</v>
      </c>
      <c r="P437" s="10" t="s">
        <v>883</v>
      </c>
    </row>
    <row r="438" spans="1:16" ht="75" x14ac:dyDescent="0.25">
      <c r="A438" s="4" t="s">
        <v>457</v>
      </c>
      <c r="B438" s="4" t="s">
        <v>28</v>
      </c>
      <c r="C438" s="5">
        <v>58.16</v>
      </c>
      <c r="D438" s="4" t="s">
        <v>26</v>
      </c>
      <c r="E438" s="4" t="s">
        <v>468</v>
      </c>
      <c r="F438" s="6">
        <v>1000</v>
      </c>
      <c r="G438" s="5">
        <v>58160</v>
      </c>
      <c r="H438" s="7" t="s">
        <v>469</v>
      </c>
      <c r="I438" s="21">
        <f t="shared" si="48"/>
        <v>61.966666666666669</v>
      </c>
      <c r="J438" s="21"/>
      <c r="K438" s="9">
        <v>80</v>
      </c>
      <c r="L438" s="13" t="s">
        <v>1101</v>
      </c>
      <c r="M438" s="9">
        <v>56.9</v>
      </c>
      <c r="N438" s="13" t="s">
        <v>882</v>
      </c>
      <c r="O438" s="9">
        <v>49</v>
      </c>
      <c r="P438" s="10" t="s">
        <v>1102</v>
      </c>
    </row>
    <row r="439" spans="1:16" ht="75" x14ac:dyDescent="0.25">
      <c r="A439" s="4" t="s">
        <v>457</v>
      </c>
      <c r="B439" s="4" t="s">
        <v>28</v>
      </c>
      <c r="C439" s="5">
        <v>63.11</v>
      </c>
      <c r="D439" s="4" t="s">
        <v>81</v>
      </c>
      <c r="E439" s="4" t="s">
        <v>458</v>
      </c>
      <c r="F439" s="6">
        <v>26000</v>
      </c>
      <c r="G439" s="5">
        <v>1640860</v>
      </c>
      <c r="H439" s="7" t="s">
        <v>470</v>
      </c>
      <c r="I439" s="21">
        <f t="shared" ref="I439:I440" si="50">+(K439+M439+O439)/3</f>
        <v>61.966666666666669</v>
      </c>
      <c r="J439" s="21"/>
      <c r="K439" s="9">
        <v>80</v>
      </c>
      <c r="L439" s="13" t="s">
        <v>1101</v>
      </c>
      <c r="M439" s="9">
        <v>56.9</v>
      </c>
      <c r="N439" s="13" t="s">
        <v>882</v>
      </c>
      <c r="O439" s="9">
        <v>49</v>
      </c>
      <c r="P439" s="10" t="s">
        <v>1102</v>
      </c>
    </row>
    <row r="440" spans="1:16" x14ac:dyDescent="0.25">
      <c r="A440" s="4" t="s">
        <v>457</v>
      </c>
      <c r="B440" s="4" t="s">
        <v>28</v>
      </c>
      <c r="C440" s="5">
        <v>64</v>
      </c>
      <c r="D440" s="4" t="s">
        <v>59</v>
      </c>
      <c r="E440" s="4" t="s">
        <v>194</v>
      </c>
      <c r="F440" s="6">
        <v>25000</v>
      </c>
      <c r="G440" s="5">
        <v>1600000</v>
      </c>
      <c r="H440" s="4" t="s">
        <v>471</v>
      </c>
      <c r="I440" s="21">
        <f t="shared" si="50"/>
        <v>61.966666666666669</v>
      </c>
      <c r="J440" s="21"/>
      <c r="K440" s="9">
        <v>80</v>
      </c>
      <c r="L440" s="13" t="s">
        <v>1101</v>
      </c>
      <c r="M440" s="9">
        <v>56.9</v>
      </c>
      <c r="N440" s="13" t="s">
        <v>882</v>
      </c>
      <c r="O440" s="9">
        <v>49</v>
      </c>
      <c r="P440" s="10" t="s">
        <v>1102</v>
      </c>
    </row>
    <row r="441" spans="1:16" x14ac:dyDescent="0.25">
      <c r="C441" s="3"/>
      <c r="F441" s="8"/>
      <c r="G441" s="3"/>
    </row>
    <row r="442" spans="1:16" x14ac:dyDescent="0.25">
      <c r="A442" s="37" t="s">
        <v>472</v>
      </c>
      <c r="B442" s="37"/>
      <c r="C442" s="37"/>
      <c r="D442" s="37"/>
      <c r="E442" s="37"/>
      <c r="F442" s="37"/>
      <c r="G442" s="37"/>
      <c r="H442" s="37"/>
    </row>
    <row r="443" spans="1:16" x14ac:dyDescent="0.25">
      <c r="C443" s="3"/>
      <c r="E443" t="s">
        <v>11</v>
      </c>
      <c r="F443" s="2">
        <v>37000</v>
      </c>
      <c r="G443" s="3"/>
    </row>
    <row r="444" spans="1:16" ht="30" x14ac:dyDescent="0.25">
      <c r="A444" s="4" t="s">
        <v>12</v>
      </c>
      <c r="B444" s="4" t="s">
        <v>13</v>
      </c>
      <c r="C444" s="4" t="s">
        <v>14</v>
      </c>
      <c r="D444" s="4" t="s">
        <v>15</v>
      </c>
      <c r="E444" s="4" t="s">
        <v>16</v>
      </c>
      <c r="F444" s="4" t="s">
        <v>17</v>
      </c>
      <c r="G444" s="4" t="s">
        <v>18</v>
      </c>
      <c r="H444" s="4" t="s">
        <v>19</v>
      </c>
      <c r="I444" s="19" t="s">
        <v>1061</v>
      </c>
      <c r="J444" s="19"/>
    </row>
    <row r="445" spans="1:16" x14ac:dyDescent="0.25">
      <c r="A445" s="4" t="s">
        <v>473</v>
      </c>
      <c r="B445" s="4" t="s">
        <v>41</v>
      </c>
      <c r="C445" s="5">
        <v>57</v>
      </c>
      <c r="D445" s="4" t="s">
        <v>29</v>
      </c>
      <c r="E445" s="4" t="s">
        <v>458</v>
      </c>
      <c r="F445" s="6">
        <v>37000</v>
      </c>
      <c r="G445" s="5">
        <v>2109000</v>
      </c>
      <c r="H445" s="4" t="s">
        <v>474</v>
      </c>
      <c r="I445" s="21">
        <f t="shared" ref="I445:I467" si="51">+(K445+M445+O445)/3</f>
        <v>110.52</v>
      </c>
      <c r="J445" s="21"/>
      <c r="K445" s="9">
        <f t="shared" ref="K445:K462" si="52">4728/50</f>
        <v>94.56</v>
      </c>
      <c r="L445" s="13" t="s">
        <v>884</v>
      </c>
      <c r="M445" s="9">
        <f t="shared" ref="M445:M467" si="53">6800/50</f>
        <v>136</v>
      </c>
      <c r="N445" s="13" t="s">
        <v>885</v>
      </c>
      <c r="O445" s="9">
        <f t="shared" ref="O445:O463" si="54">10100/100</f>
        <v>101</v>
      </c>
      <c r="P445" s="10" t="s">
        <v>886</v>
      </c>
    </row>
    <row r="446" spans="1:16" x14ac:dyDescent="0.25">
      <c r="A446" s="4" t="s">
        <v>473</v>
      </c>
      <c r="B446" s="4" t="s">
        <v>25</v>
      </c>
      <c r="C446" s="5">
        <v>58</v>
      </c>
      <c r="D446" s="4" t="s">
        <v>29</v>
      </c>
      <c r="E446" s="4" t="s">
        <v>458</v>
      </c>
      <c r="F446" s="6">
        <v>37000</v>
      </c>
      <c r="G446" s="5">
        <v>2146000</v>
      </c>
      <c r="H446" s="4" t="s">
        <v>475</v>
      </c>
      <c r="I446" s="21">
        <f t="shared" si="51"/>
        <v>110.52</v>
      </c>
      <c r="J446" s="21"/>
      <c r="K446" s="9">
        <f t="shared" si="52"/>
        <v>94.56</v>
      </c>
      <c r="L446" s="13" t="s">
        <v>884</v>
      </c>
      <c r="M446" s="9">
        <f t="shared" si="53"/>
        <v>136</v>
      </c>
      <c r="N446" s="13" t="s">
        <v>885</v>
      </c>
      <c r="O446" s="9">
        <f t="shared" si="54"/>
        <v>101</v>
      </c>
      <c r="P446" s="10" t="s">
        <v>886</v>
      </c>
    </row>
    <row r="447" spans="1:16" x14ac:dyDescent="0.25">
      <c r="A447" s="4" t="s">
        <v>473</v>
      </c>
      <c r="B447" s="4" t="s">
        <v>28</v>
      </c>
      <c r="C447" s="5">
        <v>61</v>
      </c>
      <c r="D447" s="4" t="s">
        <v>22</v>
      </c>
      <c r="E447" s="4" t="s">
        <v>213</v>
      </c>
      <c r="F447" s="6">
        <v>37000</v>
      </c>
      <c r="G447" s="5">
        <v>2257000</v>
      </c>
      <c r="H447" s="4" t="s">
        <v>464</v>
      </c>
      <c r="I447" s="21">
        <f t="shared" si="51"/>
        <v>110.52</v>
      </c>
      <c r="J447" s="21"/>
      <c r="K447" s="9">
        <f t="shared" si="52"/>
        <v>94.56</v>
      </c>
      <c r="L447" s="13" t="s">
        <v>884</v>
      </c>
      <c r="M447" s="9">
        <f t="shared" si="53"/>
        <v>136</v>
      </c>
      <c r="N447" s="13" t="s">
        <v>885</v>
      </c>
      <c r="O447" s="9">
        <f t="shared" si="54"/>
        <v>101</v>
      </c>
      <c r="P447" s="10" t="s">
        <v>886</v>
      </c>
    </row>
    <row r="448" spans="1:16" x14ac:dyDescent="0.25">
      <c r="A448" s="4" t="s">
        <v>473</v>
      </c>
      <c r="B448" s="4" t="s">
        <v>57</v>
      </c>
      <c r="C448" s="5">
        <v>68</v>
      </c>
      <c r="D448" s="4" t="s">
        <v>29</v>
      </c>
      <c r="E448" s="4" t="s">
        <v>458</v>
      </c>
      <c r="F448" s="6">
        <v>37000</v>
      </c>
      <c r="G448" s="5">
        <v>2516000</v>
      </c>
      <c r="H448" s="4" t="s">
        <v>476</v>
      </c>
      <c r="I448" s="21">
        <f t="shared" si="51"/>
        <v>110.52</v>
      </c>
      <c r="J448" s="21"/>
      <c r="K448" s="9">
        <f t="shared" si="52"/>
        <v>94.56</v>
      </c>
      <c r="L448" s="13" t="s">
        <v>884</v>
      </c>
      <c r="M448" s="9">
        <f t="shared" si="53"/>
        <v>136</v>
      </c>
      <c r="N448" s="13" t="s">
        <v>885</v>
      </c>
      <c r="O448" s="9">
        <f t="shared" si="54"/>
        <v>101</v>
      </c>
      <c r="P448" s="10" t="s">
        <v>886</v>
      </c>
    </row>
    <row r="449" spans="1:16" x14ac:dyDescent="0.25">
      <c r="A449" s="4" t="s">
        <v>473</v>
      </c>
      <c r="B449" s="4" t="s">
        <v>28</v>
      </c>
      <c r="C449" s="5">
        <v>69</v>
      </c>
      <c r="D449" s="4" t="s">
        <v>29</v>
      </c>
      <c r="E449" s="4" t="s">
        <v>458</v>
      </c>
      <c r="F449" s="6">
        <v>37000</v>
      </c>
      <c r="G449" s="5">
        <v>2553000</v>
      </c>
      <c r="H449" s="4" t="s">
        <v>477</v>
      </c>
      <c r="I449" s="21">
        <f t="shared" si="51"/>
        <v>110.52</v>
      </c>
      <c r="J449" s="21"/>
      <c r="K449" s="9">
        <f t="shared" si="52"/>
        <v>94.56</v>
      </c>
      <c r="L449" s="13" t="s">
        <v>884</v>
      </c>
      <c r="M449" s="9">
        <f t="shared" si="53"/>
        <v>136</v>
      </c>
      <c r="N449" s="13" t="s">
        <v>885</v>
      </c>
      <c r="O449" s="9">
        <f t="shared" si="54"/>
        <v>101</v>
      </c>
      <c r="P449" s="10" t="s">
        <v>886</v>
      </c>
    </row>
    <row r="450" spans="1:16" ht="45" x14ac:dyDescent="0.25">
      <c r="A450" s="4" t="s">
        <v>473</v>
      </c>
      <c r="B450" s="4" t="s">
        <v>57</v>
      </c>
      <c r="C450" s="5">
        <v>69</v>
      </c>
      <c r="D450" s="4" t="s">
        <v>81</v>
      </c>
      <c r="E450" s="4" t="s">
        <v>458</v>
      </c>
      <c r="F450" s="6">
        <v>37000</v>
      </c>
      <c r="G450" s="5">
        <v>2553000</v>
      </c>
      <c r="H450" s="7" t="s">
        <v>478</v>
      </c>
      <c r="I450" s="21">
        <f t="shared" si="51"/>
        <v>110.52</v>
      </c>
      <c r="J450" s="21"/>
      <c r="K450" s="9">
        <f t="shared" si="52"/>
        <v>94.56</v>
      </c>
      <c r="L450" s="13" t="s">
        <v>884</v>
      </c>
      <c r="M450" s="9">
        <f t="shared" si="53"/>
        <v>136</v>
      </c>
      <c r="N450" s="13" t="s">
        <v>885</v>
      </c>
      <c r="O450" s="9">
        <f t="shared" si="54"/>
        <v>101</v>
      </c>
      <c r="P450" s="10" t="s">
        <v>886</v>
      </c>
    </row>
    <row r="451" spans="1:16" x14ac:dyDescent="0.25">
      <c r="A451" s="4" t="s">
        <v>473</v>
      </c>
      <c r="B451" s="4" t="s">
        <v>25</v>
      </c>
      <c r="C451" s="5">
        <v>72</v>
      </c>
      <c r="D451" s="4" t="s">
        <v>22</v>
      </c>
      <c r="E451" s="4" t="s">
        <v>213</v>
      </c>
      <c r="F451" s="6">
        <v>37000</v>
      </c>
      <c r="G451" s="5">
        <v>2664000</v>
      </c>
      <c r="H451" s="4" t="s">
        <v>479</v>
      </c>
      <c r="I451" s="21">
        <f t="shared" si="51"/>
        <v>110.52</v>
      </c>
      <c r="J451" s="21"/>
      <c r="K451" s="9">
        <f t="shared" si="52"/>
        <v>94.56</v>
      </c>
      <c r="L451" s="13" t="s">
        <v>884</v>
      </c>
      <c r="M451" s="9">
        <f t="shared" si="53"/>
        <v>136</v>
      </c>
      <c r="N451" s="13" t="s">
        <v>885</v>
      </c>
      <c r="O451" s="9">
        <f t="shared" si="54"/>
        <v>101</v>
      </c>
      <c r="P451" s="10" t="s">
        <v>886</v>
      </c>
    </row>
    <row r="452" spans="1:16" x14ac:dyDescent="0.25">
      <c r="A452" s="4" t="s">
        <v>473</v>
      </c>
      <c r="B452" s="4" t="s">
        <v>63</v>
      </c>
      <c r="C452" s="5">
        <v>76</v>
      </c>
      <c r="D452" s="4" t="s">
        <v>29</v>
      </c>
      <c r="E452" s="4" t="s">
        <v>458</v>
      </c>
      <c r="F452" s="6">
        <v>37000</v>
      </c>
      <c r="G452" s="5">
        <v>2812000</v>
      </c>
      <c r="H452" s="4" t="s">
        <v>480</v>
      </c>
      <c r="I452" s="21">
        <f t="shared" si="51"/>
        <v>110.52</v>
      </c>
      <c r="J452" s="21"/>
      <c r="K452" s="9">
        <f t="shared" si="52"/>
        <v>94.56</v>
      </c>
      <c r="L452" s="13" t="s">
        <v>884</v>
      </c>
      <c r="M452" s="9">
        <f t="shared" si="53"/>
        <v>136</v>
      </c>
      <c r="N452" s="13" t="s">
        <v>885</v>
      </c>
      <c r="O452" s="9">
        <f t="shared" si="54"/>
        <v>101</v>
      </c>
      <c r="P452" s="10" t="s">
        <v>886</v>
      </c>
    </row>
    <row r="453" spans="1:16" x14ac:dyDescent="0.25">
      <c r="A453" s="4" t="s">
        <v>473</v>
      </c>
      <c r="B453" s="4" t="s">
        <v>32</v>
      </c>
      <c r="C453" s="5">
        <v>77</v>
      </c>
      <c r="D453" s="4" t="s">
        <v>29</v>
      </c>
      <c r="E453" s="4" t="s">
        <v>458</v>
      </c>
      <c r="F453" s="6">
        <v>37000</v>
      </c>
      <c r="G453" s="5">
        <v>2849000</v>
      </c>
      <c r="H453" s="4" t="s">
        <v>481</v>
      </c>
      <c r="I453" s="21">
        <f t="shared" si="51"/>
        <v>110.52</v>
      </c>
      <c r="J453" s="21"/>
      <c r="K453" s="9">
        <f t="shared" si="52"/>
        <v>94.56</v>
      </c>
      <c r="L453" s="13" t="s">
        <v>884</v>
      </c>
      <c r="M453" s="9">
        <f t="shared" si="53"/>
        <v>136</v>
      </c>
      <c r="N453" s="13" t="s">
        <v>885</v>
      </c>
      <c r="O453" s="9">
        <f t="shared" si="54"/>
        <v>101</v>
      </c>
      <c r="P453" s="10" t="s">
        <v>886</v>
      </c>
    </row>
    <row r="454" spans="1:16" ht="45" x14ac:dyDescent="0.25">
      <c r="A454" s="4" t="s">
        <v>473</v>
      </c>
      <c r="B454" s="4" t="s">
        <v>21</v>
      </c>
      <c r="C454" s="5">
        <v>79.98</v>
      </c>
      <c r="D454" s="4" t="s">
        <v>81</v>
      </c>
      <c r="E454" s="4" t="s">
        <v>458</v>
      </c>
      <c r="F454" s="6">
        <v>37000</v>
      </c>
      <c r="G454" s="5">
        <v>2959260</v>
      </c>
      <c r="H454" s="7" t="s">
        <v>482</v>
      </c>
      <c r="I454" s="21">
        <f t="shared" si="51"/>
        <v>110.52</v>
      </c>
      <c r="J454" s="21"/>
      <c r="K454" s="9">
        <f t="shared" si="52"/>
        <v>94.56</v>
      </c>
      <c r="L454" s="13" t="s">
        <v>884</v>
      </c>
      <c r="M454" s="9">
        <f t="shared" si="53"/>
        <v>136</v>
      </c>
      <c r="N454" s="13" t="s">
        <v>885</v>
      </c>
      <c r="O454" s="9">
        <f t="shared" si="54"/>
        <v>101</v>
      </c>
      <c r="P454" s="10" t="s">
        <v>886</v>
      </c>
    </row>
    <row r="455" spans="1:16" ht="60" x14ac:dyDescent="0.25">
      <c r="A455" s="4" t="s">
        <v>473</v>
      </c>
      <c r="B455" s="4" t="s">
        <v>41</v>
      </c>
      <c r="C455" s="5">
        <v>79.98</v>
      </c>
      <c r="D455" s="4" t="s">
        <v>81</v>
      </c>
      <c r="E455" s="4" t="s">
        <v>458</v>
      </c>
      <c r="F455" s="6">
        <v>37000</v>
      </c>
      <c r="G455" s="5">
        <v>2959260</v>
      </c>
      <c r="H455" s="7" t="s">
        <v>483</v>
      </c>
      <c r="I455" s="21">
        <f t="shared" si="51"/>
        <v>110.52</v>
      </c>
      <c r="J455" s="21"/>
      <c r="K455" s="9">
        <f t="shared" si="52"/>
        <v>94.56</v>
      </c>
      <c r="L455" s="13" t="s">
        <v>884</v>
      </c>
      <c r="M455" s="9">
        <f t="shared" si="53"/>
        <v>136</v>
      </c>
      <c r="N455" s="13" t="s">
        <v>885</v>
      </c>
      <c r="O455" s="9">
        <f t="shared" si="54"/>
        <v>101</v>
      </c>
      <c r="P455" s="10" t="s">
        <v>886</v>
      </c>
    </row>
    <row r="456" spans="1:16" x14ac:dyDescent="0.25">
      <c r="A456" s="4" t="s">
        <v>473</v>
      </c>
      <c r="B456" s="4" t="s">
        <v>32</v>
      </c>
      <c r="C456" s="5">
        <v>82</v>
      </c>
      <c r="D456" s="4" t="s">
        <v>22</v>
      </c>
      <c r="E456" s="4" t="s">
        <v>213</v>
      </c>
      <c r="F456" s="6">
        <v>37000</v>
      </c>
      <c r="G456" s="5">
        <v>3034000</v>
      </c>
      <c r="H456" s="4" t="s">
        <v>484</v>
      </c>
      <c r="I456" s="21">
        <f t="shared" si="51"/>
        <v>110.52</v>
      </c>
      <c r="J456" s="21"/>
      <c r="K456" s="9">
        <f t="shared" si="52"/>
        <v>94.56</v>
      </c>
      <c r="L456" s="13" t="s">
        <v>884</v>
      </c>
      <c r="M456" s="9">
        <f t="shared" si="53"/>
        <v>136</v>
      </c>
      <c r="N456" s="13" t="s">
        <v>885</v>
      </c>
      <c r="O456" s="9">
        <f t="shared" si="54"/>
        <v>101</v>
      </c>
      <c r="P456" s="10" t="s">
        <v>886</v>
      </c>
    </row>
    <row r="457" spans="1:16" ht="75" x14ac:dyDescent="0.25">
      <c r="A457" s="4" t="s">
        <v>473</v>
      </c>
      <c r="B457" s="4" t="s">
        <v>28</v>
      </c>
      <c r="C457" s="5">
        <v>82.11</v>
      </c>
      <c r="D457" s="4" t="s">
        <v>81</v>
      </c>
      <c r="E457" s="4" t="s">
        <v>458</v>
      </c>
      <c r="F457" s="6">
        <v>37000</v>
      </c>
      <c r="G457" s="5">
        <v>3038070</v>
      </c>
      <c r="H457" s="7" t="s">
        <v>485</v>
      </c>
      <c r="I457" s="21">
        <f t="shared" si="51"/>
        <v>110.52</v>
      </c>
      <c r="J457" s="21"/>
      <c r="K457" s="9">
        <f t="shared" si="52"/>
        <v>94.56</v>
      </c>
      <c r="L457" s="13" t="s">
        <v>884</v>
      </c>
      <c r="M457" s="9">
        <f t="shared" si="53"/>
        <v>136</v>
      </c>
      <c r="N457" s="13" t="s">
        <v>885</v>
      </c>
      <c r="O457" s="9">
        <f t="shared" si="54"/>
        <v>101</v>
      </c>
      <c r="P457" s="10" t="s">
        <v>886</v>
      </c>
    </row>
    <row r="458" spans="1:16" ht="75" x14ac:dyDescent="0.25">
      <c r="A458" s="4" t="s">
        <v>473</v>
      </c>
      <c r="B458" s="4" t="s">
        <v>25</v>
      </c>
      <c r="C458" s="5">
        <v>82.11</v>
      </c>
      <c r="D458" s="4" t="s">
        <v>81</v>
      </c>
      <c r="E458" s="4" t="s">
        <v>458</v>
      </c>
      <c r="F458" s="6">
        <v>37000</v>
      </c>
      <c r="G458" s="5">
        <v>3038070</v>
      </c>
      <c r="H458" s="7" t="s">
        <v>486</v>
      </c>
      <c r="I458" s="21">
        <f t="shared" si="51"/>
        <v>110.52</v>
      </c>
      <c r="J458" s="21"/>
      <c r="K458" s="9">
        <f t="shared" si="52"/>
        <v>94.56</v>
      </c>
      <c r="L458" s="13" t="s">
        <v>884</v>
      </c>
      <c r="M458" s="9">
        <f t="shared" si="53"/>
        <v>136</v>
      </c>
      <c r="N458" s="13" t="s">
        <v>885</v>
      </c>
      <c r="O458" s="9">
        <f t="shared" si="54"/>
        <v>101</v>
      </c>
      <c r="P458" s="10" t="s">
        <v>886</v>
      </c>
    </row>
    <row r="459" spans="1:16" x14ac:dyDescent="0.25">
      <c r="A459" s="4" t="s">
        <v>473</v>
      </c>
      <c r="B459" s="4" t="s">
        <v>147</v>
      </c>
      <c r="C459" s="5">
        <v>89</v>
      </c>
      <c r="D459" s="4" t="s">
        <v>29</v>
      </c>
      <c r="E459" s="4" t="s">
        <v>458</v>
      </c>
      <c r="F459" s="6">
        <v>37000</v>
      </c>
      <c r="G459" s="5">
        <v>3293000</v>
      </c>
      <c r="H459" s="4" t="s">
        <v>487</v>
      </c>
      <c r="I459" s="21">
        <f t="shared" si="51"/>
        <v>110.52</v>
      </c>
      <c r="J459" s="21"/>
      <c r="K459" s="9">
        <f t="shared" si="52"/>
        <v>94.56</v>
      </c>
      <c r="L459" s="13" t="s">
        <v>884</v>
      </c>
      <c r="M459" s="9">
        <f t="shared" si="53"/>
        <v>136</v>
      </c>
      <c r="N459" s="13" t="s">
        <v>885</v>
      </c>
      <c r="O459" s="9">
        <f t="shared" si="54"/>
        <v>101</v>
      </c>
      <c r="P459" s="10" t="s">
        <v>886</v>
      </c>
    </row>
    <row r="460" spans="1:16" x14ac:dyDescent="0.25">
      <c r="A460" s="4" t="s">
        <v>473</v>
      </c>
      <c r="B460" s="4" t="s">
        <v>21</v>
      </c>
      <c r="C460" s="5">
        <v>90</v>
      </c>
      <c r="D460" s="4" t="s">
        <v>29</v>
      </c>
      <c r="E460" s="4" t="s">
        <v>458</v>
      </c>
      <c r="F460" s="6">
        <v>25000</v>
      </c>
      <c r="G460" s="5">
        <v>2250000</v>
      </c>
      <c r="H460" s="4" t="s">
        <v>488</v>
      </c>
      <c r="I460" s="21">
        <f t="shared" si="51"/>
        <v>110.52</v>
      </c>
      <c r="J460" s="21"/>
      <c r="K460" s="9">
        <f t="shared" si="52"/>
        <v>94.56</v>
      </c>
      <c r="L460" s="13" t="s">
        <v>884</v>
      </c>
      <c r="M460" s="9">
        <f t="shared" si="53"/>
        <v>136</v>
      </c>
      <c r="N460" s="13" t="s">
        <v>885</v>
      </c>
      <c r="O460" s="9">
        <f t="shared" si="54"/>
        <v>101</v>
      </c>
      <c r="P460" s="10" t="s">
        <v>886</v>
      </c>
    </row>
    <row r="461" spans="1:16" ht="45" x14ac:dyDescent="0.25">
      <c r="A461" s="4" t="s">
        <v>473</v>
      </c>
      <c r="B461" s="4" t="s">
        <v>147</v>
      </c>
      <c r="C461" s="5">
        <v>91.5</v>
      </c>
      <c r="D461" s="4" t="s">
        <v>81</v>
      </c>
      <c r="E461" s="4" t="s">
        <v>458</v>
      </c>
      <c r="F461" s="6">
        <v>37000</v>
      </c>
      <c r="G461" s="5">
        <v>3385500</v>
      </c>
      <c r="H461" s="7" t="s">
        <v>489</v>
      </c>
      <c r="I461" s="21">
        <f t="shared" si="51"/>
        <v>110.52</v>
      </c>
      <c r="J461" s="21"/>
      <c r="K461" s="9">
        <f t="shared" si="52"/>
        <v>94.56</v>
      </c>
      <c r="L461" s="13" t="s">
        <v>884</v>
      </c>
      <c r="M461" s="9">
        <f t="shared" si="53"/>
        <v>136</v>
      </c>
      <c r="N461" s="13" t="s">
        <v>885</v>
      </c>
      <c r="O461" s="9">
        <f t="shared" si="54"/>
        <v>101</v>
      </c>
      <c r="P461" s="10" t="s">
        <v>886</v>
      </c>
    </row>
    <row r="462" spans="1:16" x14ac:dyDescent="0.25">
      <c r="A462" s="4" t="s">
        <v>473</v>
      </c>
      <c r="B462" s="4" t="s">
        <v>21</v>
      </c>
      <c r="C462" s="5">
        <v>95</v>
      </c>
      <c r="D462" s="4" t="s">
        <v>22</v>
      </c>
      <c r="E462" s="4" t="s">
        <v>213</v>
      </c>
      <c r="F462" s="6">
        <v>37000</v>
      </c>
      <c r="G462" s="5">
        <v>3515000</v>
      </c>
      <c r="H462" s="4" t="s">
        <v>490</v>
      </c>
      <c r="I462" s="21">
        <f t="shared" si="51"/>
        <v>110.52</v>
      </c>
      <c r="J462" s="21"/>
      <c r="K462" s="9">
        <f t="shared" si="52"/>
        <v>94.56</v>
      </c>
      <c r="L462" s="13" t="s">
        <v>884</v>
      </c>
      <c r="M462" s="9">
        <f t="shared" si="53"/>
        <v>136</v>
      </c>
      <c r="N462" s="13" t="s">
        <v>885</v>
      </c>
      <c r="O462" s="9">
        <f t="shared" si="54"/>
        <v>101</v>
      </c>
      <c r="P462" s="10" t="s">
        <v>886</v>
      </c>
    </row>
    <row r="463" spans="1:16" ht="75" x14ac:dyDescent="0.25">
      <c r="A463" s="4" t="s">
        <v>473</v>
      </c>
      <c r="B463" s="4" t="s">
        <v>25</v>
      </c>
      <c r="C463" s="5">
        <v>102.16</v>
      </c>
      <c r="D463" s="4" t="s">
        <v>26</v>
      </c>
      <c r="E463" s="4" t="s">
        <v>491</v>
      </c>
      <c r="F463" s="6">
        <v>1000</v>
      </c>
      <c r="G463" s="5">
        <v>102160</v>
      </c>
      <c r="H463" s="7" t="s">
        <v>492</v>
      </c>
      <c r="I463" s="21">
        <f t="shared" si="51"/>
        <v>119</v>
      </c>
      <c r="J463" s="21"/>
      <c r="K463" s="9">
        <v>120</v>
      </c>
      <c r="L463" s="13" t="s">
        <v>1105</v>
      </c>
      <c r="M463" s="9">
        <f t="shared" si="53"/>
        <v>136</v>
      </c>
      <c r="N463" s="13" t="s">
        <v>885</v>
      </c>
      <c r="O463" s="9">
        <f t="shared" si="54"/>
        <v>101</v>
      </c>
      <c r="P463" s="10" t="s">
        <v>886</v>
      </c>
    </row>
    <row r="464" spans="1:16" ht="45" x14ac:dyDescent="0.25">
      <c r="A464" s="4" t="s">
        <v>473</v>
      </c>
      <c r="B464" s="4" t="s">
        <v>63</v>
      </c>
      <c r="C464" s="5">
        <v>106</v>
      </c>
      <c r="D464" s="4" t="s">
        <v>81</v>
      </c>
      <c r="E464" s="4" t="s">
        <v>458</v>
      </c>
      <c r="F464" s="6">
        <v>37000</v>
      </c>
      <c r="G464" s="5">
        <v>3922000</v>
      </c>
      <c r="H464" s="7" t="s">
        <v>493</v>
      </c>
      <c r="I464" s="21">
        <f t="shared" si="51"/>
        <v>150.04333333333332</v>
      </c>
      <c r="J464" s="21"/>
      <c r="K464" s="9">
        <v>170</v>
      </c>
      <c r="L464" s="13" t="s">
        <v>1103</v>
      </c>
      <c r="M464" s="9">
        <f t="shared" si="53"/>
        <v>136</v>
      </c>
      <c r="N464" s="13" t="s">
        <v>885</v>
      </c>
      <c r="O464" s="9">
        <v>144.13</v>
      </c>
      <c r="P464" s="10" t="s">
        <v>1104</v>
      </c>
    </row>
    <row r="465" spans="1:16" x14ac:dyDescent="0.25">
      <c r="A465" s="4" t="s">
        <v>473</v>
      </c>
      <c r="B465" s="4" t="s">
        <v>28</v>
      </c>
      <c r="C465" s="5">
        <v>116</v>
      </c>
      <c r="D465" s="4" t="s">
        <v>59</v>
      </c>
      <c r="E465" s="4" t="s">
        <v>194</v>
      </c>
      <c r="F465" s="6">
        <v>30000</v>
      </c>
      <c r="G465" s="5">
        <v>3480000</v>
      </c>
      <c r="H465" s="4" t="s">
        <v>494</v>
      </c>
      <c r="I465" s="21">
        <f t="shared" si="51"/>
        <v>128.33333333333334</v>
      </c>
      <c r="J465" s="21"/>
      <c r="K465" s="9">
        <v>120</v>
      </c>
      <c r="L465" s="13" t="s">
        <v>1105</v>
      </c>
      <c r="M465" s="9">
        <f t="shared" si="53"/>
        <v>136</v>
      </c>
      <c r="N465" s="13" t="s">
        <v>885</v>
      </c>
      <c r="O465" s="9">
        <v>129</v>
      </c>
      <c r="P465" s="10" t="s">
        <v>1106</v>
      </c>
    </row>
    <row r="466" spans="1:16" x14ac:dyDescent="0.25">
      <c r="A466" s="4" t="s">
        <v>473</v>
      </c>
      <c r="B466" s="4" t="s">
        <v>28</v>
      </c>
      <c r="C466" s="5">
        <v>143.19</v>
      </c>
      <c r="D466" s="4" t="s">
        <v>26</v>
      </c>
      <c r="E466" s="4" t="s">
        <v>495</v>
      </c>
      <c r="F466" s="6">
        <v>1000</v>
      </c>
      <c r="G466" s="5">
        <v>143190</v>
      </c>
      <c r="H466" s="4" t="s">
        <v>495</v>
      </c>
      <c r="I466" s="21">
        <f t="shared" si="51"/>
        <v>128.33333333333334</v>
      </c>
      <c r="J466" s="21"/>
      <c r="K466" s="9">
        <v>120</v>
      </c>
      <c r="L466" s="13" t="s">
        <v>1105</v>
      </c>
      <c r="M466" s="9">
        <f t="shared" si="53"/>
        <v>136</v>
      </c>
      <c r="N466" s="13" t="s">
        <v>885</v>
      </c>
      <c r="O466" s="9">
        <v>129</v>
      </c>
      <c r="P466" s="10" t="s">
        <v>1106</v>
      </c>
    </row>
    <row r="467" spans="1:16" ht="75" x14ac:dyDescent="0.25">
      <c r="A467" s="4" t="s">
        <v>473</v>
      </c>
      <c r="B467" s="4" t="s">
        <v>32</v>
      </c>
      <c r="C467" s="5">
        <v>149.88999999999999</v>
      </c>
      <c r="D467" s="4" t="s">
        <v>81</v>
      </c>
      <c r="E467" s="4" t="s">
        <v>458</v>
      </c>
      <c r="F467" s="6">
        <v>37000</v>
      </c>
      <c r="G467" s="5">
        <v>5545930</v>
      </c>
      <c r="H467" s="7" t="s">
        <v>496</v>
      </c>
      <c r="I467" s="21">
        <f t="shared" si="51"/>
        <v>150.04333333333332</v>
      </c>
      <c r="J467" s="21"/>
      <c r="K467" s="9">
        <v>170</v>
      </c>
      <c r="L467" s="13" t="s">
        <v>1103</v>
      </c>
      <c r="M467" s="9">
        <f t="shared" si="53"/>
        <v>136</v>
      </c>
      <c r="N467" s="13" t="s">
        <v>885</v>
      </c>
      <c r="O467" s="9">
        <v>144.13</v>
      </c>
      <c r="P467" s="10" t="s">
        <v>1104</v>
      </c>
    </row>
    <row r="468" spans="1:16" x14ac:dyDescent="0.25">
      <c r="C468" s="3"/>
      <c r="F468" s="8"/>
      <c r="G468" s="3"/>
    </row>
    <row r="469" spans="1:16" x14ac:dyDescent="0.25">
      <c r="A469" s="37" t="s">
        <v>497</v>
      </c>
      <c r="B469" s="37"/>
      <c r="C469" s="37"/>
      <c r="D469" s="37"/>
      <c r="E469" s="37"/>
      <c r="F469" s="37"/>
      <c r="G469" s="37"/>
      <c r="H469" s="37"/>
    </row>
    <row r="470" spans="1:16" x14ac:dyDescent="0.25">
      <c r="C470" s="3"/>
      <c r="E470" t="s">
        <v>11</v>
      </c>
      <c r="F470" s="2">
        <v>300</v>
      </c>
      <c r="G470" s="3"/>
    </row>
    <row r="471" spans="1:16" ht="30" x14ac:dyDescent="0.25">
      <c r="A471" s="4" t="s">
        <v>12</v>
      </c>
      <c r="B471" s="4" t="s">
        <v>13</v>
      </c>
      <c r="C471" s="4" t="s">
        <v>14</v>
      </c>
      <c r="D471" s="4" t="s">
        <v>15</v>
      </c>
      <c r="E471" s="4" t="s">
        <v>16</v>
      </c>
      <c r="F471" s="4" t="s">
        <v>17</v>
      </c>
      <c r="G471" s="4" t="s">
        <v>18</v>
      </c>
      <c r="H471" s="4" t="s">
        <v>19</v>
      </c>
      <c r="I471" s="19" t="s">
        <v>1061</v>
      </c>
      <c r="J471" s="19"/>
    </row>
    <row r="472" spans="1:16" x14ac:dyDescent="0.25">
      <c r="A472" s="4" t="s">
        <v>498</v>
      </c>
      <c r="B472" s="4" t="s">
        <v>28</v>
      </c>
      <c r="C472" s="5">
        <v>3071.17</v>
      </c>
      <c r="D472" s="4" t="s">
        <v>26</v>
      </c>
      <c r="E472" s="4" t="s">
        <v>499</v>
      </c>
      <c r="F472" s="6">
        <v>100</v>
      </c>
      <c r="G472" s="5">
        <v>307117</v>
      </c>
      <c r="H472" s="4" t="s">
        <v>499</v>
      </c>
      <c r="I472" s="21">
        <f t="shared" ref="I472:I478" si="55">+(K472+M472+O472)/3</f>
        <v>5996.1866666666674</v>
      </c>
      <c r="J472" s="21"/>
      <c r="K472" s="9">
        <v>7783.24</v>
      </c>
      <c r="L472" s="13" t="s">
        <v>888</v>
      </c>
      <c r="M472" s="9">
        <v>3392.69</v>
      </c>
      <c r="N472" s="13" t="s">
        <v>889</v>
      </c>
      <c r="O472" s="9">
        <v>6812.63</v>
      </c>
      <c r="P472" s="10" t="s">
        <v>890</v>
      </c>
    </row>
    <row r="473" spans="1:16" x14ac:dyDescent="0.25">
      <c r="A473" s="4" t="s">
        <v>498</v>
      </c>
      <c r="B473" s="4" t="s">
        <v>25</v>
      </c>
      <c r="C473" s="5">
        <v>3400</v>
      </c>
      <c r="D473" s="4" t="s">
        <v>22</v>
      </c>
      <c r="E473" s="4" t="s">
        <v>23</v>
      </c>
      <c r="F473" s="6">
        <v>300</v>
      </c>
      <c r="G473" s="5">
        <v>1020000</v>
      </c>
      <c r="H473" s="4" t="s">
        <v>500</v>
      </c>
      <c r="I473" s="21">
        <f t="shared" ref="I473:I475" si="56">+(K473+M473+O473)/3</f>
        <v>5996.1866666666674</v>
      </c>
      <c r="J473" s="21"/>
      <c r="K473" s="9">
        <v>7783.24</v>
      </c>
      <c r="L473" s="13" t="s">
        <v>888</v>
      </c>
      <c r="M473" s="9">
        <v>3392.69</v>
      </c>
      <c r="N473" s="13" t="s">
        <v>889</v>
      </c>
      <c r="O473" s="9">
        <v>6812.63</v>
      </c>
      <c r="P473" s="10" t="s">
        <v>890</v>
      </c>
    </row>
    <row r="474" spans="1:16" x14ac:dyDescent="0.25">
      <c r="A474" s="4" t="s">
        <v>498</v>
      </c>
      <c r="B474" s="4" t="s">
        <v>32</v>
      </c>
      <c r="C474" s="5">
        <v>3490</v>
      </c>
      <c r="D474" s="4" t="s">
        <v>29</v>
      </c>
      <c r="E474" s="4" t="s">
        <v>23</v>
      </c>
      <c r="F474" s="6">
        <v>300</v>
      </c>
      <c r="G474" s="5">
        <v>1047000</v>
      </c>
      <c r="H474" s="4" t="s">
        <v>501</v>
      </c>
      <c r="I474" s="21">
        <f t="shared" si="56"/>
        <v>5996.1866666666674</v>
      </c>
      <c r="J474" s="21"/>
      <c r="K474" s="9">
        <v>7783.24</v>
      </c>
      <c r="L474" s="13" t="s">
        <v>888</v>
      </c>
      <c r="M474" s="9">
        <v>3392.69</v>
      </c>
      <c r="N474" s="13" t="s">
        <v>889</v>
      </c>
      <c r="O474" s="9">
        <v>6812.63</v>
      </c>
      <c r="P474" s="10" t="s">
        <v>890</v>
      </c>
    </row>
    <row r="475" spans="1:16" x14ac:dyDescent="0.25">
      <c r="A475" s="4" t="s">
        <v>498</v>
      </c>
      <c r="B475" s="4" t="s">
        <v>28</v>
      </c>
      <c r="C475" s="5">
        <v>5800</v>
      </c>
      <c r="D475" s="4" t="s">
        <v>29</v>
      </c>
      <c r="E475" s="4" t="s">
        <v>23</v>
      </c>
      <c r="F475" s="6">
        <v>300</v>
      </c>
      <c r="G475" s="5">
        <v>1740000</v>
      </c>
      <c r="H475" s="4" t="s">
        <v>502</v>
      </c>
      <c r="I475" s="21">
        <f t="shared" si="56"/>
        <v>5996.1866666666674</v>
      </c>
      <c r="J475" s="21"/>
      <c r="K475" s="9">
        <v>7783.24</v>
      </c>
      <c r="L475" s="13" t="s">
        <v>888</v>
      </c>
      <c r="M475" s="9">
        <v>3392.69</v>
      </c>
      <c r="N475" s="13" t="s">
        <v>889</v>
      </c>
      <c r="O475" s="9">
        <v>6812.63</v>
      </c>
      <c r="P475" s="10" t="s">
        <v>890</v>
      </c>
    </row>
    <row r="476" spans="1:16" x14ac:dyDescent="0.25">
      <c r="A476" s="4" t="s">
        <v>498</v>
      </c>
      <c r="B476" s="4" t="s">
        <v>28</v>
      </c>
      <c r="C476" s="5">
        <v>15100</v>
      </c>
      <c r="D476" s="4" t="s">
        <v>22</v>
      </c>
      <c r="E476" s="4" t="s">
        <v>36</v>
      </c>
      <c r="F476" s="6">
        <v>300</v>
      </c>
      <c r="G476" s="5">
        <v>4530000</v>
      </c>
      <c r="H476" s="4" t="s">
        <v>503</v>
      </c>
      <c r="I476" s="21">
        <f t="shared" si="55"/>
        <v>18066.363333333331</v>
      </c>
      <c r="J476" s="21"/>
      <c r="K476" s="9">
        <v>14570.09</v>
      </c>
      <c r="L476" s="13" t="s">
        <v>887</v>
      </c>
      <c r="M476" s="9">
        <v>16985</v>
      </c>
      <c r="N476" s="13" t="s">
        <v>866</v>
      </c>
      <c r="O476" s="9">
        <v>22644</v>
      </c>
      <c r="P476" s="10" t="s">
        <v>891</v>
      </c>
    </row>
    <row r="477" spans="1:16" x14ac:dyDescent="0.25">
      <c r="A477" s="4" t="s">
        <v>498</v>
      </c>
      <c r="B477" s="4" t="s">
        <v>25</v>
      </c>
      <c r="C477" s="5">
        <v>15480</v>
      </c>
      <c r="D477" s="4" t="s">
        <v>29</v>
      </c>
      <c r="E477" s="4" t="s">
        <v>36</v>
      </c>
      <c r="F477" s="6">
        <v>300</v>
      </c>
      <c r="G477" s="5">
        <v>4644000</v>
      </c>
      <c r="H477" s="4" t="s">
        <v>502</v>
      </c>
      <c r="I477" s="21">
        <f t="shared" si="55"/>
        <v>17891.189999999999</v>
      </c>
      <c r="J477" s="21"/>
      <c r="K477" s="9">
        <v>14044.57</v>
      </c>
      <c r="L477" s="13" t="s">
        <v>887</v>
      </c>
      <c r="M477" s="9">
        <v>16985</v>
      </c>
      <c r="N477" s="13" t="s">
        <v>866</v>
      </c>
      <c r="O477" s="9">
        <v>22644</v>
      </c>
      <c r="P477" s="10" t="s">
        <v>891</v>
      </c>
    </row>
    <row r="478" spans="1:16" x14ac:dyDescent="0.25">
      <c r="A478" s="4" t="s">
        <v>498</v>
      </c>
      <c r="B478" s="4" t="s">
        <v>28</v>
      </c>
      <c r="C478" s="5">
        <v>21217.5</v>
      </c>
      <c r="D478" s="4" t="s">
        <v>59</v>
      </c>
      <c r="E478" s="4" t="s">
        <v>36</v>
      </c>
      <c r="F478" s="6">
        <v>250</v>
      </c>
      <c r="G478" s="5">
        <v>5304375</v>
      </c>
      <c r="H478" s="4" t="s">
        <v>504</v>
      </c>
      <c r="I478" s="21">
        <f t="shared" si="55"/>
        <v>17891.189999999999</v>
      </c>
      <c r="J478" s="21"/>
      <c r="K478" s="9">
        <v>14044.57</v>
      </c>
      <c r="L478" s="13" t="s">
        <v>887</v>
      </c>
      <c r="M478" s="9">
        <v>16985</v>
      </c>
      <c r="N478" s="13" t="s">
        <v>866</v>
      </c>
      <c r="O478" s="9">
        <v>22644</v>
      </c>
      <c r="P478" s="10" t="s">
        <v>891</v>
      </c>
    </row>
    <row r="479" spans="1:16" x14ac:dyDescent="0.25">
      <c r="C479" s="3"/>
      <c r="F479" s="8"/>
      <c r="G479" s="3"/>
    </row>
    <row r="480" spans="1:16" x14ac:dyDescent="0.25">
      <c r="A480" s="37" t="s">
        <v>505</v>
      </c>
      <c r="B480" s="37"/>
      <c r="C480" s="37"/>
      <c r="D480" s="37"/>
      <c r="E480" s="37"/>
      <c r="F480" s="37"/>
      <c r="G480" s="37"/>
      <c r="H480" s="37"/>
    </row>
    <row r="481" spans="1:16" x14ac:dyDescent="0.25">
      <c r="C481" s="3"/>
      <c r="E481" t="s">
        <v>11</v>
      </c>
      <c r="F481" s="2">
        <v>300</v>
      </c>
      <c r="G481" s="3"/>
    </row>
    <row r="482" spans="1:16" ht="30" x14ac:dyDescent="0.25">
      <c r="A482" s="4" t="s">
        <v>12</v>
      </c>
      <c r="B482" s="4" t="s">
        <v>13</v>
      </c>
      <c r="C482" s="4" t="s">
        <v>14</v>
      </c>
      <c r="D482" s="4" t="s">
        <v>15</v>
      </c>
      <c r="E482" s="4" t="s">
        <v>16</v>
      </c>
      <c r="F482" s="4" t="s">
        <v>17</v>
      </c>
      <c r="G482" s="4" t="s">
        <v>18</v>
      </c>
      <c r="H482" s="4" t="s">
        <v>19</v>
      </c>
      <c r="I482" s="19" t="s">
        <v>1061</v>
      </c>
      <c r="J482" s="19"/>
    </row>
    <row r="483" spans="1:16" x14ac:dyDescent="0.25">
      <c r="A483" s="4" t="s">
        <v>506</v>
      </c>
      <c r="B483" s="4" t="s">
        <v>25</v>
      </c>
      <c r="C483" s="5">
        <v>13300</v>
      </c>
      <c r="D483" s="4" t="s">
        <v>22</v>
      </c>
      <c r="E483" s="4" t="s">
        <v>36</v>
      </c>
      <c r="F483" s="6">
        <v>300</v>
      </c>
      <c r="G483" s="5">
        <v>3990000</v>
      </c>
      <c r="H483" s="4" t="s">
        <v>507</v>
      </c>
      <c r="I483" s="21">
        <f t="shared" ref="I483:I485" si="57">+(K483+M483+O483)/3</f>
        <v>25072.666666666668</v>
      </c>
      <c r="J483" s="21"/>
      <c r="K483" s="9">
        <v>22000</v>
      </c>
      <c r="L483" s="13" t="s">
        <v>892</v>
      </c>
      <c r="M483" s="9">
        <v>13258</v>
      </c>
      <c r="N483" s="13" t="s">
        <v>893</v>
      </c>
      <c r="O483" s="9">
        <v>39960</v>
      </c>
      <c r="P483" s="10" t="s">
        <v>895</v>
      </c>
    </row>
    <row r="484" spans="1:16" x14ac:dyDescent="0.25">
      <c r="A484" s="4" t="s">
        <v>506</v>
      </c>
      <c r="B484" s="4" t="s">
        <v>28</v>
      </c>
      <c r="C484" s="5">
        <v>14020</v>
      </c>
      <c r="D484" s="4" t="s">
        <v>29</v>
      </c>
      <c r="E484" s="4" t="s">
        <v>36</v>
      </c>
      <c r="F484" s="6">
        <v>300</v>
      </c>
      <c r="G484" s="5">
        <v>4206000</v>
      </c>
      <c r="H484" s="4" t="s">
        <v>508</v>
      </c>
      <c r="I484" s="21">
        <f t="shared" ref="I484" si="58">+(K484+M484+O484)/3</f>
        <v>25072.666666666668</v>
      </c>
      <c r="J484" s="21"/>
      <c r="K484" s="9">
        <v>22000</v>
      </c>
      <c r="L484" s="13" t="s">
        <v>892</v>
      </c>
      <c r="M484" s="9">
        <v>13258</v>
      </c>
      <c r="N484" s="13" t="s">
        <v>893</v>
      </c>
      <c r="O484" s="9">
        <v>39960</v>
      </c>
      <c r="P484" s="10" t="s">
        <v>895</v>
      </c>
    </row>
    <row r="485" spans="1:16" x14ac:dyDescent="0.25">
      <c r="A485" s="4" t="s">
        <v>506</v>
      </c>
      <c r="B485" s="4" t="s">
        <v>28</v>
      </c>
      <c r="C485" s="5">
        <v>27921</v>
      </c>
      <c r="D485" s="4" t="s">
        <v>22</v>
      </c>
      <c r="E485" s="4" t="s">
        <v>39</v>
      </c>
      <c r="F485" s="6">
        <v>300</v>
      </c>
      <c r="G485" s="5">
        <v>8376300</v>
      </c>
      <c r="H485" s="4" t="s">
        <v>509</v>
      </c>
      <c r="I485" s="21">
        <f t="shared" si="57"/>
        <v>37594</v>
      </c>
      <c r="J485" s="21"/>
      <c r="K485" s="9">
        <v>39584</v>
      </c>
      <c r="L485" s="13" t="s">
        <v>1154</v>
      </c>
      <c r="M485" s="9">
        <v>28845</v>
      </c>
      <c r="N485" s="13" t="s">
        <v>894</v>
      </c>
      <c r="O485" s="9">
        <v>44353</v>
      </c>
      <c r="P485" s="10" t="s">
        <v>1167</v>
      </c>
    </row>
    <row r="486" spans="1:16" x14ac:dyDescent="0.25">
      <c r="A486" s="4" t="s">
        <v>506</v>
      </c>
      <c r="B486" s="4" t="s">
        <v>28</v>
      </c>
      <c r="C486" s="5">
        <v>38629.5</v>
      </c>
      <c r="D486" s="4" t="s">
        <v>59</v>
      </c>
      <c r="E486" s="4" t="s">
        <v>39</v>
      </c>
      <c r="F486" s="6">
        <v>250</v>
      </c>
      <c r="G486" s="5">
        <v>9657375</v>
      </c>
      <c r="H486" s="4" t="s">
        <v>510</v>
      </c>
      <c r="I486" s="21">
        <f t="shared" ref="I486" si="59">+(K486+M486+O486)/3</f>
        <v>37594</v>
      </c>
      <c r="J486" s="21"/>
      <c r="K486" s="9">
        <v>39584</v>
      </c>
      <c r="L486" s="13" t="s">
        <v>1154</v>
      </c>
      <c r="M486" s="9">
        <v>28845</v>
      </c>
      <c r="N486" s="13" t="s">
        <v>894</v>
      </c>
      <c r="O486" s="9">
        <v>44353</v>
      </c>
      <c r="P486" s="10" t="s">
        <v>1167</v>
      </c>
    </row>
    <row r="487" spans="1:16" x14ac:dyDescent="0.25">
      <c r="C487" s="3"/>
      <c r="F487" s="8"/>
      <c r="G487" s="3"/>
    </row>
    <row r="488" spans="1:16" x14ac:dyDescent="0.25">
      <c r="A488" s="37" t="s">
        <v>511</v>
      </c>
      <c r="B488" s="37"/>
      <c r="C488" s="37"/>
      <c r="D488" s="37"/>
      <c r="E488" s="37"/>
      <c r="F488" s="37"/>
      <c r="G488" s="37"/>
      <c r="H488" s="37"/>
    </row>
    <row r="489" spans="1:16" x14ac:dyDescent="0.25">
      <c r="C489" s="3"/>
      <c r="E489" t="s">
        <v>11</v>
      </c>
      <c r="F489" s="2">
        <v>7000</v>
      </c>
      <c r="G489" s="3"/>
    </row>
    <row r="490" spans="1:16" ht="30" x14ac:dyDescent="0.25">
      <c r="A490" s="4" t="s">
        <v>12</v>
      </c>
      <c r="B490" s="4" t="s">
        <v>13</v>
      </c>
      <c r="C490" s="4" t="s">
        <v>14</v>
      </c>
      <c r="D490" s="4" t="s">
        <v>15</v>
      </c>
      <c r="E490" s="4" t="s">
        <v>16</v>
      </c>
      <c r="F490" s="4" t="s">
        <v>17</v>
      </c>
      <c r="G490" s="4" t="s">
        <v>18</v>
      </c>
      <c r="H490" s="4" t="s">
        <v>19</v>
      </c>
      <c r="I490" s="19" t="s">
        <v>1061</v>
      </c>
      <c r="J490" s="19"/>
    </row>
    <row r="491" spans="1:16" x14ac:dyDescent="0.25">
      <c r="A491" s="4" t="s">
        <v>512</v>
      </c>
      <c r="B491" s="4" t="s">
        <v>28</v>
      </c>
      <c r="C491" s="5">
        <v>266</v>
      </c>
      <c r="D491" s="4" t="s">
        <v>22</v>
      </c>
      <c r="E491" s="4" t="s">
        <v>134</v>
      </c>
      <c r="F491" s="6">
        <v>7000</v>
      </c>
      <c r="G491" s="5">
        <v>1862000</v>
      </c>
      <c r="H491" s="4" t="s">
        <v>513</v>
      </c>
      <c r="I491" s="21">
        <f t="shared" ref="I491:I502" si="60">+(K491+M491+O491)/3</f>
        <v>431.56666666666661</v>
      </c>
      <c r="J491" s="21"/>
      <c r="K491" s="9">
        <v>334</v>
      </c>
      <c r="L491" s="13" t="s">
        <v>904</v>
      </c>
      <c r="M491" s="9">
        <v>460.8</v>
      </c>
      <c r="N491" s="13" t="s">
        <v>899</v>
      </c>
      <c r="O491" s="9">
        <v>499.9</v>
      </c>
      <c r="P491" s="10" t="s">
        <v>1129</v>
      </c>
    </row>
    <row r="492" spans="1:16" x14ac:dyDescent="0.25">
      <c r="A492" s="4" t="s">
        <v>512</v>
      </c>
      <c r="B492" s="4" t="s">
        <v>32</v>
      </c>
      <c r="C492" s="5">
        <v>447</v>
      </c>
      <c r="D492" s="4" t="s">
        <v>22</v>
      </c>
      <c r="E492" s="4" t="s">
        <v>134</v>
      </c>
      <c r="F492" s="6">
        <v>7000</v>
      </c>
      <c r="G492" s="5">
        <v>3129000</v>
      </c>
      <c r="H492" s="4" t="s">
        <v>514</v>
      </c>
      <c r="I492" s="21">
        <f t="shared" si="60"/>
        <v>1805.2666666666667</v>
      </c>
      <c r="J492" s="21"/>
      <c r="K492" s="9">
        <v>3302</v>
      </c>
      <c r="L492" s="13" t="s">
        <v>1155</v>
      </c>
      <c r="M492" s="9">
        <v>820.8</v>
      </c>
      <c r="N492" s="13" t="s">
        <v>900</v>
      </c>
      <c r="O492" s="9">
        <v>1293</v>
      </c>
      <c r="P492" s="10" t="s">
        <v>901</v>
      </c>
    </row>
    <row r="493" spans="1:16" x14ac:dyDescent="0.25">
      <c r="A493" s="4" t="s">
        <v>512</v>
      </c>
      <c r="B493" s="4" t="s">
        <v>28</v>
      </c>
      <c r="C493" s="5">
        <v>467.67</v>
      </c>
      <c r="D493" s="4" t="s">
        <v>26</v>
      </c>
      <c r="E493" s="4" t="s">
        <v>515</v>
      </c>
      <c r="F493" s="6">
        <v>24</v>
      </c>
      <c r="G493" s="5">
        <v>11224.08</v>
      </c>
      <c r="H493" s="4" t="s">
        <v>515</v>
      </c>
      <c r="I493" s="21">
        <f t="shared" si="60"/>
        <v>744</v>
      </c>
      <c r="J493" s="21"/>
      <c r="K493" s="9">
        <v>750</v>
      </c>
      <c r="L493" s="13" t="s">
        <v>896</v>
      </c>
      <c r="M493" s="9">
        <f>8410/10</f>
        <v>841</v>
      </c>
      <c r="N493" s="13" t="s">
        <v>897</v>
      </c>
      <c r="O493" s="9">
        <v>641</v>
      </c>
      <c r="P493" s="10" t="s">
        <v>1130</v>
      </c>
    </row>
    <row r="494" spans="1:16" x14ac:dyDescent="0.25">
      <c r="A494" s="4" t="s">
        <v>512</v>
      </c>
      <c r="B494" s="4" t="s">
        <v>28</v>
      </c>
      <c r="C494" s="5">
        <v>480</v>
      </c>
      <c r="D494" s="4" t="s">
        <v>29</v>
      </c>
      <c r="E494" s="4" t="s">
        <v>516</v>
      </c>
      <c r="F494" s="6">
        <v>7000</v>
      </c>
      <c r="G494" s="5">
        <v>3360000</v>
      </c>
      <c r="H494" s="4" t="s">
        <v>517</v>
      </c>
      <c r="I494" s="21">
        <f t="shared" si="60"/>
        <v>744</v>
      </c>
      <c r="J494" s="21"/>
      <c r="K494" s="9">
        <v>750</v>
      </c>
      <c r="L494" s="13" t="s">
        <v>896</v>
      </c>
      <c r="M494" s="9">
        <f>8410/10</f>
        <v>841</v>
      </c>
      <c r="N494" s="13" t="s">
        <v>897</v>
      </c>
      <c r="O494" s="9">
        <v>641</v>
      </c>
      <c r="P494" s="10" t="s">
        <v>1130</v>
      </c>
    </row>
    <row r="495" spans="1:16" x14ac:dyDescent="0.25">
      <c r="A495" s="4" t="s">
        <v>512</v>
      </c>
      <c r="B495" s="4" t="s">
        <v>25</v>
      </c>
      <c r="C495" s="5">
        <v>520</v>
      </c>
      <c r="D495" s="4" t="s">
        <v>22</v>
      </c>
      <c r="E495" s="4" t="s">
        <v>518</v>
      </c>
      <c r="F495" s="6">
        <v>7000</v>
      </c>
      <c r="G495" s="5">
        <v>3640000</v>
      </c>
      <c r="H495" s="4" t="s">
        <v>519</v>
      </c>
      <c r="I495" s="21">
        <f t="shared" si="60"/>
        <v>744</v>
      </c>
      <c r="J495" s="21"/>
      <c r="K495" s="9">
        <v>750</v>
      </c>
      <c r="L495" s="13" t="s">
        <v>896</v>
      </c>
      <c r="M495" s="9">
        <f>8410/10</f>
        <v>841</v>
      </c>
      <c r="N495" s="13" t="s">
        <v>897</v>
      </c>
      <c r="O495" s="9">
        <v>641</v>
      </c>
      <c r="P495" s="10" t="s">
        <v>1130</v>
      </c>
    </row>
    <row r="496" spans="1:16" x14ac:dyDescent="0.25">
      <c r="A496" s="4" t="s">
        <v>512</v>
      </c>
      <c r="B496" s="4" t="s">
        <v>41</v>
      </c>
      <c r="C496" s="5">
        <v>599.70000000000005</v>
      </c>
      <c r="D496" s="4" t="s">
        <v>22</v>
      </c>
      <c r="E496" s="4" t="s">
        <v>134</v>
      </c>
      <c r="F496" s="6">
        <v>7000</v>
      </c>
      <c r="G496" s="5">
        <v>4197900</v>
      </c>
      <c r="H496" s="4" t="s">
        <v>520</v>
      </c>
      <c r="I496" s="21">
        <f t="shared" si="60"/>
        <v>1603</v>
      </c>
      <c r="J496" s="21"/>
      <c r="K496" s="9">
        <v>1600</v>
      </c>
      <c r="L496" s="13" t="s">
        <v>898</v>
      </c>
      <c r="M496" s="9">
        <v>2381</v>
      </c>
      <c r="N496" s="13" t="s">
        <v>902</v>
      </c>
      <c r="O496" s="9">
        <v>828</v>
      </c>
      <c r="P496" s="10" t="s">
        <v>903</v>
      </c>
    </row>
    <row r="497" spans="1:16" x14ac:dyDescent="0.25">
      <c r="A497" s="4" t="s">
        <v>512</v>
      </c>
      <c r="B497" s="4" t="s">
        <v>25</v>
      </c>
      <c r="C497" s="5">
        <v>846.6</v>
      </c>
      <c r="D497" s="4" t="s">
        <v>26</v>
      </c>
      <c r="E497" s="4" t="s">
        <v>521</v>
      </c>
      <c r="F497" s="6">
        <v>24</v>
      </c>
      <c r="G497" s="5">
        <v>20318.400000000001</v>
      </c>
      <c r="H497" s="4" t="s">
        <v>521</v>
      </c>
      <c r="I497" s="21">
        <f t="shared" ref="I497:I499" si="61">+(K497+M497+O497)/3</f>
        <v>1805.2666666666667</v>
      </c>
      <c r="J497" s="21"/>
      <c r="K497" s="9">
        <v>3302</v>
      </c>
      <c r="L497" s="13" t="s">
        <v>1155</v>
      </c>
      <c r="M497" s="9">
        <v>820.8</v>
      </c>
      <c r="N497" s="13" t="s">
        <v>900</v>
      </c>
      <c r="O497" s="9">
        <v>1293</v>
      </c>
      <c r="P497" s="10" t="s">
        <v>901</v>
      </c>
    </row>
    <row r="498" spans="1:16" x14ac:dyDescent="0.25">
      <c r="A498" s="4" t="s">
        <v>512</v>
      </c>
      <c r="B498" s="4" t="s">
        <v>25</v>
      </c>
      <c r="C498" s="5">
        <v>863</v>
      </c>
      <c r="D498" s="4" t="s">
        <v>29</v>
      </c>
      <c r="E498" s="4" t="s">
        <v>516</v>
      </c>
      <c r="F498" s="6">
        <v>7000</v>
      </c>
      <c r="G498" s="5">
        <v>6041000</v>
      </c>
      <c r="H498" s="4" t="s">
        <v>522</v>
      </c>
      <c r="I498" s="21">
        <f t="shared" si="61"/>
        <v>1805.2666666666667</v>
      </c>
      <c r="J498" s="21"/>
      <c r="K498" s="9">
        <v>3302</v>
      </c>
      <c r="L498" s="13" t="s">
        <v>1155</v>
      </c>
      <c r="M498" s="9">
        <v>820.8</v>
      </c>
      <c r="N498" s="13" t="s">
        <v>900</v>
      </c>
      <c r="O498" s="9">
        <v>1293</v>
      </c>
      <c r="P498" s="10" t="s">
        <v>901</v>
      </c>
    </row>
    <row r="499" spans="1:16" x14ac:dyDescent="0.25">
      <c r="A499" s="4" t="s">
        <v>512</v>
      </c>
      <c r="B499" s="4" t="s">
        <v>21</v>
      </c>
      <c r="C499" s="5">
        <v>1057</v>
      </c>
      <c r="D499" s="4" t="s">
        <v>22</v>
      </c>
      <c r="E499" s="4" t="s">
        <v>518</v>
      </c>
      <c r="F499" s="6">
        <v>7000</v>
      </c>
      <c r="G499" s="5">
        <v>7399000</v>
      </c>
      <c r="H499" s="4" t="s">
        <v>514</v>
      </c>
      <c r="I499" s="21">
        <f t="shared" si="61"/>
        <v>1805.2666666666667</v>
      </c>
      <c r="J499" s="21"/>
      <c r="K499" s="9">
        <v>3302</v>
      </c>
      <c r="L499" s="13" t="s">
        <v>1155</v>
      </c>
      <c r="M499" s="9">
        <v>820.8</v>
      </c>
      <c r="N499" s="13" t="s">
        <v>900</v>
      </c>
      <c r="O499" s="9">
        <v>1293</v>
      </c>
      <c r="P499" s="10" t="s">
        <v>901</v>
      </c>
    </row>
    <row r="500" spans="1:16" x14ac:dyDescent="0.25">
      <c r="A500" s="4" t="s">
        <v>512</v>
      </c>
      <c r="B500" s="4" t="s">
        <v>32</v>
      </c>
      <c r="C500" s="5">
        <v>1374.58</v>
      </c>
      <c r="D500" s="4" t="s">
        <v>26</v>
      </c>
      <c r="E500" s="4" t="s">
        <v>523</v>
      </c>
      <c r="F500" s="6">
        <v>24</v>
      </c>
      <c r="G500" s="5">
        <v>32989.919999999998</v>
      </c>
      <c r="H500" s="4" t="s">
        <v>523</v>
      </c>
      <c r="I500" s="21">
        <f t="shared" si="60"/>
        <v>1603</v>
      </c>
      <c r="J500" s="21"/>
      <c r="K500" s="9">
        <v>1600</v>
      </c>
      <c r="L500" s="13" t="s">
        <v>898</v>
      </c>
      <c r="M500" s="9">
        <v>2381</v>
      </c>
      <c r="N500" s="13" t="s">
        <v>902</v>
      </c>
      <c r="O500" s="9">
        <v>828</v>
      </c>
      <c r="P500" s="10" t="s">
        <v>903</v>
      </c>
    </row>
    <row r="501" spans="1:16" x14ac:dyDescent="0.25">
      <c r="A501" s="4" t="s">
        <v>512</v>
      </c>
      <c r="B501" s="4" t="s">
        <v>32</v>
      </c>
      <c r="C501" s="5">
        <v>1404</v>
      </c>
      <c r="D501" s="4" t="s">
        <v>29</v>
      </c>
      <c r="E501" s="4" t="s">
        <v>516</v>
      </c>
      <c r="F501" s="6">
        <v>7000</v>
      </c>
      <c r="G501" s="5">
        <v>9828000</v>
      </c>
      <c r="H501" s="4" t="s">
        <v>517</v>
      </c>
      <c r="I501" s="21">
        <f t="shared" si="60"/>
        <v>544.26666666666665</v>
      </c>
      <c r="J501" s="21"/>
      <c r="K501" s="9">
        <v>344</v>
      </c>
      <c r="L501" s="13" t="s">
        <v>904</v>
      </c>
      <c r="M501" s="9">
        <v>460.8</v>
      </c>
      <c r="N501" s="13" t="s">
        <v>899</v>
      </c>
      <c r="O501" s="9">
        <v>828</v>
      </c>
      <c r="P501" s="10" t="s">
        <v>903</v>
      </c>
    </row>
    <row r="502" spans="1:16" x14ac:dyDescent="0.25">
      <c r="A502" s="4" t="s">
        <v>512</v>
      </c>
      <c r="B502" s="4" t="s">
        <v>57</v>
      </c>
      <c r="C502" s="5">
        <v>1597</v>
      </c>
      <c r="D502" s="4" t="s">
        <v>22</v>
      </c>
      <c r="E502" s="4" t="s">
        <v>518</v>
      </c>
      <c r="F502" s="6">
        <v>7000</v>
      </c>
      <c r="G502" s="5">
        <v>11179000</v>
      </c>
      <c r="H502" s="4" t="s">
        <v>520</v>
      </c>
      <c r="I502" s="21">
        <f t="shared" si="60"/>
        <v>1603</v>
      </c>
      <c r="J502" s="21"/>
      <c r="K502" s="9">
        <v>1600</v>
      </c>
      <c r="L502" s="13" t="s">
        <v>898</v>
      </c>
      <c r="M502" s="9">
        <v>2381</v>
      </c>
      <c r="N502" s="13" t="s">
        <v>902</v>
      </c>
      <c r="O502" s="9">
        <v>828</v>
      </c>
      <c r="P502" s="10" t="s">
        <v>903</v>
      </c>
    </row>
    <row r="503" spans="1:16" x14ac:dyDescent="0.25">
      <c r="C503" s="3"/>
      <c r="F503" s="8"/>
      <c r="G503" s="3"/>
    </row>
    <row r="504" spans="1:16" x14ac:dyDescent="0.25">
      <c r="A504" s="37" t="s">
        <v>524</v>
      </c>
      <c r="B504" s="37"/>
      <c r="C504" s="37"/>
      <c r="D504" s="37"/>
      <c r="E504" s="37"/>
      <c r="F504" s="37"/>
      <c r="G504" s="37"/>
      <c r="H504" s="37"/>
    </row>
    <row r="505" spans="1:16" x14ac:dyDescent="0.25">
      <c r="C505" s="3"/>
      <c r="E505" t="s">
        <v>11</v>
      </c>
      <c r="F505" s="2">
        <v>600</v>
      </c>
      <c r="G505" s="3"/>
    </row>
    <row r="506" spans="1:16" ht="30" x14ac:dyDescent="0.25">
      <c r="A506" s="4" t="s">
        <v>12</v>
      </c>
      <c r="B506" s="4" t="s">
        <v>13</v>
      </c>
      <c r="C506" s="4" t="s">
        <v>14</v>
      </c>
      <c r="D506" s="4" t="s">
        <v>15</v>
      </c>
      <c r="E506" s="4" t="s">
        <v>16</v>
      </c>
      <c r="F506" s="4" t="s">
        <v>17</v>
      </c>
      <c r="G506" s="4" t="s">
        <v>18</v>
      </c>
      <c r="H506" s="4" t="s">
        <v>19</v>
      </c>
      <c r="I506" s="19" t="s">
        <v>1061</v>
      </c>
      <c r="J506" s="19"/>
    </row>
    <row r="507" spans="1:16" ht="90" x14ac:dyDescent="0.25">
      <c r="A507" s="4" t="s">
        <v>525</v>
      </c>
      <c r="B507" s="4" t="s">
        <v>28</v>
      </c>
      <c r="C507" s="5">
        <v>1947</v>
      </c>
      <c r="D507" s="4" t="s">
        <v>29</v>
      </c>
      <c r="E507" s="4" t="s">
        <v>526</v>
      </c>
      <c r="F507" s="6">
        <v>600</v>
      </c>
      <c r="G507" s="5">
        <v>1168200</v>
      </c>
      <c r="H507" s="7" t="s">
        <v>527</v>
      </c>
      <c r="I507" s="21">
        <f t="shared" ref="I507:I513" si="62">+(K507+M507+O507)/3</f>
        <v>3386.6666666666665</v>
      </c>
      <c r="J507" s="21"/>
      <c r="K507" s="9">
        <v>2890</v>
      </c>
      <c r="L507" s="13" t="s">
        <v>906</v>
      </c>
      <c r="M507" s="9">
        <v>3999</v>
      </c>
      <c r="N507" s="13" t="s">
        <v>907</v>
      </c>
      <c r="O507" s="9">
        <v>3271</v>
      </c>
      <c r="P507" s="10" t="s">
        <v>1131</v>
      </c>
    </row>
    <row r="508" spans="1:16" x14ac:dyDescent="0.25">
      <c r="A508" s="4" t="s">
        <v>525</v>
      </c>
      <c r="B508" s="4" t="s">
        <v>28</v>
      </c>
      <c r="C508" s="5">
        <v>1990</v>
      </c>
      <c r="D508" s="4" t="s">
        <v>22</v>
      </c>
      <c r="E508" s="4" t="s">
        <v>526</v>
      </c>
      <c r="F508" s="6">
        <v>600</v>
      </c>
      <c r="G508" s="5">
        <v>1194000</v>
      </c>
      <c r="H508" s="4" t="s">
        <v>528</v>
      </c>
      <c r="I508" s="21">
        <f t="shared" si="62"/>
        <v>2446.6</v>
      </c>
      <c r="J508" s="21"/>
      <c r="K508" s="9">
        <v>1440.8</v>
      </c>
      <c r="L508" s="13" t="s">
        <v>905</v>
      </c>
      <c r="M508" s="9">
        <v>3000</v>
      </c>
      <c r="N508" s="13" t="s">
        <v>908</v>
      </c>
      <c r="O508" s="9">
        <v>2899</v>
      </c>
      <c r="P508" s="10" t="s">
        <v>910</v>
      </c>
    </row>
    <row r="509" spans="1:16" ht="120" x14ac:dyDescent="0.25">
      <c r="A509" s="4" t="s">
        <v>525</v>
      </c>
      <c r="B509" s="4" t="s">
        <v>25</v>
      </c>
      <c r="C509" s="5">
        <v>2368</v>
      </c>
      <c r="D509" s="4" t="s">
        <v>29</v>
      </c>
      <c r="E509" s="4" t="s">
        <v>526</v>
      </c>
      <c r="F509" s="6">
        <v>600</v>
      </c>
      <c r="G509" s="5">
        <v>1420800</v>
      </c>
      <c r="H509" s="7" t="s">
        <v>529</v>
      </c>
      <c r="I509" s="21">
        <f t="shared" si="62"/>
        <v>2446.6</v>
      </c>
      <c r="J509" s="21"/>
      <c r="K509" s="9">
        <v>1440.8</v>
      </c>
      <c r="L509" s="13" t="s">
        <v>905</v>
      </c>
      <c r="M509" s="9">
        <v>3000</v>
      </c>
      <c r="N509" s="13" t="s">
        <v>908</v>
      </c>
      <c r="O509" s="9">
        <v>2899</v>
      </c>
      <c r="P509" s="10" t="s">
        <v>910</v>
      </c>
    </row>
    <row r="510" spans="1:16" x14ac:dyDescent="0.25">
      <c r="A510" s="4" t="s">
        <v>525</v>
      </c>
      <c r="B510" s="4" t="s">
        <v>28</v>
      </c>
      <c r="C510" s="5">
        <v>2578.2800000000002</v>
      </c>
      <c r="D510" s="4" t="s">
        <v>26</v>
      </c>
      <c r="E510" s="4" t="s">
        <v>530</v>
      </c>
      <c r="F510" s="6">
        <v>10</v>
      </c>
      <c r="G510" s="5">
        <v>25782.799999999999</v>
      </c>
      <c r="H510" s="4" t="s">
        <v>530</v>
      </c>
      <c r="I510" s="21">
        <f t="shared" si="62"/>
        <v>2446.6</v>
      </c>
      <c r="J510" s="21"/>
      <c r="K510" s="9">
        <v>1440.8</v>
      </c>
      <c r="L510" s="13" t="s">
        <v>905</v>
      </c>
      <c r="M510" s="9">
        <v>3000</v>
      </c>
      <c r="N510" s="13" t="s">
        <v>908</v>
      </c>
      <c r="O510" s="9">
        <v>2899</v>
      </c>
      <c r="P510" s="10" t="s">
        <v>910</v>
      </c>
    </row>
    <row r="511" spans="1:16" x14ac:dyDescent="0.25">
      <c r="A511" s="4" t="s">
        <v>525</v>
      </c>
      <c r="B511" s="4" t="s">
        <v>25</v>
      </c>
      <c r="C511" s="5">
        <v>3050</v>
      </c>
      <c r="D511" s="4" t="s">
        <v>22</v>
      </c>
      <c r="E511" s="4" t="s">
        <v>526</v>
      </c>
      <c r="F511" s="6">
        <v>600</v>
      </c>
      <c r="G511" s="5">
        <v>1830000</v>
      </c>
      <c r="H511" s="4" t="s">
        <v>531</v>
      </c>
      <c r="I511" s="21">
        <f t="shared" si="62"/>
        <v>3968</v>
      </c>
      <c r="J511" s="21"/>
      <c r="K511" s="9">
        <v>2600</v>
      </c>
      <c r="L511" s="13" t="s">
        <v>909</v>
      </c>
      <c r="M511" s="9">
        <v>4200</v>
      </c>
      <c r="N511" s="13" t="s">
        <v>911</v>
      </c>
      <c r="O511" s="9">
        <v>5104</v>
      </c>
      <c r="P511" s="10" t="s">
        <v>912</v>
      </c>
    </row>
    <row r="512" spans="1:16" ht="120" x14ac:dyDescent="0.25">
      <c r="A512" s="4" t="s">
        <v>525</v>
      </c>
      <c r="B512" s="4" t="s">
        <v>32</v>
      </c>
      <c r="C512" s="5">
        <v>3580</v>
      </c>
      <c r="D512" s="4" t="s">
        <v>29</v>
      </c>
      <c r="E512" s="4" t="s">
        <v>526</v>
      </c>
      <c r="F512" s="6">
        <v>600</v>
      </c>
      <c r="G512" s="5">
        <v>2148000</v>
      </c>
      <c r="H512" s="7" t="s">
        <v>532</v>
      </c>
      <c r="I512" s="21">
        <f t="shared" si="62"/>
        <v>3968</v>
      </c>
      <c r="J512" s="21"/>
      <c r="K512" s="9">
        <v>2600</v>
      </c>
      <c r="L512" s="13" t="s">
        <v>909</v>
      </c>
      <c r="M512" s="9">
        <v>4200</v>
      </c>
      <c r="N512" s="13" t="s">
        <v>911</v>
      </c>
      <c r="O512" s="9">
        <v>5104</v>
      </c>
      <c r="P512" s="10" t="s">
        <v>912</v>
      </c>
    </row>
    <row r="513" spans="1:16" x14ac:dyDescent="0.25">
      <c r="A513" s="4" t="s">
        <v>525</v>
      </c>
      <c r="B513" s="4" t="s">
        <v>28</v>
      </c>
      <c r="C513" s="5">
        <v>3600</v>
      </c>
      <c r="D513" s="4" t="s">
        <v>59</v>
      </c>
      <c r="E513" s="4" t="s">
        <v>533</v>
      </c>
      <c r="F513" s="6">
        <v>500</v>
      </c>
      <c r="G513" s="5">
        <v>1800000</v>
      </c>
      <c r="H513" s="4" t="s">
        <v>534</v>
      </c>
      <c r="I513" s="21">
        <f t="shared" si="62"/>
        <v>3386.6666666666665</v>
      </c>
      <c r="J513" s="21"/>
      <c r="K513" s="9">
        <v>2890</v>
      </c>
      <c r="L513" s="13" t="s">
        <v>906</v>
      </c>
      <c r="M513" s="9">
        <v>3999</v>
      </c>
      <c r="N513" s="13" t="s">
        <v>907</v>
      </c>
      <c r="O513" s="9">
        <v>3271</v>
      </c>
      <c r="P513" s="10" t="s">
        <v>1131</v>
      </c>
    </row>
    <row r="514" spans="1:16" x14ac:dyDescent="0.25">
      <c r="C514" s="3"/>
      <c r="F514" s="8"/>
      <c r="G514" s="3"/>
    </row>
    <row r="515" spans="1:16" x14ac:dyDescent="0.25">
      <c r="A515" s="37" t="s">
        <v>535</v>
      </c>
      <c r="B515" s="37"/>
      <c r="C515" s="37"/>
      <c r="D515" s="37"/>
      <c r="E515" s="37"/>
      <c r="F515" s="37"/>
      <c r="G515" s="37"/>
      <c r="H515" s="37"/>
    </row>
    <row r="516" spans="1:16" x14ac:dyDescent="0.25">
      <c r="C516" s="3"/>
      <c r="E516" t="s">
        <v>11</v>
      </c>
      <c r="F516" s="2">
        <v>600</v>
      </c>
      <c r="G516" s="3"/>
    </row>
    <row r="517" spans="1:16" ht="30" x14ac:dyDescent="0.25">
      <c r="A517" s="4" t="s">
        <v>12</v>
      </c>
      <c r="B517" s="4" t="s">
        <v>13</v>
      </c>
      <c r="C517" s="4" t="s">
        <v>14</v>
      </c>
      <c r="D517" s="4" t="s">
        <v>15</v>
      </c>
      <c r="E517" s="4" t="s">
        <v>16</v>
      </c>
      <c r="F517" s="4" t="s">
        <v>17</v>
      </c>
      <c r="G517" s="4" t="s">
        <v>18</v>
      </c>
      <c r="H517" s="4" t="s">
        <v>19</v>
      </c>
      <c r="I517" s="19" t="s">
        <v>1061</v>
      </c>
      <c r="J517" s="19"/>
    </row>
    <row r="518" spans="1:16" x14ac:dyDescent="0.25">
      <c r="A518" s="4" t="s">
        <v>536</v>
      </c>
      <c r="B518" s="4" t="s">
        <v>25</v>
      </c>
      <c r="C518" s="5">
        <v>942</v>
      </c>
      <c r="D518" s="4" t="s">
        <v>22</v>
      </c>
      <c r="E518" s="4" t="s">
        <v>134</v>
      </c>
      <c r="F518" s="6">
        <v>600</v>
      </c>
      <c r="G518" s="5">
        <v>565200</v>
      </c>
      <c r="H518" s="4" t="s">
        <v>537</v>
      </c>
      <c r="I518" s="21">
        <f t="shared" ref="I518:I531" si="63">+(K518+M518)/2</f>
        <v>2011.0450000000001</v>
      </c>
      <c r="J518" s="21"/>
      <c r="K518" s="9">
        <v>1450</v>
      </c>
      <c r="L518" s="13" t="s">
        <v>916</v>
      </c>
      <c r="M518" s="9">
        <v>2572.09</v>
      </c>
      <c r="N518" s="13" t="s">
        <v>921</v>
      </c>
      <c r="O518" s="9">
        <v>1130</v>
      </c>
      <c r="P518" s="13" t="s">
        <v>922</v>
      </c>
    </row>
    <row r="519" spans="1:16" x14ac:dyDescent="0.25">
      <c r="A519" s="4" t="s">
        <v>536</v>
      </c>
      <c r="B519" s="4" t="s">
        <v>28</v>
      </c>
      <c r="C519" s="5">
        <v>1140</v>
      </c>
      <c r="D519" s="4" t="s">
        <v>29</v>
      </c>
      <c r="E519" s="4" t="s">
        <v>533</v>
      </c>
      <c r="F519" s="6">
        <v>600</v>
      </c>
      <c r="G519" s="5">
        <v>684000</v>
      </c>
      <c r="H519" s="4" t="s">
        <v>538</v>
      </c>
      <c r="I519" s="21">
        <f t="shared" si="63"/>
        <v>2011.0450000000001</v>
      </c>
      <c r="J519" s="21"/>
      <c r="K519" s="9">
        <v>1450</v>
      </c>
      <c r="L519" s="13" t="s">
        <v>916</v>
      </c>
      <c r="M519" s="9">
        <v>2572.09</v>
      </c>
      <c r="N519" s="13" t="s">
        <v>921</v>
      </c>
      <c r="O519" s="9">
        <v>1130</v>
      </c>
      <c r="P519" s="13" t="s">
        <v>922</v>
      </c>
    </row>
    <row r="520" spans="1:16" x14ac:dyDescent="0.25">
      <c r="A520" s="4" t="s">
        <v>536</v>
      </c>
      <c r="B520" s="4" t="s">
        <v>28</v>
      </c>
      <c r="C520" s="5">
        <v>2276</v>
      </c>
      <c r="D520" s="4" t="s">
        <v>22</v>
      </c>
      <c r="E520" s="4" t="s">
        <v>134</v>
      </c>
      <c r="F520" s="6">
        <v>600</v>
      </c>
      <c r="G520" s="5">
        <v>1365600</v>
      </c>
      <c r="H520" s="4" t="s">
        <v>539</v>
      </c>
      <c r="I520" s="21">
        <f t="shared" si="63"/>
        <v>3825</v>
      </c>
      <c r="J520" s="21"/>
      <c r="K520" s="9">
        <v>4300</v>
      </c>
      <c r="L520" s="13" t="s">
        <v>913</v>
      </c>
      <c r="M520" s="9">
        <v>3350</v>
      </c>
      <c r="N520" s="13" t="s">
        <v>914</v>
      </c>
      <c r="O520" s="9">
        <v>3900</v>
      </c>
      <c r="P520" s="13" t="s">
        <v>915</v>
      </c>
    </row>
    <row r="521" spans="1:16" x14ac:dyDescent="0.25">
      <c r="A521" s="4" t="s">
        <v>536</v>
      </c>
      <c r="B521" s="4" t="s">
        <v>28</v>
      </c>
      <c r="C521" s="5">
        <v>2692.67</v>
      </c>
      <c r="D521" s="4" t="s">
        <v>26</v>
      </c>
      <c r="E521" s="4" t="s">
        <v>540</v>
      </c>
      <c r="F521" s="6">
        <v>20</v>
      </c>
      <c r="G521" s="5">
        <v>53853.4</v>
      </c>
      <c r="H521" s="4" t="s">
        <v>540</v>
      </c>
      <c r="I521" s="21">
        <f t="shared" si="63"/>
        <v>3825</v>
      </c>
      <c r="J521" s="21"/>
      <c r="K521" s="9">
        <v>4300</v>
      </c>
      <c r="L521" s="13" t="s">
        <v>913</v>
      </c>
      <c r="M521" s="9">
        <v>3350</v>
      </c>
      <c r="N521" s="13" t="s">
        <v>914</v>
      </c>
      <c r="O521" s="9">
        <v>3900</v>
      </c>
      <c r="P521" s="13" t="s">
        <v>915</v>
      </c>
    </row>
    <row r="522" spans="1:16" x14ac:dyDescent="0.25">
      <c r="A522" s="4" t="s">
        <v>536</v>
      </c>
      <c r="B522" s="4" t="s">
        <v>25</v>
      </c>
      <c r="C522" s="5">
        <v>2850</v>
      </c>
      <c r="D522" s="4" t="s">
        <v>29</v>
      </c>
      <c r="E522" s="4" t="s">
        <v>533</v>
      </c>
      <c r="F522" s="6">
        <v>600</v>
      </c>
      <c r="G522" s="5">
        <v>1710000</v>
      </c>
      <c r="H522" s="4" t="s">
        <v>541</v>
      </c>
      <c r="I522" s="21">
        <f t="shared" si="63"/>
        <v>3825</v>
      </c>
      <c r="J522" s="21"/>
      <c r="K522" s="9">
        <v>4300</v>
      </c>
      <c r="L522" s="13" t="s">
        <v>913</v>
      </c>
      <c r="M522" s="9">
        <v>3350</v>
      </c>
      <c r="N522" s="13" t="s">
        <v>914</v>
      </c>
      <c r="O522" s="9">
        <v>3900</v>
      </c>
      <c r="P522" s="13" t="s">
        <v>915</v>
      </c>
    </row>
    <row r="523" spans="1:16" ht="60" x14ac:dyDescent="0.25">
      <c r="A523" s="4" t="s">
        <v>536</v>
      </c>
      <c r="B523" s="4" t="s">
        <v>28</v>
      </c>
      <c r="C523" s="5">
        <v>3760</v>
      </c>
      <c r="D523" s="4" t="s">
        <v>81</v>
      </c>
      <c r="E523" s="4" t="s">
        <v>542</v>
      </c>
      <c r="F523" s="6">
        <v>600</v>
      </c>
      <c r="G523" s="5">
        <v>2256000</v>
      </c>
      <c r="H523" s="7" t="s">
        <v>543</v>
      </c>
      <c r="I523" s="21">
        <f t="shared" si="63"/>
        <v>3825</v>
      </c>
      <c r="J523" s="21"/>
      <c r="K523" s="9">
        <v>4300</v>
      </c>
      <c r="L523" s="13" t="s">
        <v>913</v>
      </c>
      <c r="M523" s="9">
        <v>3350</v>
      </c>
      <c r="N523" s="13" t="s">
        <v>914</v>
      </c>
      <c r="O523" s="9">
        <v>3900</v>
      </c>
      <c r="P523" s="13" t="s">
        <v>915</v>
      </c>
    </row>
    <row r="524" spans="1:16" x14ac:dyDescent="0.25">
      <c r="A524" s="4" t="s">
        <v>536</v>
      </c>
      <c r="B524" s="4" t="s">
        <v>28</v>
      </c>
      <c r="C524" s="5">
        <v>3793.5</v>
      </c>
      <c r="D524" s="4" t="s">
        <v>59</v>
      </c>
      <c r="E524" s="4" t="s">
        <v>134</v>
      </c>
      <c r="F524" s="6">
        <v>500</v>
      </c>
      <c r="G524" s="5">
        <v>1896750</v>
      </c>
      <c r="H524" s="4" t="s">
        <v>544</v>
      </c>
      <c r="I524" s="21">
        <f t="shared" si="63"/>
        <v>3825</v>
      </c>
      <c r="J524" s="21"/>
      <c r="K524" s="9">
        <v>4300</v>
      </c>
      <c r="L524" s="13" t="s">
        <v>913</v>
      </c>
      <c r="M524" s="9">
        <v>3350</v>
      </c>
      <c r="N524" s="13" t="s">
        <v>914</v>
      </c>
      <c r="O524" s="9">
        <v>3900</v>
      </c>
      <c r="P524" s="13" t="s">
        <v>915</v>
      </c>
    </row>
    <row r="525" spans="1:16" x14ac:dyDescent="0.25">
      <c r="A525" s="4" t="s">
        <v>536</v>
      </c>
      <c r="B525" s="4" t="s">
        <v>41</v>
      </c>
      <c r="C525" s="5">
        <v>3900</v>
      </c>
      <c r="D525" s="4" t="s">
        <v>29</v>
      </c>
      <c r="E525" s="4" t="s">
        <v>526</v>
      </c>
      <c r="F525" s="6">
        <v>600</v>
      </c>
      <c r="G525" s="5">
        <v>2340000</v>
      </c>
      <c r="H525" s="4" t="s">
        <v>545</v>
      </c>
      <c r="I525" s="21">
        <f t="shared" si="63"/>
        <v>3825</v>
      </c>
      <c r="J525" s="21"/>
      <c r="K525" s="9">
        <v>4300</v>
      </c>
      <c r="L525" s="13" t="s">
        <v>913</v>
      </c>
      <c r="M525" s="9">
        <v>3350</v>
      </c>
      <c r="N525" s="13" t="s">
        <v>914</v>
      </c>
      <c r="O525" s="9">
        <v>3900</v>
      </c>
      <c r="P525" s="13" t="s">
        <v>915</v>
      </c>
    </row>
    <row r="526" spans="1:16" x14ac:dyDescent="0.25">
      <c r="A526" s="4" t="s">
        <v>536</v>
      </c>
      <c r="B526" s="4" t="s">
        <v>57</v>
      </c>
      <c r="C526" s="5">
        <v>3900</v>
      </c>
      <c r="D526" s="4" t="s">
        <v>29</v>
      </c>
      <c r="E526" s="4" t="s">
        <v>526</v>
      </c>
      <c r="F526" s="6">
        <v>600</v>
      </c>
      <c r="G526" s="5">
        <v>2340000</v>
      </c>
      <c r="H526" s="4" t="s">
        <v>546</v>
      </c>
      <c r="I526" s="21">
        <f t="shared" si="63"/>
        <v>3825</v>
      </c>
      <c r="J526" s="21"/>
      <c r="K526" s="9">
        <v>4300</v>
      </c>
      <c r="L526" s="13" t="s">
        <v>913</v>
      </c>
      <c r="M526" s="9">
        <v>3350</v>
      </c>
      <c r="N526" s="13" t="s">
        <v>914</v>
      </c>
      <c r="O526" s="9">
        <v>3900</v>
      </c>
      <c r="P526" s="13" t="s">
        <v>915</v>
      </c>
    </row>
    <row r="527" spans="1:16" x14ac:dyDescent="0.25">
      <c r="A527" s="4" t="s">
        <v>536</v>
      </c>
      <c r="B527" s="4" t="s">
        <v>32</v>
      </c>
      <c r="C527" s="5">
        <v>4450.6000000000004</v>
      </c>
      <c r="D527" s="4" t="s">
        <v>22</v>
      </c>
      <c r="E527" s="4" t="s">
        <v>134</v>
      </c>
      <c r="F527" s="6">
        <v>600</v>
      </c>
      <c r="G527" s="5">
        <v>2670360</v>
      </c>
      <c r="H527" s="4" t="s">
        <v>547</v>
      </c>
      <c r="I527" s="21">
        <f t="shared" si="63"/>
        <v>7602.5</v>
      </c>
      <c r="J527" s="21"/>
      <c r="K527" s="9">
        <v>6900</v>
      </c>
      <c r="L527" s="13" t="s">
        <v>917</v>
      </c>
      <c r="M527" s="9">
        <v>8305</v>
      </c>
      <c r="N527" s="13" t="s">
        <v>919</v>
      </c>
      <c r="O527" s="9"/>
      <c r="P527" s="13"/>
    </row>
    <row r="528" spans="1:16" x14ac:dyDescent="0.25">
      <c r="A528" s="4" t="s">
        <v>536</v>
      </c>
      <c r="B528" s="4" t="s">
        <v>41</v>
      </c>
      <c r="C528" s="5">
        <v>4904.7</v>
      </c>
      <c r="D528" s="4" t="s">
        <v>22</v>
      </c>
      <c r="E528" s="4" t="s">
        <v>134</v>
      </c>
      <c r="F528" s="6">
        <v>600</v>
      </c>
      <c r="G528" s="5">
        <v>2942820</v>
      </c>
      <c r="H528" s="4" t="s">
        <v>548</v>
      </c>
      <c r="I528" s="21">
        <f t="shared" si="63"/>
        <v>7602.5</v>
      </c>
      <c r="J528" s="21"/>
      <c r="K528" s="9">
        <v>6900</v>
      </c>
      <c r="L528" s="13" t="s">
        <v>917</v>
      </c>
      <c r="M528" s="9">
        <v>8305</v>
      </c>
      <c r="N528" s="13" t="s">
        <v>919</v>
      </c>
      <c r="O528" s="9"/>
      <c r="P528" s="13"/>
    </row>
    <row r="529" spans="1:16" x14ac:dyDescent="0.25">
      <c r="A529" s="4" t="s">
        <v>536</v>
      </c>
      <c r="B529" s="4" t="s">
        <v>32</v>
      </c>
      <c r="C529" s="5">
        <v>5784</v>
      </c>
      <c r="D529" s="4" t="s">
        <v>29</v>
      </c>
      <c r="E529" s="4" t="s">
        <v>533</v>
      </c>
      <c r="F529" s="6">
        <v>600</v>
      </c>
      <c r="G529" s="5">
        <v>3470400</v>
      </c>
      <c r="H529" s="4" t="s">
        <v>549</v>
      </c>
      <c r="I529" s="21">
        <f t="shared" si="63"/>
        <v>7602.5</v>
      </c>
      <c r="J529" s="21"/>
      <c r="K529" s="11">
        <v>6900</v>
      </c>
      <c r="L529" t="s">
        <v>917</v>
      </c>
      <c r="M529" s="11">
        <v>8305</v>
      </c>
      <c r="N529" t="s">
        <v>919</v>
      </c>
    </row>
    <row r="530" spans="1:16" x14ac:dyDescent="0.25">
      <c r="A530" s="4" t="s">
        <v>536</v>
      </c>
      <c r="B530" s="4" t="s">
        <v>21</v>
      </c>
      <c r="C530" s="5">
        <v>8050</v>
      </c>
      <c r="D530" s="4" t="s">
        <v>22</v>
      </c>
      <c r="E530" s="4" t="s">
        <v>134</v>
      </c>
      <c r="F530" s="6">
        <v>600</v>
      </c>
      <c r="G530" s="5">
        <v>4830000</v>
      </c>
      <c r="H530" s="4" t="s">
        <v>550</v>
      </c>
      <c r="I530" s="21">
        <f t="shared" si="63"/>
        <v>12350</v>
      </c>
      <c r="J530" s="21"/>
      <c r="K530" s="9">
        <v>12000</v>
      </c>
      <c r="L530" s="13" t="s">
        <v>918</v>
      </c>
      <c r="M530" s="9">
        <v>12700</v>
      </c>
      <c r="N530" s="13" t="s">
        <v>920</v>
      </c>
      <c r="O530" s="9">
        <v>11876</v>
      </c>
      <c r="P530" s="13" t="s">
        <v>923</v>
      </c>
    </row>
    <row r="531" spans="1:16" ht="75" x14ac:dyDescent="0.25">
      <c r="A531" s="4" t="s">
        <v>536</v>
      </c>
      <c r="B531" s="4" t="s">
        <v>21</v>
      </c>
      <c r="C531" s="5">
        <v>11412</v>
      </c>
      <c r="D531" s="4" t="s">
        <v>29</v>
      </c>
      <c r="E531" s="4" t="s">
        <v>533</v>
      </c>
      <c r="F531" s="6">
        <v>600</v>
      </c>
      <c r="G531" s="5">
        <v>6847200</v>
      </c>
      <c r="H531" s="7" t="s">
        <v>551</v>
      </c>
      <c r="I531" s="21">
        <f t="shared" si="63"/>
        <v>12350</v>
      </c>
      <c r="J531" s="21"/>
      <c r="K531" s="9">
        <v>12000</v>
      </c>
      <c r="L531" s="13" t="s">
        <v>918</v>
      </c>
      <c r="M531" s="9">
        <v>12700</v>
      </c>
      <c r="N531" s="13" t="s">
        <v>920</v>
      </c>
      <c r="O531" s="9">
        <v>11876</v>
      </c>
      <c r="P531" s="13" t="s">
        <v>923</v>
      </c>
    </row>
    <row r="532" spans="1:16" x14ac:dyDescent="0.25">
      <c r="C532" s="3"/>
      <c r="F532" s="8"/>
      <c r="G532" s="3"/>
    </row>
    <row r="533" spans="1:16" x14ac:dyDescent="0.25">
      <c r="A533" s="39" t="s">
        <v>552</v>
      </c>
      <c r="B533" s="39"/>
      <c r="C533" s="39"/>
      <c r="D533" s="39"/>
      <c r="E533" s="39"/>
      <c r="F533" s="39"/>
      <c r="G533" s="39"/>
      <c r="H533" s="39"/>
    </row>
    <row r="534" spans="1:16" x14ac:dyDescent="0.25">
      <c r="C534" s="3"/>
      <c r="E534" t="s">
        <v>11</v>
      </c>
      <c r="F534" s="2">
        <v>20000</v>
      </c>
      <c r="G534" s="3"/>
    </row>
    <row r="535" spans="1:16" ht="30" x14ac:dyDescent="0.25">
      <c r="A535" s="4" t="s">
        <v>12</v>
      </c>
      <c r="B535" s="4" t="s">
        <v>13</v>
      </c>
      <c r="C535" s="4" t="s">
        <v>14</v>
      </c>
      <c r="D535" s="4" t="s">
        <v>15</v>
      </c>
      <c r="E535" s="4" t="s">
        <v>16</v>
      </c>
      <c r="F535" s="4" t="s">
        <v>17</v>
      </c>
      <c r="G535" s="4" t="s">
        <v>18</v>
      </c>
      <c r="H535" s="4" t="s">
        <v>19</v>
      </c>
      <c r="I535" s="19" t="s">
        <v>1061</v>
      </c>
      <c r="J535" s="19" t="s">
        <v>1109</v>
      </c>
      <c r="K535" t="s">
        <v>1112</v>
      </c>
      <c r="L535" t="s">
        <v>1113</v>
      </c>
      <c r="M535" t="s">
        <v>1114</v>
      </c>
      <c r="N535" t="s">
        <v>1115</v>
      </c>
      <c r="O535" t="s">
        <v>1116</v>
      </c>
      <c r="P535" t="s">
        <v>1117</v>
      </c>
    </row>
    <row r="536" spans="1:16" x14ac:dyDescent="0.25">
      <c r="A536" s="4" t="s">
        <v>553</v>
      </c>
      <c r="B536" s="4" t="s">
        <v>32</v>
      </c>
      <c r="C536" s="5">
        <v>90</v>
      </c>
      <c r="D536" s="4" t="s">
        <v>22</v>
      </c>
      <c r="E536" s="4" t="s">
        <v>554</v>
      </c>
      <c r="F536" s="6">
        <v>20000</v>
      </c>
      <c r="G536" s="5">
        <v>1800000</v>
      </c>
      <c r="H536" s="4" t="s">
        <v>129</v>
      </c>
      <c r="I536" s="21">
        <f t="shared" ref="I536:I544" si="64">+(K536+M536+O536)/3</f>
        <v>523.46</v>
      </c>
      <c r="J536" s="21"/>
      <c r="K536" s="9">
        <v>729.89</v>
      </c>
      <c r="L536" s="10" t="s">
        <v>818</v>
      </c>
      <c r="M536" s="9">
        <v>290</v>
      </c>
      <c r="N536" s="10" t="s">
        <v>819</v>
      </c>
      <c r="O536" s="9">
        <v>550.49</v>
      </c>
      <c r="P536" s="10" t="s">
        <v>820</v>
      </c>
    </row>
    <row r="537" spans="1:16" x14ac:dyDescent="0.25">
      <c r="A537" s="4" t="s">
        <v>553</v>
      </c>
      <c r="B537" s="4" t="s">
        <v>21</v>
      </c>
      <c r="C537" s="5">
        <v>90</v>
      </c>
      <c r="D537" s="4" t="s">
        <v>22</v>
      </c>
      <c r="E537" s="4" t="s">
        <v>554</v>
      </c>
      <c r="F537" s="6">
        <v>20000</v>
      </c>
      <c r="G537" s="5">
        <v>1800000</v>
      </c>
      <c r="H537" s="4" t="s">
        <v>555</v>
      </c>
      <c r="I537" s="21">
        <f t="shared" si="64"/>
        <v>523.46</v>
      </c>
      <c r="J537" s="21"/>
      <c r="K537" s="9">
        <v>729.89</v>
      </c>
      <c r="L537" s="10" t="s">
        <v>818</v>
      </c>
      <c r="M537" s="9">
        <v>290</v>
      </c>
      <c r="N537" s="10" t="s">
        <v>819</v>
      </c>
      <c r="O537" s="9">
        <v>550.49</v>
      </c>
      <c r="P537" s="10" t="s">
        <v>820</v>
      </c>
    </row>
    <row r="538" spans="1:16" x14ac:dyDescent="0.25">
      <c r="A538" s="4" t="s">
        <v>553</v>
      </c>
      <c r="B538" s="4" t="s">
        <v>28</v>
      </c>
      <c r="C538" s="5">
        <v>109.54</v>
      </c>
      <c r="D538" s="4" t="s">
        <v>26</v>
      </c>
      <c r="E538" s="4" t="s">
        <v>556</v>
      </c>
      <c r="F538" s="6">
        <v>500</v>
      </c>
      <c r="G538" s="5">
        <v>54770</v>
      </c>
      <c r="H538" s="4" t="s">
        <v>556</v>
      </c>
      <c r="I538" s="21">
        <f t="shared" si="64"/>
        <v>523.46</v>
      </c>
      <c r="J538" s="21"/>
      <c r="K538" s="9">
        <v>729.89</v>
      </c>
      <c r="L538" s="10" t="s">
        <v>818</v>
      </c>
      <c r="M538" s="9">
        <v>290</v>
      </c>
      <c r="N538" s="10" t="s">
        <v>819</v>
      </c>
      <c r="O538" s="9">
        <v>550.49</v>
      </c>
      <c r="P538" s="10" t="s">
        <v>820</v>
      </c>
    </row>
    <row r="539" spans="1:16" x14ac:dyDescent="0.25">
      <c r="A539" s="4" t="s">
        <v>553</v>
      </c>
      <c r="B539" s="4" t="s">
        <v>28</v>
      </c>
      <c r="C539" s="5">
        <v>114</v>
      </c>
      <c r="D539" s="4" t="s">
        <v>29</v>
      </c>
      <c r="E539" s="4" t="s">
        <v>102</v>
      </c>
      <c r="F539" s="6">
        <v>20000</v>
      </c>
      <c r="G539" s="5">
        <v>2280000</v>
      </c>
      <c r="H539" s="4" t="s">
        <v>557</v>
      </c>
      <c r="I539" s="21">
        <f t="shared" si="64"/>
        <v>523.46</v>
      </c>
      <c r="J539" s="21"/>
      <c r="K539" s="9">
        <v>729.89</v>
      </c>
      <c r="L539" s="10" t="s">
        <v>818</v>
      </c>
      <c r="M539" s="9">
        <v>290</v>
      </c>
      <c r="N539" s="10" t="s">
        <v>819</v>
      </c>
      <c r="O539" s="9">
        <v>550.49</v>
      </c>
      <c r="P539" s="10" t="s">
        <v>820</v>
      </c>
    </row>
    <row r="540" spans="1:16" ht="75" x14ac:dyDescent="0.25">
      <c r="A540" s="4" t="s">
        <v>553</v>
      </c>
      <c r="B540" s="4" t="s">
        <v>28</v>
      </c>
      <c r="C540" s="5">
        <v>128</v>
      </c>
      <c r="D540" s="4" t="s">
        <v>81</v>
      </c>
      <c r="E540" s="4" t="s">
        <v>102</v>
      </c>
      <c r="F540" s="6">
        <v>20000</v>
      </c>
      <c r="G540" s="5">
        <v>2560000</v>
      </c>
      <c r="H540" s="7" t="s">
        <v>558</v>
      </c>
      <c r="I540" s="21">
        <f t="shared" si="64"/>
        <v>523.46</v>
      </c>
      <c r="J540" s="21"/>
      <c r="K540" s="9">
        <v>729.89</v>
      </c>
      <c r="L540" s="10" t="s">
        <v>818</v>
      </c>
      <c r="M540" s="9">
        <v>290</v>
      </c>
      <c r="N540" s="10" t="s">
        <v>819</v>
      </c>
      <c r="O540" s="9">
        <v>550.49</v>
      </c>
      <c r="P540" s="10" t="s">
        <v>820</v>
      </c>
    </row>
    <row r="541" spans="1:16" x14ac:dyDescent="0.25">
      <c r="A541" s="4" t="s">
        <v>553</v>
      </c>
      <c r="B541" s="4" t="s">
        <v>28</v>
      </c>
      <c r="C541" s="5">
        <v>159</v>
      </c>
      <c r="D541" s="4" t="s">
        <v>22</v>
      </c>
      <c r="E541" s="4" t="s">
        <v>116</v>
      </c>
      <c r="F541" s="6">
        <v>20000</v>
      </c>
      <c r="G541" s="5">
        <v>3180000</v>
      </c>
      <c r="H541" s="4" t="s">
        <v>559</v>
      </c>
      <c r="I541" s="21">
        <f t="shared" si="64"/>
        <v>523.46</v>
      </c>
      <c r="J541" s="21"/>
      <c r="K541" s="9">
        <v>729.89</v>
      </c>
      <c r="L541" s="10" t="s">
        <v>818</v>
      </c>
      <c r="M541" s="9">
        <v>290</v>
      </c>
      <c r="N541" s="10" t="s">
        <v>819</v>
      </c>
      <c r="O541" s="9">
        <v>550.49</v>
      </c>
      <c r="P541" s="10" t="s">
        <v>820</v>
      </c>
    </row>
    <row r="542" spans="1:16" x14ac:dyDescent="0.25">
      <c r="A542" s="4" t="s">
        <v>553</v>
      </c>
      <c r="B542" s="4" t="s">
        <v>25</v>
      </c>
      <c r="C542" s="5">
        <v>213</v>
      </c>
      <c r="D542" s="4" t="s">
        <v>29</v>
      </c>
      <c r="E542" s="4" t="s">
        <v>115</v>
      </c>
      <c r="F542" s="6">
        <v>20000</v>
      </c>
      <c r="G542" s="5">
        <v>4260000</v>
      </c>
      <c r="H542" s="4" t="s">
        <v>557</v>
      </c>
      <c r="I542" s="21">
        <f t="shared" si="64"/>
        <v>523.46</v>
      </c>
      <c r="J542" s="21"/>
      <c r="K542" s="9">
        <v>729.89</v>
      </c>
      <c r="L542" s="10" t="s">
        <v>818</v>
      </c>
      <c r="M542" s="9">
        <v>290</v>
      </c>
      <c r="N542" s="10" t="s">
        <v>819</v>
      </c>
      <c r="O542" s="9">
        <v>550.49</v>
      </c>
      <c r="P542" s="10" t="s">
        <v>820</v>
      </c>
    </row>
    <row r="543" spans="1:16" x14ac:dyDescent="0.25">
      <c r="A543" s="4" t="s">
        <v>553</v>
      </c>
      <c r="B543" s="4" t="s">
        <v>28</v>
      </c>
      <c r="C543" s="5">
        <v>456</v>
      </c>
      <c r="D543" s="4" t="s">
        <v>59</v>
      </c>
      <c r="E543" s="4" t="s">
        <v>560</v>
      </c>
      <c r="F543" s="6">
        <v>15000</v>
      </c>
      <c r="G543" s="5">
        <v>6840000</v>
      </c>
      <c r="H543" s="4" t="s">
        <v>561</v>
      </c>
      <c r="I543" s="21">
        <f t="shared" si="64"/>
        <v>523.46</v>
      </c>
      <c r="J543" s="21"/>
      <c r="K543" s="9">
        <v>729.89</v>
      </c>
      <c r="L543" s="10" t="s">
        <v>818</v>
      </c>
      <c r="M543" s="9">
        <v>290</v>
      </c>
      <c r="N543" s="10" t="s">
        <v>819</v>
      </c>
      <c r="O543" s="9">
        <v>550.49</v>
      </c>
      <c r="P543" s="10" t="s">
        <v>820</v>
      </c>
    </row>
    <row r="544" spans="1:16" x14ac:dyDescent="0.25">
      <c r="A544" s="4" t="s">
        <v>553</v>
      </c>
      <c r="B544" s="4" t="s">
        <v>25</v>
      </c>
      <c r="C544" s="5">
        <v>499</v>
      </c>
      <c r="D544" s="4" t="s">
        <v>22</v>
      </c>
      <c r="E544" s="4" t="s">
        <v>118</v>
      </c>
      <c r="F544" s="6">
        <v>20000</v>
      </c>
      <c r="G544" s="5">
        <v>9980000</v>
      </c>
      <c r="H544" s="4" t="s">
        <v>562</v>
      </c>
      <c r="I544" s="21">
        <f t="shared" si="64"/>
        <v>523.46</v>
      </c>
      <c r="J544" s="21"/>
      <c r="K544" s="9">
        <v>729.89</v>
      </c>
      <c r="L544" s="10" t="s">
        <v>818</v>
      </c>
      <c r="M544" s="9">
        <v>290</v>
      </c>
      <c r="N544" s="10" t="s">
        <v>819</v>
      </c>
      <c r="O544" s="9">
        <v>550.49</v>
      </c>
      <c r="P544" s="10" t="s">
        <v>820</v>
      </c>
    </row>
    <row r="545" spans="1:16" x14ac:dyDescent="0.25">
      <c r="C545" s="3"/>
      <c r="F545" s="8"/>
      <c r="G545" s="3"/>
    </row>
    <row r="546" spans="1:16" x14ac:dyDescent="0.25">
      <c r="A546" s="37" t="s">
        <v>563</v>
      </c>
      <c r="B546" s="37"/>
      <c r="C546" s="37"/>
      <c r="D546" s="37"/>
      <c r="E546" s="37"/>
      <c r="F546" s="37"/>
      <c r="G546" s="37"/>
      <c r="H546" s="37"/>
    </row>
    <row r="547" spans="1:16" x14ac:dyDescent="0.25">
      <c r="C547" s="3"/>
      <c r="E547" t="s">
        <v>11</v>
      </c>
      <c r="F547" s="2">
        <v>10000</v>
      </c>
      <c r="G547" s="3"/>
    </row>
    <row r="548" spans="1:16" ht="30" x14ac:dyDescent="0.25">
      <c r="A548" s="4" t="s">
        <v>12</v>
      </c>
      <c r="B548" s="4" t="s">
        <v>13</v>
      </c>
      <c r="C548" s="4" t="s">
        <v>14</v>
      </c>
      <c r="D548" s="4" t="s">
        <v>15</v>
      </c>
      <c r="E548" s="4" t="s">
        <v>16</v>
      </c>
      <c r="F548" s="4" t="s">
        <v>17</v>
      </c>
      <c r="G548" s="4" t="s">
        <v>18</v>
      </c>
      <c r="H548" s="4" t="s">
        <v>19</v>
      </c>
      <c r="I548" s="19" t="s">
        <v>1061</v>
      </c>
      <c r="J548" s="19" t="s">
        <v>1109</v>
      </c>
      <c r="K548" t="s">
        <v>1112</v>
      </c>
      <c r="L548" t="s">
        <v>1113</v>
      </c>
      <c r="M548" t="s">
        <v>1114</v>
      </c>
      <c r="N548" t="s">
        <v>1115</v>
      </c>
      <c r="O548" t="s">
        <v>1116</v>
      </c>
      <c r="P548" t="s">
        <v>1117</v>
      </c>
    </row>
    <row r="549" spans="1:16" ht="105" x14ac:dyDescent="0.25">
      <c r="A549" s="4" t="s">
        <v>564</v>
      </c>
      <c r="B549" s="4" t="s">
        <v>28</v>
      </c>
      <c r="C549" s="5">
        <v>114</v>
      </c>
      <c r="D549" s="4" t="s">
        <v>29</v>
      </c>
      <c r="E549" s="4" t="s">
        <v>102</v>
      </c>
      <c r="F549" s="6">
        <v>10000</v>
      </c>
      <c r="G549" s="5">
        <v>1140000</v>
      </c>
      <c r="H549" s="7" t="s">
        <v>565</v>
      </c>
      <c r="I549" s="21">
        <f t="shared" ref="I549:I555" si="65">+(K549+M549+O549)/3</f>
        <v>523.46</v>
      </c>
      <c r="J549" s="21"/>
      <c r="K549" s="9">
        <v>729.89</v>
      </c>
      <c r="L549" s="10" t="s">
        <v>818</v>
      </c>
      <c r="M549" s="9">
        <v>290</v>
      </c>
      <c r="N549" s="10" t="s">
        <v>819</v>
      </c>
      <c r="O549" s="9">
        <v>550.49</v>
      </c>
      <c r="P549" s="10" t="s">
        <v>820</v>
      </c>
    </row>
    <row r="550" spans="1:16" ht="120" x14ac:dyDescent="0.25">
      <c r="A550" s="4" t="s">
        <v>564</v>
      </c>
      <c r="B550" s="4" t="s">
        <v>28</v>
      </c>
      <c r="C550" s="5">
        <v>128</v>
      </c>
      <c r="D550" s="4" t="s">
        <v>81</v>
      </c>
      <c r="E550" s="4" t="s">
        <v>102</v>
      </c>
      <c r="F550" s="6">
        <v>10000</v>
      </c>
      <c r="G550" s="5">
        <v>1280000</v>
      </c>
      <c r="H550" s="7" t="s">
        <v>566</v>
      </c>
      <c r="I550" s="21">
        <f t="shared" si="65"/>
        <v>523.46</v>
      </c>
      <c r="J550" s="21"/>
      <c r="K550" s="9">
        <v>729.89</v>
      </c>
      <c r="L550" s="10" t="s">
        <v>818</v>
      </c>
      <c r="M550" s="9">
        <v>290</v>
      </c>
      <c r="N550" s="10" t="s">
        <v>819</v>
      </c>
      <c r="O550" s="9">
        <v>550.49</v>
      </c>
      <c r="P550" s="10" t="s">
        <v>820</v>
      </c>
    </row>
    <row r="551" spans="1:16" x14ac:dyDescent="0.25">
      <c r="A551" s="4" t="s">
        <v>564</v>
      </c>
      <c r="B551" s="4" t="s">
        <v>28</v>
      </c>
      <c r="C551" s="5">
        <v>159</v>
      </c>
      <c r="D551" s="4" t="s">
        <v>22</v>
      </c>
      <c r="E551" s="4" t="s">
        <v>116</v>
      </c>
      <c r="F551" s="6">
        <v>10000</v>
      </c>
      <c r="G551" s="5">
        <v>1590000</v>
      </c>
      <c r="H551" s="4" t="s">
        <v>555</v>
      </c>
      <c r="I551" s="21">
        <f t="shared" si="65"/>
        <v>523.46</v>
      </c>
      <c r="J551" s="21"/>
      <c r="K551" s="9">
        <v>729.89</v>
      </c>
      <c r="L551" s="10" t="s">
        <v>818</v>
      </c>
      <c r="M551" s="9">
        <v>290</v>
      </c>
      <c r="N551" s="10" t="s">
        <v>819</v>
      </c>
      <c r="O551" s="9">
        <v>550.49</v>
      </c>
      <c r="P551" s="10" t="s">
        <v>820</v>
      </c>
    </row>
    <row r="552" spans="1:16" ht="105" x14ac:dyDescent="0.25">
      <c r="A552" s="4" t="s">
        <v>564</v>
      </c>
      <c r="B552" s="4" t="s">
        <v>25</v>
      </c>
      <c r="C552" s="5">
        <v>213</v>
      </c>
      <c r="D552" s="4" t="s">
        <v>29</v>
      </c>
      <c r="E552" s="4" t="s">
        <v>115</v>
      </c>
      <c r="F552" s="6">
        <v>10000</v>
      </c>
      <c r="G552" s="5">
        <v>2130000</v>
      </c>
      <c r="H552" s="7" t="s">
        <v>567</v>
      </c>
      <c r="I552" s="21">
        <f t="shared" si="65"/>
        <v>523.46</v>
      </c>
      <c r="J552" s="21"/>
      <c r="K552" s="9">
        <v>729.89</v>
      </c>
      <c r="L552" s="10" t="s">
        <v>818</v>
      </c>
      <c r="M552" s="9">
        <v>290</v>
      </c>
      <c r="N552" s="10" t="s">
        <v>819</v>
      </c>
      <c r="O552" s="9">
        <v>550.49</v>
      </c>
      <c r="P552" s="10" t="s">
        <v>820</v>
      </c>
    </row>
    <row r="553" spans="1:16" x14ac:dyDescent="0.25">
      <c r="A553" s="4" t="s">
        <v>564</v>
      </c>
      <c r="B553" s="4" t="s">
        <v>28</v>
      </c>
      <c r="C553" s="5">
        <v>489</v>
      </c>
      <c r="D553" s="4" t="s">
        <v>59</v>
      </c>
      <c r="E553" s="4" t="s">
        <v>560</v>
      </c>
      <c r="F553" s="6">
        <v>8000</v>
      </c>
      <c r="G553" s="5">
        <v>3912000</v>
      </c>
      <c r="H553" s="4" t="s">
        <v>568</v>
      </c>
      <c r="I553" s="21">
        <f t="shared" si="65"/>
        <v>523.46</v>
      </c>
      <c r="J553" s="21"/>
      <c r="K553" s="9">
        <v>729.89</v>
      </c>
      <c r="L553" s="10" t="s">
        <v>818</v>
      </c>
      <c r="M553" s="9">
        <v>290</v>
      </c>
      <c r="N553" s="10" t="s">
        <v>819</v>
      </c>
      <c r="O553" s="9">
        <v>550.49</v>
      </c>
      <c r="P553" s="10" t="s">
        <v>820</v>
      </c>
    </row>
    <row r="554" spans="1:16" x14ac:dyDescent="0.25">
      <c r="A554" s="4" t="s">
        <v>564</v>
      </c>
      <c r="B554" s="4" t="s">
        <v>25</v>
      </c>
      <c r="C554" s="5">
        <v>499</v>
      </c>
      <c r="D554" s="4" t="s">
        <v>22</v>
      </c>
      <c r="E554" s="4" t="s">
        <v>118</v>
      </c>
      <c r="F554" s="6">
        <v>10000</v>
      </c>
      <c r="G554" s="5">
        <v>4990000</v>
      </c>
      <c r="H554" s="4" t="s">
        <v>555</v>
      </c>
      <c r="I554" s="21">
        <f t="shared" si="65"/>
        <v>523.46</v>
      </c>
      <c r="J554" s="21"/>
      <c r="K554" s="9">
        <v>729.89</v>
      </c>
      <c r="L554" s="10" t="s">
        <v>818</v>
      </c>
      <c r="M554" s="9">
        <v>290</v>
      </c>
      <c r="N554" s="10" t="s">
        <v>819</v>
      </c>
      <c r="O554" s="9">
        <v>550.49</v>
      </c>
      <c r="P554" s="10" t="s">
        <v>820</v>
      </c>
    </row>
    <row r="555" spans="1:16" x14ac:dyDescent="0.25">
      <c r="A555" s="4" t="s">
        <v>564</v>
      </c>
      <c r="B555" s="4" t="s">
        <v>28</v>
      </c>
      <c r="C555" s="5">
        <v>502.63</v>
      </c>
      <c r="D555" s="4" t="s">
        <v>26</v>
      </c>
      <c r="E555" s="4" t="s">
        <v>569</v>
      </c>
      <c r="F555" s="6">
        <v>400</v>
      </c>
      <c r="G555" s="5">
        <v>201052</v>
      </c>
      <c r="H555" s="4" t="s">
        <v>569</v>
      </c>
      <c r="I555" s="21">
        <f t="shared" si="65"/>
        <v>523.46</v>
      </c>
      <c r="J555" s="21"/>
      <c r="K555" s="9">
        <v>729.89</v>
      </c>
      <c r="L555" s="10" t="s">
        <v>818</v>
      </c>
      <c r="M555" s="9">
        <v>290</v>
      </c>
      <c r="N555" s="10" t="s">
        <v>819</v>
      </c>
      <c r="O555" s="9">
        <v>550.49</v>
      </c>
      <c r="P555" s="10" t="s">
        <v>820</v>
      </c>
    </row>
    <row r="556" spans="1:16" x14ac:dyDescent="0.25">
      <c r="C556" s="3"/>
      <c r="F556" s="8"/>
      <c r="G556" s="3"/>
    </row>
    <row r="557" spans="1:16" x14ac:dyDescent="0.25">
      <c r="A557" s="37" t="s">
        <v>570</v>
      </c>
      <c r="B557" s="37"/>
      <c r="C557" s="37"/>
      <c r="D557" s="37"/>
      <c r="E557" s="37"/>
      <c r="F557" s="37"/>
      <c r="G557" s="37"/>
      <c r="H557" s="37"/>
    </row>
    <row r="558" spans="1:16" x14ac:dyDescent="0.25">
      <c r="C558" s="3"/>
      <c r="E558" t="s">
        <v>11</v>
      </c>
      <c r="F558" s="2">
        <v>500</v>
      </c>
      <c r="G558" s="3"/>
    </row>
    <row r="559" spans="1:16" ht="30" x14ac:dyDescent="0.25">
      <c r="A559" s="4" t="s">
        <v>12</v>
      </c>
      <c r="B559" s="4" t="s">
        <v>13</v>
      </c>
      <c r="C559" s="4" t="s">
        <v>14</v>
      </c>
      <c r="D559" s="4" t="s">
        <v>15</v>
      </c>
      <c r="E559" s="4" t="s">
        <v>16</v>
      </c>
      <c r="F559" s="4" t="s">
        <v>17</v>
      </c>
      <c r="G559" s="4" t="s">
        <v>18</v>
      </c>
      <c r="H559" s="4" t="s">
        <v>19</v>
      </c>
      <c r="I559" s="19" t="s">
        <v>1061</v>
      </c>
      <c r="J559" s="19" t="s">
        <v>1109</v>
      </c>
      <c r="K559" t="s">
        <v>1112</v>
      </c>
      <c r="L559" t="s">
        <v>1113</v>
      </c>
      <c r="M559" t="s">
        <v>1114</v>
      </c>
      <c r="N559" t="s">
        <v>1115</v>
      </c>
      <c r="O559" t="s">
        <v>1116</v>
      </c>
      <c r="P559" t="s">
        <v>1117</v>
      </c>
    </row>
    <row r="560" spans="1:16" x14ac:dyDescent="0.25">
      <c r="A560" s="4" t="s">
        <v>571</v>
      </c>
      <c r="B560" s="4" t="s">
        <v>25</v>
      </c>
      <c r="C560" s="5">
        <v>834</v>
      </c>
      <c r="D560" s="4" t="s">
        <v>29</v>
      </c>
      <c r="E560" s="4" t="s">
        <v>23</v>
      </c>
      <c r="F560" s="6">
        <v>500</v>
      </c>
      <c r="G560" s="5">
        <v>417000</v>
      </c>
      <c r="H560" s="4" t="s">
        <v>572</v>
      </c>
      <c r="I560" s="21">
        <f t="shared" ref="I560:I564" si="66">+(K560+M560+O560)/3</f>
        <v>2460</v>
      </c>
      <c r="J560" s="27"/>
      <c r="K560" s="9">
        <v>2300</v>
      </c>
      <c r="L560" s="13" t="s">
        <v>924</v>
      </c>
      <c r="M560" s="9">
        <v>2090</v>
      </c>
      <c r="N560" s="13" t="s">
        <v>925</v>
      </c>
      <c r="O560" s="9">
        <v>2990</v>
      </c>
      <c r="P560" s="13" t="s">
        <v>926</v>
      </c>
    </row>
    <row r="561" spans="1:16" x14ac:dyDescent="0.25">
      <c r="A561" s="4" t="s">
        <v>571</v>
      </c>
      <c r="B561" s="4" t="s">
        <v>28</v>
      </c>
      <c r="C561" s="5">
        <v>850</v>
      </c>
      <c r="D561" s="4" t="s">
        <v>22</v>
      </c>
      <c r="E561" s="4" t="s">
        <v>573</v>
      </c>
      <c r="F561" s="6">
        <v>500</v>
      </c>
      <c r="G561" s="5">
        <v>425000</v>
      </c>
      <c r="H561" s="4" t="s">
        <v>574</v>
      </c>
      <c r="I561" s="21">
        <f t="shared" si="66"/>
        <v>2460</v>
      </c>
      <c r="J561" s="27"/>
      <c r="K561" s="9">
        <v>2300</v>
      </c>
      <c r="L561" s="13" t="s">
        <v>924</v>
      </c>
      <c r="M561" s="9">
        <v>2090</v>
      </c>
      <c r="N561" s="13" t="s">
        <v>925</v>
      </c>
      <c r="O561" s="9">
        <v>2990</v>
      </c>
      <c r="P561" s="13" t="s">
        <v>926</v>
      </c>
    </row>
    <row r="562" spans="1:16" x14ac:dyDescent="0.25">
      <c r="A562" s="4" t="s">
        <v>571</v>
      </c>
      <c r="B562" s="4" t="s">
        <v>28</v>
      </c>
      <c r="C562" s="5">
        <v>1214.8499999999999</v>
      </c>
      <c r="D562" s="4" t="s">
        <v>26</v>
      </c>
      <c r="E562" s="4" t="s">
        <v>575</v>
      </c>
      <c r="F562" s="6">
        <v>100</v>
      </c>
      <c r="G562" s="5">
        <v>121485</v>
      </c>
      <c r="H562" s="4" t="s">
        <v>576</v>
      </c>
      <c r="I562" s="21">
        <f t="shared" si="66"/>
        <v>2460</v>
      </c>
      <c r="J562" s="27"/>
      <c r="K562" s="9">
        <v>2300</v>
      </c>
      <c r="L562" s="13" t="s">
        <v>924</v>
      </c>
      <c r="M562" s="9">
        <v>2090</v>
      </c>
      <c r="N562" s="13" t="s">
        <v>925</v>
      </c>
      <c r="O562" s="9">
        <v>2990</v>
      </c>
      <c r="P562" s="13" t="s">
        <v>926</v>
      </c>
    </row>
    <row r="563" spans="1:16" x14ac:dyDescent="0.25">
      <c r="A563" s="4" t="s">
        <v>571</v>
      </c>
      <c r="B563" s="4" t="s">
        <v>28</v>
      </c>
      <c r="C563" s="5">
        <v>1780</v>
      </c>
      <c r="D563" s="4" t="s">
        <v>29</v>
      </c>
      <c r="E563" s="4" t="s">
        <v>577</v>
      </c>
      <c r="F563" s="6">
        <v>500</v>
      </c>
      <c r="G563" s="5">
        <v>890000</v>
      </c>
      <c r="H563" s="4" t="s">
        <v>578</v>
      </c>
      <c r="I563" s="21">
        <f t="shared" si="66"/>
        <v>2460</v>
      </c>
      <c r="J563" s="27"/>
      <c r="K563" s="9">
        <v>2300</v>
      </c>
      <c r="L563" s="13" t="s">
        <v>924</v>
      </c>
      <c r="M563" s="9">
        <v>2090</v>
      </c>
      <c r="N563" s="13" t="s">
        <v>925</v>
      </c>
      <c r="O563" s="9">
        <v>2990</v>
      </c>
      <c r="P563" s="13" t="s">
        <v>926</v>
      </c>
    </row>
    <row r="564" spans="1:16" x14ac:dyDescent="0.25">
      <c r="A564" s="4" t="s">
        <v>571</v>
      </c>
      <c r="B564" s="4" t="s">
        <v>28</v>
      </c>
      <c r="C564" s="5">
        <v>2794.5</v>
      </c>
      <c r="D564" s="4" t="s">
        <v>59</v>
      </c>
      <c r="E564" s="4" t="s">
        <v>577</v>
      </c>
      <c r="F564" s="6">
        <v>400</v>
      </c>
      <c r="G564" s="5">
        <v>1117800</v>
      </c>
      <c r="H564" s="4" t="s">
        <v>579</v>
      </c>
      <c r="I564" s="21">
        <f t="shared" si="66"/>
        <v>2460</v>
      </c>
      <c r="J564" s="27"/>
      <c r="K564" s="9">
        <v>2300</v>
      </c>
      <c r="L564" s="13" t="s">
        <v>924</v>
      </c>
      <c r="M564" s="9">
        <v>2090</v>
      </c>
      <c r="N564" s="13" t="s">
        <v>925</v>
      </c>
      <c r="O564" s="9">
        <v>2990</v>
      </c>
      <c r="P564" s="13" t="s">
        <v>926</v>
      </c>
    </row>
    <row r="565" spans="1:16" x14ac:dyDescent="0.25">
      <c r="C565" s="3"/>
      <c r="F565" s="8"/>
      <c r="G565" s="3"/>
    </row>
    <row r="566" spans="1:16" x14ac:dyDescent="0.25">
      <c r="A566" s="37" t="s">
        <v>580</v>
      </c>
      <c r="B566" s="37"/>
      <c r="C566" s="37"/>
      <c r="D566" s="37"/>
      <c r="E566" s="37"/>
      <c r="F566" s="37"/>
      <c r="G566" s="37"/>
      <c r="H566" s="37"/>
    </row>
    <row r="567" spans="1:16" x14ac:dyDescent="0.25">
      <c r="C567" s="3"/>
      <c r="E567" t="s">
        <v>11</v>
      </c>
      <c r="F567" s="2">
        <v>800</v>
      </c>
      <c r="G567" s="3"/>
    </row>
    <row r="568" spans="1:16" ht="30" x14ac:dyDescent="0.25">
      <c r="A568" s="4" t="s">
        <v>12</v>
      </c>
      <c r="B568" s="4" t="s">
        <v>13</v>
      </c>
      <c r="C568" s="4" t="s">
        <v>14</v>
      </c>
      <c r="D568" s="4" t="s">
        <v>15</v>
      </c>
      <c r="E568" s="4" t="s">
        <v>16</v>
      </c>
      <c r="F568" s="4" t="s">
        <v>17</v>
      </c>
      <c r="G568" s="4" t="s">
        <v>18</v>
      </c>
      <c r="H568" s="4" t="s">
        <v>19</v>
      </c>
      <c r="I568" s="19" t="s">
        <v>1061</v>
      </c>
      <c r="J568" s="19" t="s">
        <v>1109</v>
      </c>
      <c r="K568" t="s">
        <v>1112</v>
      </c>
      <c r="L568" t="s">
        <v>1113</v>
      </c>
      <c r="M568" t="s">
        <v>1114</v>
      </c>
      <c r="N568" t="s">
        <v>1115</v>
      </c>
      <c r="O568" t="s">
        <v>1116</v>
      </c>
      <c r="P568" t="s">
        <v>1117</v>
      </c>
    </row>
    <row r="569" spans="1:16" x14ac:dyDescent="0.25">
      <c r="A569" s="4" t="s">
        <v>581</v>
      </c>
      <c r="B569" s="4" t="s">
        <v>28</v>
      </c>
      <c r="C569" s="5">
        <v>804.1</v>
      </c>
      <c r="D569" s="4" t="s">
        <v>26</v>
      </c>
      <c r="E569" s="4" t="s">
        <v>582</v>
      </c>
      <c r="F569" s="6">
        <v>100</v>
      </c>
      <c r="G569" s="5">
        <v>80410</v>
      </c>
      <c r="H569" s="4" t="s">
        <v>582</v>
      </c>
      <c r="I569" s="21">
        <f t="shared" ref="I569:I572" si="67">+(K569+M569+O569)/3</f>
        <v>3117.34</v>
      </c>
      <c r="J569" s="27"/>
      <c r="K569" s="9">
        <v>3033.02</v>
      </c>
      <c r="L569" s="13" t="s">
        <v>927</v>
      </c>
      <c r="M569" s="9">
        <v>2820</v>
      </c>
      <c r="N569" s="13" t="s">
        <v>928</v>
      </c>
      <c r="O569" s="9">
        <v>3499</v>
      </c>
      <c r="P569" s="13" t="s">
        <v>929</v>
      </c>
    </row>
    <row r="570" spans="1:16" ht="105" x14ac:dyDescent="0.25">
      <c r="A570" s="4" t="s">
        <v>581</v>
      </c>
      <c r="B570" s="4" t="s">
        <v>28</v>
      </c>
      <c r="C570" s="5">
        <v>834</v>
      </c>
      <c r="D570" s="4" t="s">
        <v>29</v>
      </c>
      <c r="E570" s="4" t="s">
        <v>23</v>
      </c>
      <c r="F570" s="6">
        <v>800</v>
      </c>
      <c r="G570" s="5">
        <v>667200</v>
      </c>
      <c r="H570" s="7" t="s">
        <v>583</v>
      </c>
      <c r="I570" s="21">
        <f t="shared" si="67"/>
        <v>3117.34</v>
      </c>
      <c r="J570" s="27"/>
      <c r="K570" s="9">
        <v>3033.02</v>
      </c>
      <c r="L570" s="13" t="s">
        <v>927</v>
      </c>
      <c r="M570" s="9">
        <v>2820</v>
      </c>
      <c r="N570" s="13" t="s">
        <v>928</v>
      </c>
      <c r="O570" s="9">
        <v>3499</v>
      </c>
      <c r="P570" s="13" t="s">
        <v>929</v>
      </c>
    </row>
    <row r="571" spans="1:16" x14ac:dyDescent="0.25">
      <c r="A571" s="4" t="s">
        <v>581</v>
      </c>
      <c r="B571" s="4" t="s">
        <v>28</v>
      </c>
      <c r="C571" s="5">
        <v>850</v>
      </c>
      <c r="D571" s="4" t="s">
        <v>22</v>
      </c>
      <c r="E571" s="4" t="s">
        <v>573</v>
      </c>
      <c r="F571" s="6">
        <v>800</v>
      </c>
      <c r="G571" s="5">
        <v>680000</v>
      </c>
      <c r="H571" s="4" t="s">
        <v>574</v>
      </c>
      <c r="I571" s="21">
        <f t="shared" si="67"/>
        <v>3117.34</v>
      </c>
      <c r="J571" s="27"/>
      <c r="K571" s="9">
        <v>3033.02</v>
      </c>
      <c r="L571" s="13" t="s">
        <v>927</v>
      </c>
      <c r="M571" s="9">
        <v>2820</v>
      </c>
      <c r="N571" s="13" t="s">
        <v>928</v>
      </c>
      <c r="O571" s="9">
        <v>3499</v>
      </c>
      <c r="P571" s="13" t="s">
        <v>929</v>
      </c>
    </row>
    <row r="572" spans="1:16" ht="105" x14ac:dyDescent="0.25">
      <c r="A572" s="4" t="s">
        <v>581</v>
      </c>
      <c r="B572" s="4" t="s">
        <v>28</v>
      </c>
      <c r="C572" s="5">
        <v>3033</v>
      </c>
      <c r="D572" s="4" t="s">
        <v>59</v>
      </c>
      <c r="E572" s="4" t="s">
        <v>23</v>
      </c>
      <c r="F572" s="6">
        <v>700</v>
      </c>
      <c r="G572" s="5">
        <v>2123100</v>
      </c>
      <c r="H572" s="7" t="s">
        <v>584</v>
      </c>
      <c r="I572" s="21">
        <f t="shared" si="67"/>
        <v>3117.34</v>
      </c>
      <c r="J572" s="27"/>
      <c r="K572" s="9">
        <v>3033.02</v>
      </c>
      <c r="L572" s="13" t="s">
        <v>927</v>
      </c>
      <c r="M572" s="9">
        <v>2820</v>
      </c>
      <c r="N572" s="13" t="s">
        <v>928</v>
      </c>
      <c r="O572" s="9">
        <v>3499</v>
      </c>
      <c r="P572" s="13" t="s">
        <v>929</v>
      </c>
    </row>
    <row r="573" spans="1:16" x14ac:dyDescent="0.25">
      <c r="C573" s="3"/>
      <c r="F573" s="8"/>
      <c r="G573" s="3"/>
    </row>
    <row r="574" spans="1:16" x14ac:dyDescent="0.25">
      <c r="A574" s="37" t="s">
        <v>585</v>
      </c>
      <c r="B574" s="37"/>
      <c r="C574" s="37"/>
      <c r="D574" s="37"/>
      <c r="E574" s="37"/>
      <c r="F574" s="37"/>
      <c r="G574" s="37"/>
      <c r="H574" s="37"/>
    </row>
    <row r="575" spans="1:16" x14ac:dyDescent="0.25">
      <c r="C575" s="3"/>
      <c r="E575" t="s">
        <v>11</v>
      </c>
      <c r="F575" s="2">
        <v>2500</v>
      </c>
      <c r="G575" s="3"/>
    </row>
    <row r="576" spans="1:16" ht="30" x14ac:dyDescent="0.25">
      <c r="A576" s="4" t="s">
        <v>12</v>
      </c>
      <c r="B576" s="4" t="s">
        <v>13</v>
      </c>
      <c r="C576" s="4" t="s">
        <v>14</v>
      </c>
      <c r="D576" s="4" t="s">
        <v>15</v>
      </c>
      <c r="E576" s="4" t="s">
        <v>16</v>
      </c>
      <c r="F576" s="4" t="s">
        <v>17</v>
      </c>
      <c r="G576" s="4" t="s">
        <v>18</v>
      </c>
      <c r="H576" s="4" t="s">
        <v>19</v>
      </c>
      <c r="I576" s="19" t="s">
        <v>1061</v>
      </c>
      <c r="J576" s="19" t="s">
        <v>1109</v>
      </c>
      <c r="K576" t="s">
        <v>1112</v>
      </c>
      <c r="L576" t="s">
        <v>1113</v>
      </c>
      <c r="M576" t="s">
        <v>1114</v>
      </c>
      <c r="N576" t="s">
        <v>1115</v>
      </c>
      <c r="O576" t="s">
        <v>1116</v>
      </c>
      <c r="P576" t="s">
        <v>1117</v>
      </c>
    </row>
    <row r="577" spans="1:18" x14ac:dyDescent="0.25">
      <c r="A577" s="4" t="s">
        <v>586</v>
      </c>
      <c r="B577" s="4" t="s">
        <v>25</v>
      </c>
      <c r="C577" s="5">
        <v>559</v>
      </c>
      <c r="D577" s="4" t="s">
        <v>22</v>
      </c>
      <c r="E577" s="4" t="s">
        <v>36</v>
      </c>
      <c r="F577" s="6">
        <v>2500</v>
      </c>
      <c r="G577" s="5">
        <v>1397500</v>
      </c>
      <c r="H577" s="4" t="s">
        <v>587</v>
      </c>
      <c r="I577" s="21">
        <f t="shared" ref="I577:I580" si="68">+(K577+M577+O577)/3</f>
        <v>1522.68</v>
      </c>
      <c r="J577" s="21"/>
      <c r="K577" s="9">
        <v>1293.19</v>
      </c>
      <c r="L577" s="13" t="s">
        <v>930</v>
      </c>
      <c r="M577" s="9">
        <v>1725</v>
      </c>
      <c r="N577" s="13" t="s">
        <v>931</v>
      </c>
      <c r="O577" s="9">
        <v>1549.85</v>
      </c>
      <c r="P577" s="13" t="s">
        <v>932</v>
      </c>
    </row>
    <row r="578" spans="1:18" ht="75" x14ac:dyDescent="0.25">
      <c r="A578" s="4" t="s">
        <v>586</v>
      </c>
      <c r="B578" s="4" t="s">
        <v>28</v>
      </c>
      <c r="C578" s="5">
        <v>659</v>
      </c>
      <c r="D578" s="4" t="s">
        <v>29</v>
      </c>
      <c r="E578" s="4" t="s">
        <v>36</v>
      </c>
      <c r="F578" s="6">
        <v>2500</v>
      </c>
      <c r="G578" s="5">
        <v>1647500</v>
      </c>
      <c r="H578" s="7" t="s">
        <v>588</v>
      </c>
      <c r="I578" s="21">
        <f t="shared" si="68"/>
        <v>1522.68</v>
      </c>
      <c r="J578" s="21"/>
      <c r="K578" s="9">
        <v>1293.19</v>
      </c>
      <c r="L578" s="13" t="s">
        <v>930</v>
      </c>
      <c r="M578" s="9">
        <v>1725</v>
      </c>
      <c r="N578" s="13" t="s">
        <v>931</v>
      </c>
      <c r="O578" s="9">
        <v>1549.85</v>
      </c>
      <c r="P578" s="13" t="s">
        <v>932</v>
      </c>
    </row>
    <row r="579" spans="1:18" x14ac:dyDescent="0.25">
      <c r="A579" s="4" t="s">
        <v>586</v>
      </c>
      <c r="B579" s="4" t="s">
        <v>28</v>
      </c>
      <c r="C579" s="5">
        <v>1234</v>
      </c>
      <c r="D579" s="4" t="s">
        <v>22</v>
      </c>
      <c r="E579" s="4" t="s">
        <v>39</v>
      </c>
      <c r="F579" s="6">
        <v>2500</v>
      </c>
      <c r="G579" s="5">
        <v>3085000</v>
      </c>
      <c r="H579" s="4" t="s">
        <v>589</v>
      </c>
      <c r="I579" s="21">
        <f t="shared" si="68"/>
        <v>1522.68</v>
      </c>
      <c r="J579" s="21"/>
      <c r="K579" s="9">
        <v>1293.19</v>
      </c>
      <c r="L579" s="13" t="s">
        <v>930</v>
      </c>
      <c r="M579" s="9">
        <v>1725</v>
      </c>
      <c r="N579" s="13" t="s">
        <v>931</v>
      </c>
      <c r="O579" s="9">
        <v>1549.85</v>
      </c>
      <c r="P579" s="13" t="s">
        <v>932</v>
      </c>
    </row>
    <row r="580" spans="1:18" x14ac:dyDescent="0.25">
      <c r="A580" s="4" t="s">
        <v>586</v>
      </c>
      <c r="B580" s="4" t="s">
        <v>28</v>
      </c>
      <c r="C580" s="5">
        <v>1677</v>
      </c>
      <c r="D580" s="4" t="s">
        <v>59</v>
      </c>
      <c r="E580" s="4" t="s">
        <v>39</v>
      </c>
      <c r="F580" s="6">
        <v>2300</v>
      </c>
      <c r="G580" s="5">
        <v>3857100</v>
      </c>
      <c r="H580" s="4" t="s">
        <v>590</v>
      </c>
      <c r="I580" s="21">
        <f t="shared" si="68"/>
        <v>1522.68</v>
      </c>
      <c r="J580" s="21"/>
      <c r="K580" s="9">
        <v>1293.19</v>
      </c>
      <c r="L580" s="13" t="s">
        <v>930</v>
      </c>
      <c r="M580" s="9">
        <v>1725</v>
      </c>
      <c r="N580" s="13" t="s">
        <v>931</v>
      </c>
      <c r="O580" s="9">
        <v>1549.85</v>
      </c>
      <c r="P580" s="13" t="s">
        <v>932</v>
      </c>
    </row>
    <row r="581" spans="1:18" x14ac:dyDescent="0.25">
      <c r="A581" s="4"/>
      <c r="B581" s="4"/>
      <c r="C581" s="5"/>
      <c r="D581" s="4"/>
      <c r="E581" s="4"/>
      <c r="F581" s="6"/>
      <c r="G581" s="5"/>
      <c r="H581" s="4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37" t="s">
        <v>591</v>
      </c>
      <c r="B582" s="37"/>
      <c r="C582" s="37"/>
      <c r="D582" s="37"/>
      <c r="E582" s="37"/>
      <c r="F582" s="37"/>
      <c r="G582" s="37"/>
      <c r="H582" s="37"/>
    </row>
    <row r="583" spans="1:18" x14ac:dyDescent="0.25">
      <c r="C583" s="3"/>
      <c r="E583" t="s">
        <v>11</v>
      </c>
      <c r="F583" s="2">
        <v>2500</v>
      </c>
      <c r="G583" s="3"/>
    </row>
    <row r="584" spans="1:18" ht="30" x14ac:dyDescent="0.25">
      <c r="A584" s="4" t="s">
        <v>12</v>
      </c>
      <c r="B584" s="4" t="s">
        <v>13</v>
      </c>
      <c r="C584" s="4" t="s">
        <v>14</v>
      </c>
      <c r="D584" s="4" t="s">
        <v>15</v>
      </c>
      <c r="E584" s="4" t="s">
        <v>16</v>
      </c>
      <c r="F584" s="4" t="s">
        <v>17</v>
      </c>
      <c r="G584" s="4" t="s">
        <v>18</v>
      </c>
      <c r="H584" s="4" t="s">
        <v>19</v>
      </c>
      <c r="I584" s="19" t="s">
        <v>1061</v>
      </c>
      <c r="J584" s="19" t="s">
        <v>1109</v>
      </c>
      <c r="K584" t="s">
        <v>1112</v>
      </c>
      <c r="L584" t="s">
        <v>1113</v>
      </c>
      <c r="M584" t="s">
        <v>1114</v>
      </c>
      <c r="N584" t="s">
        <v>1115</v>
      </c>
      <c r="O584" t="s">
        <v>1116</v>
      </c>
      <c r="P584" t="s">
        <v>1117</v>
      </c>
    </row>
    <row r="585" spans="1:18" x14ac:dyDescent="0.25">
      <c r="A585" s="4" t="s">
        <v>592</v>
      </c>
      <c r="B585" s="4" t="s">
        <v>25</v>
      </c>
      <c r="C585" s="5">
        <v>249</v>
      </c>
      <c r="D585" s="4" t="s">
        <v>22</v>
      </c>
      <c r="E585" s="4" t="s">
        <v>134</v>
      </c>
      <c r="F585" s="6">
        <v>2500</v>
      </c>
      <c r="G585" s="5">
        <v>622500</v>
      </c>
      <c r="H585" s="4" t="s">
        <v>593</v>
      </c>
      <c r="I585" s="21">
        <f t="shared" ref="I585:I590" si="69">+(K585+M585+O585)/3</f>
        <v>509.28000000000003</v>
      </c>
      <c r="J585" s="21"/>
      <c r="K585" s="9">
        <v>654.84</v>
      </c>
      <c r="L585" s="13" t="s">
        <v>933</v>
      </c>
      <c r="M585" s="9">
        <v>323</v>
      </c>
      <c r="N585" s="13" t="s">
        <v>934</v>
      </c>
      <c r="O585" s="9">
        <v>550</v>
      </c>
      <c r="P585" s="13" t="s">
        <v>935</v>
      </c>
    </row>
    <row r="586" spans="1:18" x14ac:dyDescent="0.25">
      <c r="A586" s="4" t="s">
        <v>592</v>
      </c>
      <c r="B586" s="4" t="s">
        <v>28</v>
      </c>
      <c r="C586" s="5">
        <v>274.18</v>
      </c>
      <c r="D586" s="4" t="s">
        <v>26</v>
      </c>
      <c r="E586" s="4" t="s">
        <v>594</v>
      </c>
      <c r="F586" s="6">
        <v>1000</v>
      </c>
      <c r="G586" s="5">
        <v>274180</v>
      </c>
      <c r="H586" s="4" t="s">
        <v>594</v>
      </c>
      <c r="I586" s="21">
        <f t="shared" si="69"/>
        <v>509.28000000000003</v>
      </c>
      <c r="J586" s="21"/>
      <c r="K586" s="9">
        <v>654.84</v>
      </c>
      <c r="L586" s="13" t="s">
        <v>933</v>
      </c>
      <c r="M586" s="9">
        <v>323</v>
      </c>
      <c r="N586" s="13" t="s">
        <v>934</v>
      </c>
      <c r="O586" s="9">
        <v>550</v>
      </c>
      <c r="P586" s="13" t="s">
        <v>935</v>
      </c>
    </row>
    <row r="587" spans="1:18" x14ac:dyDescent="0.25">
      <c r="A587" s="4" t="s">
        <v>592</v>
      </c>
      <c r="B587" s="4" t="s">
        <v>28</v>
      </c>
      <c r="C587" s="5">
        <v>281</v>
      </c>
      <c r="D587" s="4" t="s">
        <v>29</v>
      </c>
      <c r="E587" s="4" t="s">
        <v>23</v>
      </c>
      <c r="F587" s="6">
        <v>2500</v>
      </c>
      <c r="G587" s="5">
        <v>702500</v>
      </c>
      <c r="H587" s="4" t="s">
        <v>595</v>
      </c>
      <c r="I587" s="21">
        <f t="shared" si="69"/>
        <v>509.28000000000003</v>
      </c>
      <c r="J587" s="21"/>
      <c r="K587" s="9">
        <v>654.84</v>
      </c>
      <c r="L587" s="13" t="s">
        <v>933</v>
      </c>
      <c r="M587" s="9">
        <v>323</v>
      </c>
      <c r="N587" s="13" t="s">
        <v>934</v>
      </c>
      <c r="O587" s="9">
        <v>550</v>
      </c>
      <c r="P587" s="13" t="s">
        <v>935</v>
      </c>
    </row>
    <row r="588" spans="1:18" x14ac:dyDescent="0.25">
      <c r="A588" s="4" t="s">
        <v>592</v>
      </c>
      <c r="B588" s="4" t="s">
        <v>28</v>
      </c>
      <c r="C588" s="5">
        <v>630</v>
      </c>
      <c r="D588" s="4" t="s">
        <v>22</v>
      </c>
      <c r="E588" s="4" t="s">
        <v>36</v>
      </c>
      <c r="F588" s="6">
        <v>2500</v>
      </c>
      <c r="G588" s="5">
        <v>1575000</v>
      </c>
      <c r="H588" s="4" t="s">
        <v>596</v>
      </c>
      <c r="I588" s="21">
        <f t="shared" si="69"/>
        <v>813.28000000000009</v>
      </c>
      <c r="J588" s="21"/>
      <c r="K588" s="9">
        <v>654.84</v>
      </c>
      <c r="L588" s="13" t="s">
        <v>933</v>
      </c>
      <c r="M588" s="9">
        <v>1235</v>
      </c>
      <c r="N588" s="13" t="s">
        <v>1171</v>
      </c>
      <c r="O588" s="9">
        <v>550</v>
      </c>
      <c r="P588" s="13" t="s">
        <v>935</v>
      </c>
    </row>
    <row r="589" spans="1:18" ht="75" x14ac:dyDescent="0.25">
      <c r="A589" s="4" t="s">
        <v>592</v>
      </c>
      <c r="B589" s="4" t="s">
        <v>25</v>
      </c>
      <c r="C589" s="5">
        <v>739</v>
      </c>
      <c r="D589" s="4" t="s">
        <v>29</v>
      </c>
      <c r="E589" s="4" t="s">
        <v>36</v>
      </c>
      <c r="F589" s="6">
        <v>2500</v>
      </c>
      <c r="G589" s="5">
        <v>1847500</v>
      </c>
      <c r="H589" s="7" t="s">
        <v>597</v>
      </c>
      <c r="I589" s="21">
        <f t="shared" si="69"/>
        <v>813.28000000000009</v>
      </c>
      <c r="J589" s="21"/>
      <c r="K589" s="9">
        <v>654.84</v>
      </c>
      <c r="L589" s="13" t="s">
        <v>933</v>
      </c>
      <c r="M589" s="9">
        <v>1235</v>
      </c>
      <c r="N589" s="13" t="s">
        <v>1171</v>
      </c>
      <c r="O589" s="9">
        <v>550</v>
      </c>
      <c r="P589" s="13" t="s">
        <v>935</v>
      </c>
    </row>
    <row r="590" spans="1:18" x14ac:dyDescent="0.25">
      <c r="A590" s="4" t="s">
        <v>592</v>
      </c>
      <c r="B590" s="4" t="s">
        <v>28</v>
      </c>
      <c r="C590" s="5">
        <v>1165.5</v>
      </c>
      <c r="D590" s="4" t="s">
        <v>59</v>
      </c>
      <c r="E590" s="4" t="s">
        <v>36</v>
      </c>
      <c r="F590" s="6">
        <v>2300</v>
      </c>
      <c r="G590" s="5">
        <v>2680650</v>
      </c>
      <c r="H590" s="4" t="s">
        <v>598</v>
      </c>
      <c r="I590" s="21">
        <f t="shared" si="69"/>
        <v>813.28000000000009</v>
      </c>
      <c r="J590" s="21"/>
      <c r="K590" s="9">
        <v>654.84</v>
      </c>
      <c r="L590" s="13" t="s">
        <v>933</v>
      </c>
      <c r="M590" s="9">
        <v>1235</v>
      </c>
      <c r="N590" s="13" t="s">
        <v>1171</v>
      </c>
      <c r="O590" s="9">
        <v>550</v>
      </c>
      <c r="P590" s="13" t="s">
        <v>935</v>
      </c>
    </row>
    <row r="591" spans="1:18" x14ac:dyDescent="0.25">
      <c r="C591" s="3"/>
      <c r="F591" s="8"/>
      <c r="G591" s="3"/>
    </row>
    <row r="592" spans="1:18" x14ac:dyDescent="0.25">
      <c r="A592" s="37" t="s">
        <v>599</v>
      </c>
      <c r="B592" s="37"/>
      <c r="C592" s="37"/>
      <c r="D592" s="37"/>
      <c r="E592" s="37"/>
      <c r="F592" s="37"/>
      <c r="G592" s="37"/>
      <c r="H592" s="37"/>
    </row>
    <row r="593" spans="1:16" x14ac:dyDescent="0.25">
      <c r="C593" s="3"/>
      <c r="E593" t="s">
        <v>11</v>
      </c>
      <c r="F593" s="2">
        <v>2000</v>
      </c>
      <c r="G593" s="3"/>
    </row>
    <row r="594" spans="1:16" ht="30" x14ac:dyDescent="0.25">
      <c r="A594" s="4" t="s">
        <v>12</v>
      </c>
      <c r="B594" s="4" t="s">
        <v>13</v>
      </c>
      <c r="C594" s="4" t="s">
        <v>14</v>
      </c>
      <c r="D594" s="4" t="s">
        <v>15</v>
      </c>
      <c r="E594" s="4" t="s">
        <v>16</v>
      </c>
      <c r="F594" s="4" t="s">
        <v>17</v>
      </c>
      <c r="G594" s="4" t="s">
        <v>18</v>
      </c>
      <c r="H594" s="4" t="s">
        <v>19</v>
      </c>
      <c r="I594" s="19" t="s">
        <v>1061</v>
      </c>
      <c r="J594" s="19" t="s">
        <v>1109</v>
      </c>
      <c r="K594" t="s">
        <v>1112</v>
      </c>
      <c r="L594" t="s">
        <v>1113</v>
      </c>
      <c r="M594" t="s">
        <v>1114</v>
      </c>
      <c r="N594" t="s">
        <v>1115</v>
      </c>
      <c r="O594" t="s">
        <v>1116</v>
      </c>
      <c r="P594" t="s">
        <v>1117</v>
      </c>
    </row>
    <row r="595" spans="1:16" x14ac:dyDescent="0.25">
      <c r="A595" s="4" t="s">
        <v>600</v>
      </c>
      <c r="B595" s="4" t="s">
        <v>28</v>
      </c>
      <c r="C595" s="5">
        <v>1285.99</v>
      </c>
      <c r="D595" s="4" t="s">
        <v>26</v>
      </c>
      <c r="E595" s="4" t="s">
        <v>601</v>
      </c>
      <c r="F595" s="6">
        <v>300</v>
      </c>
      <c r="G595" s="5">
        <v>385797</v>
      </c>
      <c r="H595" s="4" t="s">
        <v>601</v>
      </c>
      <c r="I595" s="21">
        <f t="shared" ref="I595:I599" si="70">+(K595+M595+O595)/3</f>
        <v>2073.3333333333335</v>
      </c>
      <c r="J595" s="27"/>
      <c r="K595" s="9">
        <v>1390</v>
      </c>
      <c r="L595" s="13" t="s">
        <v>936</v>
      </c>
      <c r="M595" s="9">
        <v>2100</v>
      </c>
      <c r="N595" s="13" t="s">
        <v>944</v>
      </c>
      <c r="O595" s="9">
        <v>2730</v>
      </c>
      <c r="P595" s="13" t="s">
        <v>937</v>
      </c>
    </row>
    <row r="596" spans="1:16" x14ac:dyDescent="0.25">
      <c r="A596" s="4" t="s">
        <v>600</v>
      </c>
      <c r="B596" s="4" t="s">
        <v>28</v>
      </c>
      <c r="C596" s="5">
        <v>1990</v>
      </c>
      <c r="D596" s="4" t="s">
        <v>22</v>
      </c>
      <c r="E596" s="4" t="s">
        <v>602</v>
      </c>
      <c r="F596" s="6">
        <v>2000</v>
      </c>
      <c r="G596" s="5">
        <v>3980000</v>
      </c>
      <c r="H596" s="4" t="s">
        <v>603</v>
      </c>
      <c r="I596" s="21">
        <f t="shared" si="70"/>
        <v>2632.0866666666666</v>
      </c>
      <c r="J596" s="27"/>
      <c r="K596" s="9">
        <v>2369.3000000000002</v>
      </c>
      <c r="L596" s="13" t="s">
        <v>938</v>
      </c>
      <c r="M596" s="9">
        <v>2379.96</v>
      </c>
      <c r="N596" s="13" t="s">
        <v>939</v>
      </c>
      <c r="O596" s="9">
        <v>3147</v>
      </c>
      <c r="P596" s="13" t="s">
        <v>940</v>
      </c>
    </row>
    <row r="597" spans="1:16" ht="60" x14ac:dyDescent="0.25">
      <c r="A597" s="4" t="s">
        <v>600</v>
      </c>
      <c r="B597" s="4" t="s">
        <v>28</v>
      </c>
      <c r="C597" s="5">
        <v>2370</v>
      </c>
      <c r="D597" s="4" t="s">
        <v>29</v>
      </c>
      <c r="E597" s="4" t="s">
        <v>604</v>
      </c>
      <c r="F597" s="6">
        <v>2000</v>
      </c>
      <c r="G597" s="5">
        <v>4740000</v>
      </c>
      <c r="H597" s="7" t="s">
        <v>605</v>
      </c>
      <c r="I597" s="21">
        <f t="shared" si="70"/>
        <v>3406.6111111111113</v>
      </c>
      <c r="J597" s="27"/>
      <c r="K597" s="9">
        <v>3890</v>
      </c>
      <c r="L597" s="13" t="s">
        <v>941</v>
      </c>
      <c r="M597" s="9">
        <f>29158/12</f>
        <v>2429.8333333333335</v>
      </c>
      <c r="N597" s="13" t="s">
        <v>942</v>
      </c>
      <c r="O597" s="9">
        <v>3900</v>
      </c>
      <c r="P597" s="13" t="s">
        <v>945</v>
      </c>
    </row>
    <row r="598" spans="1:16" ht="66" customHeight="1" x14ac:dyDescent="0.25">
      <c r="A598" s="4" t="s">
        <v>600</v>
      </c>
      <c r="B598" s="4" t="s">
        <v>28</v>
      </c>
      <c r="C598" s="5">
        <v>2700</v>
      </c>
      <c r="D598" s="4" t="s">
        <v>81</v>
      </c>
      <c r="E598" s="4" t="s">
        <v>82</v>
      </c>
      <c r="F598" s="6">
        <v>2000</v>
      </c>
      <c r="G598" s="5">
        <v>5400000</v>
      </c>
      <c r="H598" s="7" t="s">
        <v>606</v>
      </c>
      <c r="I598" s="21">
        <f t="shared" si="70"/>
        <v>3135.9444444444448</v>
      </c>
      <c r="J598" s="27"/>
      <c r="K598" s="9">
        <v>3890</v>
      </c>
      <c r="L598" s="13" t="s">
        <v>941</v>
      </c>
      <c r="M598" s="9">
        <f t="shared" ref="M598:M599" si="71">29158/12</f>
        <v>2429.8333333333335</v>
      </c>
      <c r="N598" s="13" t="s">
        <v>942</v>
      </c>
      <c r="O598" s="9">
        <v>3088</v>
      </c>
      <c r="P598" s="13" t="s">
        <v>945</v>
      </c>
    </row>
    <row r="599" spans="1:16" ht="90" x14ac:dyDescent="0.25">
      <c r="A599" s="4" t="s">
        <v>600</v>
      </c>
      <c r="B599" s="4" t="s">
        <v>25</v>
      </c>
      <c r="C599" s="5">
        <v>3126</v>
      </c>
      <c r="D599" s="4" t="s">
        <v>81</v>
      </c>
      <c r="E599" s="4" t="s">
        <v>82</v>
      </c>
      <c r="F599" s="6">
        <v>2000</v>
      </c>
      <c r="G599" s="5">
        <v>6252000</v>
      </c>
      <c r="H599" s="7" t="s">
        <v>607</v>
      </c>
      <c r="I599" s="21">
        <f t="shared" si="70"/>
        <v>3406.6111111111113</v>
      </c>
      <c r="J599" s="27"/>
      <c r="K599" s="9">
        <v>3890</v>
      </c>
      <c r="L599" s="13" t="s">
        <v>941</v>
      </c>
      <c r="M599" s="9">
        <f t="shared" si="71"/>
        <v>2429.8333333333335</v>
      </c>
      <c r="N599" s="13" t="s">
        <v>942</v>
      </c>
      <c r="O599" s="9">
        <v>3900</v>
      </c>
      <c r="P599" s="13" t="s">
        <v>943</v>
      </c>
    </row>
    <row r="600" spans="1:16" x14ac:dyDescent="0.25">
      <c r="C600" s="3"/>
      <c r="F600" s="8"/>
      <c r="G600" s="3"/>
    </row>
    <row r="601" spans="1:16" x14ac:dyDescent="0.25">
      <c r="A601" s="37" t="s">
        <v>608</v>
      </c>
      <c r="B601" s="37"/>
      <c r="C601" s="37"/>
      <c r="D601" s="37"/>
      <c r="E601" s="37"/>
      <c r="F601" s="37"/>
      <c r="G601" s="37"/>
      <c r="H601" s="37"/>
    </row>
    <row r="602" spans="1:16" x14ac:dyDescent="0.25">
      <c r="C602" s="3"/>
      <c r="E602" t="s">
        <v>11</v>
      </c>
      <c r="F602" s="2">
        <v>3000</v>
      </c>
      <c r="G602" s="3"/>
    </row>
    <row r="603" spans="1:16" ht="30" x14ac:dyDescent="0.25">
      <c r="A603" s="4" t="s">
        <v>12</v>
      </c>
      <c r="B603" s="4" t="s">
        <v>13</v>
      </c>
      <c r="C603" s="4" t="s">
        <v>14</v>
      </c>
      <c r="D603" s="4" t="s">
        <v>15</v>
      </c>
      <c r="E603" s="4" t="s">
        <v>16</v>
      </c>
      <c r="F603" s="4" t="s">
        <v>17</v>
      </c>
      <c r="G603" s="4" t="s">
        <v>18</v>
      </c>
      <c r="H603" s="4" t="s">
        <v>19</v>
      </c>
      <c r="I603" s="19" t="s">
        <v>1061</v>
      </c>
      <c r="J603" s="19" t="s">
        <v>1109</v>
      </c>
      <c r="K603" t="s">
        <v>1112</v>
      </c>
      <c r="L603" t="s">
        <v>1113</v>
      </c>
      <c r="M603" t="s">
        <v>1114</v>
      </c>
      <c r="N603" t="s">
        <v>1115</v>
      </c>
      <c r="O603" t="s">
        <v>1116</v>
      </c>
      <c r="P603" t="s">
        <v>1117</v>
      </c>
    </row>
    <row r="604" spans="1:16" x14ac:dyDescent="0.25">
      <c r="A604" s="4" t="s">
        <v>609</v>
      </c>
      <c r="B604" s="4" t="s">
        <v>25</v>
      </c>
      <c r="C604" s="5">
        <v>698</v>
      </c>
      <c r="D604" s="4" t="s">
        <v>29</v>
      </c>
      <c r="E604" s="4" t="s">
        <v>160</v>
      </c>
      <c r="F604" s="6">
        <v>3000</v>
      </c>
      <c r="G604" s="5">
        <v>2094000</v>
      </c>
      <c r="H604" s="4" t="s">
        <v>610</v>
      </c>
      <c r="I604" s="21">
        <f t="shared" ref="I604:I610" si="72">+(K604+M604+O604)/3</f>
        <v>2073.3333333333335</v>
      </c>
      <c r="J604" s="27"/>
      <c r="K604" s="9">
        <v>1390</v>
      </c>
      <c r="L604" s="13" t="s">
        <v>936</v>
      </c>
      <c r="M604" s="9">
        <v>2100</v>
      </c>
      <c r="N604" s="13" t="s">
        <v>944</v>
      </c>
      <c r="O604" s="9">
        <v>2730</v>
      </c>
      <c r="P604" s="13" t="s">
        <v>937</v>
      </c>
    </row>
    <row r="605" spans="1:16" x14ac:dyDescent="0.25">
      <c r="A605" s="4" t="s">
        <v>609</v>
      </c>
      <c r="B605" s="4" t="s">
        <v>28</v>
      </c>
      <c r="C605" s="5">
        <v>1285.99</v>
      </c>
      <c r="D605" s="4" t="s">
        <v>26</v>
      </c>
      <c r="E605" s="4" t="s">
        <v>601</v>
      </c>
      <c r="F605" s="6">
        <v>300</v>
      </c>
      <c r="G605" s="5">
        <v>385797</v>
      </c>
      <c r="H605" s="4" t="s">
        <v>611</v>
      </c>
      <c r="I605" s="21">
        <f t="shared" si="72"/>
        <v>2073.6666666666665</v>
      </c>
      <c r="J605" s="27"/>
      <c r="K605" s="9">
        <v>1390</v>
      </c>
      <c r="L605" s="13" t="s">
        <v>936</v>
      </c>
      <c r="M605" s="9">
        <v>2100</v>
      </c>
      <c r="N605" s="13" t="s">
        <v>944</v>
      </c>
      <c r="O605" s="9">
        <v>2731</v>
      </c>
      <c r="P605" s="13" t="s">
        <v>937</v>
      </c>
    </row>
    <row r="606" spans="1:16" ht="90" x14ac:dyDescent="0.25">
      <c r="A606" s="4" t="s">
        <v>609</v>
      </c>
      <c r="B606" s="4" t="s">
        <v>25</v>
      </c>
      <c r="C606" s="5">
        <v>2167.4299999999998</v>
      </c>
      <c r="D606" s="4" t="s">
        <v>26</v>
      </c>
      <c r="E606" s="7" t="s">
        <v>612</v>
      </c>
      <c r="F606" s="6">
        <v>200</v>
      </c>
      <c r="G606" s="5">
        <v>433486</v>
      </c>
      <c r="H606" s="7" t="s">
        <v>612</v>
      </c>
      <c r="I606" s="21">
        <f t="shared" si="72"/>
        <v>3406.6111111111113</v>
      </c>
      <c r="J606" s="27"/>
      <c r="K606" s="9">
        <v>3890</v>
      </c>
      <c r="L606" s="13" t="s">
        <v>941</v>
      </c>
      <c r="M606" s="9">
        <f>29158/12</f>
        <v>2429.8333333333335</v>
      </c>
      <c r="N606" s="13" t="s">
        <v>942</v>
      </c>
      <c r="O606" s="9">
        <v>3900</v>
      </c>
      <c r="P606" s="13" t="s">
        <v>943</v>
      </c>
    </row>
    <row r="607" spans="1:16" x14ac:dyDescent="0.25">
      <c r="A607" s="4" t="s">
        <v>609</v>
      </c>
      <c r="B607" s="4" t="s">
        <v>28</v>
      </c>
      <c r="C607" s="5">
        <v>2370</v>
      </c>
      <c r="D607" s="4" t="s">
        <v>29</v>
      </c>
      <c r="E607" s="4" t="s">
        <v>604</v>
      </c>
      <c r="F607" s="6">
        <v>1000</v>
      </c>
      <c r="G607" s="5">
        <v>2370000</v>
      </c>
      <c r="H607" s="4" t="s">
        <v>613</v>
      </c>
      <c r="I607" s="21">
        <f t="shared" si="72"/>
        <v>3406.6111111111113</v>
      </c>
      <c r="J607" s="27"/>
      <c r="K607" s="9">
        <v>3890</v>
      </c>
      <c r="L607" s="13" t="s">
        <v>941</v>
      </c>
      <c r="M607" s="9">
        <f t="shared" ref="M607:M610" si="73">29158/12</f>
        <v>2429.8333333333335</v>
      </c>
      <c r="N607" s="13" t="s">
        <v>942</v>
      </c>
      <c r="O607" s="9">
        <v>3900</v>
      </c>
      <c r="P607" s="13" t="s">
        <v>943</v>
      </c>
    </row>
    <row r="608" spans="1:16" ht="90" x14ac:dyDescent="0.25">
      <c r="A608" s="4" t="s">
        <v>609</v>
      </c>
      <c r="B608" s="4" t="s">
        <v>28</v>
      </c>
      <c r="C608" s="5">
        <v>2770</v>
      </c>
      <c r="D608" s="4" t="s">
        <v>81</v>
      </c>
      <c r="E608" s="4" t="s">
        <v>82</v>
      </c>
      <c r="F608" s="6">
        <v>3000</v>
      </c>
      <c r="G608" s="5">
        <v>8310000</v>
      </c>
      <c r="H608" s="7" t="s">
        <v>614</v>
      </c>
      <c r="I608" s="21">
        <f t="shared" si="72"/>
        <v>3135.9444444444448</v>
      </c>
      <c r="J608" s="27"/>
      <c r="K608" s="9">
        <v>3890</v>
      </c>
      <c r="L608" s="13" t="s">
        <v>941</v>
      </c>
      <c r="M608" s="9">
        <f t="shared" si="73"/>
        <v>2429.8333333333335</v>
      </c>
      <c r="N608" s="13" t="s">
        <v>942</v>
      </c>
      <c r="O608" s="9">
        <v>3088</v>
      </c>
      <c r="P608" s="13" t="s">
        <v>945</v>
      </c>
    </row>
    <row r="609" spans="1:16" x14ac:dyDescent="0.25">
      <c r="A609" s="4" t="s">
        <v>609</v>
      </c>
      <c r="B609" s="4" t="s">
        <v>28</v>
      </c>
      <c r="C609" s="5">
        <v>2941.5</v>
      </c>
      <c r="D609" s="4" t="s">
        <v>59</v>
      </c>
      <c r="E609" s="4" t="s">
        <v>194</v>
      </c>
      <c r="F609" s="6">
        <v>2500</v>
      </c>
      <c r="G609" s="5">
        <v>7353750</v>
      </c>
      <c r="H609" s="4" t="s">
        <v>615</v>
      </c>
      <c r="I609" s="21">
        <f t="shared" si="72"/>
        <v>3136.2777777777778</v>
      </c>
      <c r="J609" s="27"/>
      <c r="K609" s="9">
        <v>3890</v>
      </c>
      <c r="L609" s="13" t="s">
        <v>941</v>
      </c>
      <c r="M609" s="9">
        <f t="shared" si="73"/>
        <v>2429.8333333333335</v>
      </c>
      <c r="N609" s="13" t="s">
        <v>942</v>
      </c>
      <c r="O609" s="9">
        <v>3089</v>
      </c>
      <c r="P609" s="13" t="s">
        <v>945</v>
      </c>
    </row>
    <row r="610" spans="1:16" ht="90" x14ac:dyDescent="0.25">
      <c r="A610" s="4" t="s">
        <v>609</v>
      </c>
      <c r="B610" s="4" t="s">
        <v>25</v>
      </c>
      <c r="C610" s="5">
        <v>3126</v>
      </c>
      <c r="D610" s="4" t="s">
        <v>81</v>
      </c>
      <c r="E610" s="4" t="s">
        <v>82</v>
      </c>
      <c r="F610" s="6">
        <v>3000</v>
      </c>
      <c r="G610" s="5">
        <v>9378000</v>
      </c>
      <c r="H610" s="7" t="s">
        <v>616</v>
      </c>
      <c r="I610" s="21">
        <f t="shared" si="72"/>
        <v>3406.6111111111113</v>
      </c>
      <c r="J610" s="27"/>
      <c r="K610" s="9">
        <v>3890</v>
      </c>
      <c r="L610" s="13" t="s">
        <v>941</v>
      </c>
      <c r="M610" s="9">
        <f t="shared" si="73"/>
        <v>2429.8333333333335</v>
      </c>
      <c r="N610" s="13" t="s">
        <v>942</v>
      </c>
      <c r="O610" s="9">
        <v>3900</v>
      </c>
      <c r="P610" s="13" t="s">
        <v>943</v>
      </c>
    </row>
    <row r="611" spans="1:16" x14ac:dyDescent="0.25">
      <c r="C611" s="3"/>
      <c r="F611" s="8"/>
      <c r="G611" s="3"/>
    </row>
    <row r="612" spans="1:16" x14ac:dyDescent="0.25">
      <c r="A612" s="37" t="s">
        <v>617</v>
      </c>
      <c r="B612" s="37"/>
      <c r="C612" s="37"/>
      <c r="D612" s="37"/>
      <c r="E612" s="37"/>
      <c r="F612" s="37"/>
      <c r="G612" s="37"/>
      <c r="H612" s="37"/>
    </row>
    <row r="613" spans="1:16" x14ac:dyDescent="0.25">
      <c r="C613" s="3"/>
      <c r="E613" t="s">
        <v>11</v>
      </c>
      <c r="F613" s="2">
        <v>5000</v>
      </c>
      <c r="G613" s="3"/>
    </row>
    <row r="614" spans="1:16" ht="30" x14ac:dyDescent="0.25">
      <c r="A614" s="4" t="s">
        <v>12</v>
      </c>
      <c r="B614" s="4" t="s">
        <v>13</v>
      </c>
      <c r="C614" s="4" t="s">
        <v>14</v>
      </c>
      <c r="D614" s="4" t="s">
        <v>15</v>
      </c>
      <c r="E614" s="4" t="s">
        <v>16</v>
      </c>
      <c r="F614" s="4" t="s">
        <v>17</v>
      </c>
      <c r="G614" s="4" t="s">
        <v>18</v>
      </c>
      <c r="H614" s="4" t="s">
        <v>19</v>
      </c>
      <c r="I614" s="19" t="s">
        <v>1061</v>
      </c>
      <c r="J614" s="19" t="s">
        <v>1109</v>
      </c>
      <c r="K614" t="s">
        <v>1112</v>
      </c>
      <c r="L614" t="s">
        <v>1113</v>
      </c>
      <c r="M614" t="s">
        <v>1114</v>
      </c>
      <c r="N614" t="s">
        <v>1115</v>
      </c>
      <c r="O614" t="s">
        <v>1116</v>
      </c>
      <c r="P614" t="s">
        <v>1117</v>
      </c>
    </row>
    <row r="615" spans="1:16" x14ac:dyDescent="0.25">
      <c r="A615" s="4" t="s">
        <v>618</v>
      </c>
      <c r="B615" s="4" t="s">
        <v>28</v>
      </c>
      <c r="C615" s="5">
        <v>270</v>
      </c>
      <c r="D615" s="4" t="s">
        <v>22</v>
      </c>
      <c r="E615" s="4" t="s">
        <v>619</v>
      </c>
      <c r="F615" s="6">
        <v>5000</v>
      </c>
      <c r="G615" s="5">
        <v>1350000</v>
      </c>
      <c r="H615" s="4" t="s">
        <v>620</v>
      </c>
      <c r="I615" s="21">
        <f t="shared" ref="I615:I618" si="74">+(K615+M615+O615)/3</f>
        <v>521.54444444444448</v>
      </c>
      <c r="J615" s="27"/>
      <c r="K615" s="9">
        <v>356.3</v>
      </c>
      <c r="L615" s="13" t="s">
        <v>947</v>
      </c>
      <c r="M615" s="9">
        <f>7300/12</f>
        <v>608.33333333333337</v>
      </c>
      <c r="N615" s="13" t="s">
        <v>1137</v>
      </c>
      <c r="O615" s="9">
        <v>600</v>
      </c>
      <c r="P615" s="13" t="s">
        <v>946</v>
      </c>
    </row>
    <row r="616" spans="1:16" x14ac:dyDescent="0.25">
      <c r="A616" s="4" t="s">
        <v>618</v>
      </c>
      <c r="B616" s="4" t="s">
        <v>28</v>
      </c>
      <c r="C616" s="5">
        <v>306.25</v>
      </c>
      <c r="D616" s="4" t="s">
        <v>26</v>
      </c>
      <c r="E616" s="4" t="s">
        <v>621</v>
      </c>
      <c r="F616" s="6">
        <v>1000</v>
      </c>
      <c r="G616" s="5">
        <v>306250</v>
      </c>
      <c r="H616" s="4" t="s">
        <v>621</v>
      </c>
      <c r="I616" s="21">
        <f t="shared" si="74"/>
        <v>521.87777777777785</v>
      </c>
      <c r="J616" s="27"/>
      <c r="K616" s="9">
        <v>357.3</v>
      </c>
      <c r="L616" s="13" t="s">
        <v>947</v>
      </c>
      <c r="M616" s="9">
        <f t="shared" ref="M616:M618" si="75">7300/12</f>
        <v>608.33333333333337</v>
      </c>
      <c r="N616" s="13" t="s">
        <v>1137</v>
      </c>
      <c r="O616" s="9">
        <v>600</v>
      </c>
      <c r="P616" s="13" t="s">
        <v>946</v>
      </c>
    </row>
    <row r="617" spans="1:16" x14ac:dyDescent="0.25">
      <c r="A617" s="4" t="s">
        <v>618</v>
      </c>
      <c r="B617" s="4" t="s">
        <v>28</v>
      </c>
      <c r="C617" s="5">
        <v>332</v>
      </c>
      <c r="D617" s="4" t="s">
        <v>29</v>
      </c>
      <c r="E617" s="4" t="s">
        <v>622</v>
      </c>
      <c r="F617" s="6">
        <v>5000</v>
      </c>
      <c r="G617" s="5">
        <v>1660000</v>
      </c>
      <c r="H617" s="4" t="s">
        <v>623</v>
      </c>
      <c r="I617" s="21">
        <f t="shared" si="74"/>
        <v>522.21111111111111</v>
      </c>
      <c r="J617" s="27"/>
      <c r="K617" s="9">
        <v>358.3</v>
      </c>
      <c r="L617" s="13" t="s">
        <v>947</v>
      </c>
      <c r="M617" s="9">
        <f t="shared" si="75"/>
        <v>608.33333333333337</v>
      </c>
      <c r="N617" s="13" t="s">
        <v>1137</v>
      </c>
      <c r="O617" s="9">
        <v>600</v>
      </c>
      <c r="P617" s="13" t="s">
        <v>946</v>
      </c>
    </row>
    <row r="618" spans="1:16" x14ac:dyDescent="0.25">
      <c r="A618" s="4" t="s">
        <v>618</v>
      </c>
      <c r="B618" s="4" t="s">
        <v>28</v>
      </c>
      <c r="C618" s="5">
        <v>792</v>
      </c>
      <c r="D618" s="4" t="s">
        <v>81</v>
      </c>
      <c r="E618" s="4" t="s">
        <v>82</v>
      </c>
      <c r="F618" s="6">
        <v>5000</v>
      </c>
      <c r="G618" s="5">
        <v>3960000</v>
      </c>
      <c r="H618" s="4" t="s">
        <v>624</v>
      </c>
      <c r="I618" s="21">
        <f t="shared" si="74"/>
        <v>522.54444444444448</v>
      </c>
      <c r="J618" s="27"/>
      <c r="K618" s="9">
        <v>359.3</v>
      </c>
      <c r="L618" s="13" t="s">
        <v>947</v>
      </c>
      <c r="M618" s="9">
        <f t="shared" si="75"/>
        <v>608.33333333333337</v>
      </c>
      <c r="N618" s="13" t="s">
        <v>1137</v>
      </c>
      <c r="O618" s="9">
        <v>600</v>
      </c>
      <c r="P618" s="13" t="s">
        <v>946</v>
      </c>
    </row>
    <row r="619" spans="1:16" x14ac:dyDescent="0.25">
      <c r="C619" s="3"/>
      <c r="F619" s="8"/>
      <c r="G619" s="3"/>
    </row>
    <row r="620" spans="1:16" x14ac:dyDescent="0.25">
      <c r="A620" s="37" t="s">
        <v>625</v>
      </c>
      <c r="B620" s="37"/>
      <c r="C620" s="37"/>
      <c r="D620" s="37"/>
      <c r="E620" s="37"/>
      <c r="F620" s="37"/>
      <c r="G620" s="37"/>
      <c r="H620" s="37"/>
    </row>
    <row r="621" spans="1:16" x14ac:dyDescent="0.25">
      <c r="C621" s="3"/>
      <c r="E621" t="s">
        <v>11</v>
      </c>
      <c r="F621" s="2">
        <v>5000</v>
      </c>
      <c r="G621" s="3"/>
    </row>
    <row r="622" spans="1:16" ht="30" x14ac:dyDescent="0.25">
      <c r="A622" s="4" t="s">
        <v>12</v>
      </c>
      <c r="B622" s="4" t="s">
        <v>13</v>
      </c>
      <c r="C622" s="4" t="s">
        <v>14</v>
      </c>
      <c r="D622" s="4" t="s">
        <v>15</v>
      </c>
      <c r="E622" s="4" t="s">
        <v>16</v>
      </c>
      <c r="F622" s="4" t="s">
        <v>17</v>
      </c>
      <c r="G622" s="4" t="s">
        <v>18</v>
      </c>
      <c r="H622" s="4" t="s">
        <v>19</v>
      </c>
      <c r="I622" s="19" t="s">
        <v>1061</v>
      </c>
      <c r="J622" s="19" t="s">
        <v>1109</v>
      </c>
      <c r="K622" t="s">
        <v>1112</v>
      </c>
      <c r="L622" t="s">
        <v>1113</v>
      </c>
      <c r="M622" t="s">
        <v>1114</v>
      </c>
      <c r="N622" t="s">
        <v>1115</v>
      </c>
      <c r="O622" t="s">
        <v>1116</v>
      </c>
      <c r="P622" t="s">
        <v>1117</v>
      </c>
    </row>
    <row r="623" spans="1:16" x14ac:dyDescent="0.25">
      <c r="A623" s="4" t="s">
        <v>626</v>
      </c>
      <c r="B623" s="4" t="s">
        <v>28</v>
      </c>
      <c r="C623" s="5">
        <v>353.42</v>
      </c>
      <c r="D623" s="4" t="s">
        <v>26</v>
      </c>
      <c r="E623" s="4" t="s">
        <v>627</v>
      </c>
      <c r="F623" s="6">
        <v>100</v>
      </c>
      <c r="G623" s="5">
        <v>35342</v>
      </c>
      <c r="H623" s="4" t="s">
        <v>627</v>
      </c>
      <c r="I623" s="21">
        <f t="shared" ref="I623:I626" si="76">+(K623+M623+O623)/3</f>
        <v>587.0333333333333</v>
      </c>
      <c r="J623" s="27"/>
      <c r="K623" s="9">
        <v>441.1</v>
      </c>
      <c r="L623" s="13" t="s">
        <v>948</v>
      </c>
      <c r="M623" s="9">
        <v>490</v>
      </c>
      <c r="N623" s="13" t="s">
        <v>949</v>
      </c>
      <c r="O623" s="9">
        <v>830</v>
      </c>
      <c r="P623" s="13" t="s">
        <v>1118</v>
      </c>
    </row>
    <row r="624" spans="1:16" x14ac:dyDescent="0.25">
      <c r="A624" s="4" t="s">
        <v>626</v>
      </c>
      <c r="B624" s="4" t="s">
        <v>28</v>
      </c>
      <c r="C624" s="5">
        <v>379</v>
      </c>
      <c r="D624" s="4" t="s">
        <v>29</v>
      </c>
      <c r="E624" s="4" t="s">
        <v>622</v>
      </c>
      <c r="F624" s="6">
        <v>5000</v>
      </c>
      <c r="G624" s="5">
        <v>1895000</v>
      </c>
      <c r="H624" s="4" t="s">
        <v>628</v>
      </c>
      <c r="I624" s="21">
        <f t="shared" si="76"/>
        <v>587.0333333333333</v>
      </c>
      <c r="J624" s="27"/>
      <c r="K624" s="9">
        <v>441.1</v>
      </c>
      <c r="L624" s="13" t="s">
        <v>948</v>
      </c>
      <c r="M624" s="9">
        <v>490</v>
      </c>
      <c r="N624" s="13" t="s">
        <v>949</v>
      </c>
      <c r="O624" s="9">
        <v>830</v>
      </c>
      <c r="P624" s="13" t="s">
        <v>1118</v>
      </c>
    </row>
    <row r="625" spans="1:16" x14ac:dyDescent="0.25">
      <c r="A625" s="4" t="s">
        <v>626</v>
      </c>
      <c r="B625" s="4" t="s">
        <v>28</v>
      </c>
      <c r="C625" s="5">
        <v>396</v>
      </c>
      <c r="D625" s="4" t="s">
        <v>22</v>
      </c>
      <c r="E625" s="4" t="s">
        <v>279</v>
      </c>
      <c r="F625" s="6">
        <v>5000</v>
      </c>
      <c r="G625" s="5">
        <v>1980000</v>
      </c>
      <c r="H625" s="4" t="s">
        <v>629</v>
      </c>
      <c r="I625" s="21">
        <f t="shared" si="76"/>
        <v>587.0333333333333</v>
      </c>
      <c r="J625" s="27"/>
      <c r="K625" s="9">
        <v>441.1</v>
      </c>
      <c r="L625" s="13" t="s">
        <v>948</v>
      </c>
      <c r="M625" s="9">
        <v>490</v>
      </c>
      <c r="N625" s="13" t="s">
        <v>949</v>
      </c>
      <c r="O625" s="9">
        <v>830</v>
      </c>
      <c r="P625" s="13" t="s">
        <v>1118</v>
      </c>
    </row>
    <row r="626" spans="1:16" x14ac:dyDescent="0.25">
      <c r="A626" s="4" t="s">
        <v>626</v>
      </c>
      <c r="B626" s="4" t="s">
        <v>28</v>
      </c>
      <c r="C626" s="5">
        <v>878</v>
      </c>
      <c r="D626" s="4" t="s">
        <v>81</v>
      </c>
      <c r="E626" s="4" t="s">
        <v>82</v>
      </c>
      <c r="F626" s="6">
        <v>5000</v>
      </c>
      <c r="G626" s="5">
        <v>4390000</v>
      </c>
      <c r="H626" s="4" t="s">
        <v>630</v>
      </c>
      <c r="I626" s="21">
        <f t="shared" si="76"/>
        <v>587.0333333333333</v>
      </c>
      <c r="J626" s="27"/>
      <c r="K626" s="9">
        <v>441.1</v>
      </c>
      <c r="L626" s="13" t="s">
        <v>948</v>
      </c>
      <c r="M626" s="9">
        <v>490</v>
      </c>
      <c r="N626" s="13" t="s">
        <v>949</v>
      </c>
      <c r="O626" s="9">
        <v>830</v>
      </c>
      <c r="P626" s="13" t="s">
        <v>1118</v>
      </c>
    </row>
    <row r="627" spans="1:16" x14ac:dyDescent="0.25">
      <c r="C627" s="3"/>
      <c r="F627" s="8"/>
      <c r="G627" s="3"/>
    </row>
    <row r="628" spans="1:16" x14ac:dyDescent="0.25">
      <c r="A628" s="37" t="s">
        <v>631</v>
      </c>
      <c r="B628" s="37"/>
      <c r="C628" s="37"/>
      <c r="D628" s="37"/>
      <c r="E628" s="37"/>
      <c r="F628" s="37"/>
      <c r="G628" s="37"/>
      <c r="H628" s="37"/>
    </row>
    <row r="629" spans="1:16" x14ac:dyDescent="0.25">
      <c r="C629" s="3"/>
      <c r="E629" t="s">
        <v>11</v>
      </c>
      <c r="F629" s="2">
        <v>5000</v>
      </c>
      <c r="G629" s="3"/>
    </row>
    <row r="630" spans="1:16" ht="30" x14ac:dyDescent="0.25">
      <c r="A630" s="4" t="s">
        <v>12</v>
      </c>
      <c r="B630" s="4" t="s">
        <v>13</v>
      </c>
      <c r="C630" s="4" t="s">
        <v>14</v>
      </c>
      <c r="D630" s="4" t="s">
        <v>15</v>
      </c>
      <c r="E630" s="4" t="s">
        <v>16</v>
      </c>
      <c r="F630" s="4" t="s">
        <v>17</v>
      </c>
      <c r="G630" s="4" t="s">
        <v>18</v>
      </c>
      <c r="H630" s="4" t="s">
        <v>19</v>
      </c>
      <c r="I630" s="19" t="s">
        <v>1061</v>
      </c>
      <c r="J630" s="19" t="s">
        <v>1109</v>
      </c>
      <c r="K630" t="s">
        <v>1112</v>
      </c>
      <c r="L630" t="s">
        <v>1113</v>
      </c>
      <c r="M630" t="s">
        <v>1114</v>
      </c>
      <c r="N630" t="s">
        <v>1115</v>
      </c>
      <c r="O630" t="s">
        <v>1116</v>
      </c>
      <c r="P630" t="s">
        <v>1117</v>
      </c>
    </row>
    <row r="631" spans="1:16" ht="60" x14ac:dyDescent="0.25">
      <c r="A631" s="4" t="s">
        <v>632</v>
      </c>
      <c r="B631" s="4" t="s">
        <v>28</v>
      </c>
      <c r="C631" s="5">
        <v>165</v>
      </c>
      <c r="D631" s="4" t="s">
        <v>81</v>
      </c>
      <c r="E631" s="4" t="s">
        <v>82</v>
      </c>
      <c r="F631" s="6">
        <v>5000</v>
      </c>
      <c r="G631" s="5">
        <v>825000</v>
      </c>
      <c r="H631" s="7" t="s">
        <v>633</v>
      </c>
      <c r="I631" s="21">
        <f t="shared" ref="I631:I636" si="77">+(K631+M631+O631)/3</f>
        <v>336.82</v>
      </c>
      <c r="J631" s="27"/>
      <c r="K631" s="9">
        <v>250.46</v>
      </c>
      <c r="L631" s="13" t="s">
        <v>950</v>
      </c>
      <c r="M631" s="9">
        <v>360</v>
      </c>
      <c r="N631" s="13" t="s">
        <v>1138</v>
      </c>
      <c r="O631" s="9">
        <v>400</v>
      </c>
      <c r="P631" s="13" t="s">
        <v>951</v>
      </c>
    </row>
    <row r="632" spans="1:16" ht="60" x14ac:dyDescent="0.25">
      <c r="A632" s="4" t="s">
        <v>632</v>
      </c>
      <c r="B632" s="4" t="s">
        <v>28</v>
      </c>
      <c r="C632" s="5">
        <v>199</v>
      </c>
      <c r="D632" s="4" t="s">
        <v>22</v>
      </c>
      <c r="E632" s="4" t="s">
        <v>198</v>
      </c>
      <c r="F632" s="6">
        <v>5000</v>
      </c>
      <c r="G632" s="5">
        <v>995000</v>
      </c>
      <c r="H632" s="7" t="s">
        <v>634</v>
      </c>
      <c r="I632" s="21">
        <f t="shared" si="77"/>
        <v>336.82</v>
      </c>
      <c r="J632" s="27"/>
      <c r="K632" s="9">
        <v>250.46</v>
      </c>
      <c r="L632" s="13" t="s">
        <v>950</v>
      </c>
      <c r="M632" s="9">
        <v>360</v>
      </c>
      <c r="N632" s="13" t="s">
        <v>1138</v>
      </c>
      <c r="O632" s="9">
        <v>400</v>
      </c>
      <c r="P632" s="13" t="s">
        <v>951</v>
      </c>
    </row>
    <row r="633" spans="1:16" ht="60" x14ac:dyDescent="0.25">
      <c r="A633" s="4" t="s">
        <v>632</v>
      </c>
      <c r="B633" s="4" t="s">
        <v>25</v>
      </c>
      <c r="C633" s="5">
        <v>250</v>
      </c>
      <c r="D633" s="4" t="s">
        <v>81</v>
      </c>
      <c r="E633" s="4" t="s">
        <v>82</v>
      </c>
      <c r="F633" s="6">
        <v>5000</v>
      </c>
      <c r="G633" s="5">
        <v>1250000</v>
      </c>
      <c r="H633" s="7" t="s">
        <v>635</v>
      </c>
      <c r="I633" s="21">
        <f t="shared" si="77"/>
        <v>1324.67</v>
      </c>
      <c r="J633" s="27"/>
      <c r="K633" s="9">
        <v>1684.01</v>
      </c>
      <c r="L633" s="13" t="s">
        <v>953</v>
      </c>
      <c r="M633" s="9">
        <v>1600</v>
      </c>
      <c r="N633" s="13" t="s">
        <v>954</v>
      </c>
      <c r="O633" s="9">
        <v>690</v>
      </c>
      <c r="P633" s="13" t="s">
        <v>955</v>
      </c>
    </row>
    <row r="634" spans="1:16" ht="60" x14ac:dyDescent="0.25">
      <c r="A634" s="4" t="s">
        <v>632</v>
      </c>
      <c r="B634" s="4" t="s">
        <v>28</v>
      </c>
      <c r="C634" s="5">
        <v>340</v>
      </c>
      <c r="D634" s="4" t="s">
        <v>29</v>
      </c>
      <c r="E634" s="4" t="s">
        <v>200</v>
      </c>
      <c r="F634" s="6">
        <v>5000</v>
      </c>
      <c r="G634" s="5">
        <v>1700000</v>
      </c>
      <c r="H634" s="7" t="s">
        <v>636</v>
      </c>
      <c r="I634" s="21">
        <f t="shared" si="77"/>
        <v>1989.4666666666665</v>
      </c>
      <c r="J634" s="27"/>
      <c r="K634" s="9">
        <f>11032.2/3</f>
        <v>3677.4</v>
      </c>
      <c r="L634" s="13" t="s">
        <v>952</v>
      </c>
      <c r="M634" s="9">
        <v>1601</v>
      </c>
      <c r="N634" s="13" t="s">
        <v>954</v>
      </c>
      <c r="O634" s="9">
        <v>690</v>
      </c>
      <c r="P634" s="13" t="s">
        <v>955</v>
      </c>
    </row>
    <row r="635" spans="1:16" ht="60" x14ac:dyDescent="0.25">
      <c r="A635" s="4" t="s">
        <v>632</v>
      </c>
      <c r="B635" s="4" t="s">
        <v>32</v>
      </c>
      <c r="C635" s="5">
        <v>350</v>
      </c>
      <c r="D635" s="4" t="s">
        <v>81</v>
      </c>
      <c r="E635" s="4" t="s">
        <v>82</v>
      </c>
      <c r="F635" s="6">
        <v>5000</v>
      </c>
      <c r="G635" s="5">
        <v>1750000</v>
      </c>
      <c r="H635" s="7" t="s">
        <v>637</v>
      </c>
      <c r="I635" s="21">
        <f t="shared" si="77"/>
        <v>1009.7233333333334</v>
      </c>
      <c r="J635" s="27"/>
      <c r="K635" s="9">
        <v>1001.17</v>
      </c>
      <c r="L635" s="13" t="s">
        <v>1139</v>
      </c>
      <c r="M635" s="9">
        <v>1300</v>
      </c>
      <c r="N635" s="13" t="s">
        <v>956</v>
      </c>
      <c r="O635" s="9">
        <v>728</v>
      </c>
      <c r="P635" s="13" t="s">
        <v>957</v>
      </c>
    </row>
    <row r="636" spans="1:16" x14ac:dyDescent="0.25">
      <c r="A636" s="4" t="s">
        <v>632</v>
      </c>
      <c r="B636" s="4" t="s">
        <v>28</v>
      </c>
      <c r="C636" s="5">
        <v>605.35</v>
      </c>
      <c r="D636" s="4" t="s">
        <v>26</v>
      </c>
      <c r="E636" s="4" t="s">
        <v>638</v>
      </c>
      <c r="F636" s="6">
        <v>50</v>
      </c>
      <c r="G636" s="5">
        <v>30267.5</v>
      </c>
      <c r="H636" s="4" t="s">
        <v>638</v>
      </c>
      <c r="I636" s="21">
        <f t="shared" si="77"/>
        <v>1324.67</v>
      </c>
      <c r="J636" s="27"/>
      <c r="K636" s="9">
        <v>1684.01</v>
      </c>
      <c r="L636" s="13" t="s">
        <v>953</v>
      </c>
      <c r="M636" s="9">
        <v>1600</v>
      </c>
      <c r="N636" s="13" t="s">
        <v>954</v>
      </c>
      <c r="O636" s="9">
        <v>690</v>
      </c>
      <c r="P636" s="13" t="s">
        <v>955</v>
      </c>
    </row>
    <row r="637" spans="1:16" x14ac:dyDescent="0.25">
      <c r="C637" s="3"/>
      <c r="F637" s="8"/>
      <c r="G637" s="3"/>
    </row>
    <row r="638" spans="1:16" x14ac:dyDescent="0.25">
      <c r="A638" s="37" t="s">
        <v>639</v>
      </c>
      <c r="B638" s="37"/>
      <c r="C638" s="37"/>
      <c r="D638" s="37"/>
      <c r="E638" s="37"/>
      <c r="F638" s="37"/>
      <c r="G638" s="37"/>
      <c r="H638" s="37"/>
    </row>
    <row r="639" spans="1:16" x14ac:dyDescent="0.25">
      <c r="C639" s="3"/>
      <c r="E639" t="s">
        <v>11</v>
      </c>
      <c r="F639" s="2">
        <v>8000</v>
      </c>
      <c r="G639" s="3"/>
    </row>
    <row r="640" spans="1:16" ht="30" x14ac:dyDescent="0.25">
      <c r="A640" s="4" t="s">
        <v>12</v>
      </c>
      <c r="B640" s="4" t="s">
        <v>13</v>
      </c>
      <c r="C640" s="4" t="s">
        <v>14</v>
      </c>
      <c r="D640" s="4" t="s">
        <v>15</v>
      </c>
      <c r="E640" s="4" t="s">
        <v>16</v>
      </c>
      <c r="F640" s="4" t="s">
        <v>17</v>
      </c>
      <c r="G640" s="4" t="s">
        <v>18</v>
      </c>
      <c r="H640" s="4" t="s">
        <v>19</v>
      </c>
      <c r="I640" s="19" t="s">
        <v>1061</v>
      </c>
      <c r="J640" s="19" t="s">
        <v>1109</v>
      </c>
      <c r="K640" t="s">
        <v>1112</v>
      </c>
      <c r="L640" t="s">
        <v>1113</v>
      </c>
      <c r="M640" t="s">
        <v>1114</v>
      </c>
      <c r="N640" t="s">
        <v>1115</v>
      </c>
      <c r="O640" t="s">
        <v>1116</v>
      </c>
      <c r="P640" t="s">
        <v>1117</v>
      </c>
    </row>
    <row r="641" spans="1:16" x14ac:dyDescent="0.25">
      <c r="A641" s="4" t="s">
        <v>640</v>
      </c>
      <c r="B641" s="4" t="s">
        <v>25</v>
      </c>
      <c r="C641" s="5">
        <v>1230</v>
      </c>
      <c r="D641" s="4" t="s">
        <v>22</v>
      </c>
      <c r="E641" s="4" t="s">
        <v>641</v>
      </c>
      <c r="F641" s="6">
        <v>8000</v>
      </c>
      <c r="G641" s="5">
        <v>9840000</v>
      </c>
      <c r="H641" s="7" t="s">
        <v>642</v>
      </c>
      <c r="I641" s="21">
        <f t="shared" ref="I641:I647" si="78">+(K641+M641+O641)/3</f>
        <v>2345.3066666666668</v>
      </c>
      <c r="J641" s="27"/>
      <c r="K641" s="9">
        <v>2400</v>
      </c>
      <c r="L641" s="13" t="s">
        <v>958</v>
      </c>
      <c r="M641" s="9">
        <v>2881</v>
      </c>
      <c r="N641" s="13" t="s">
        <v>959</v>
      </c>
      <c r="O641" s="9">
        <v>1754.92</v>
      </c>
      <c r="P641" s="13" t="s">
        <v>960</v>
      </c>
    </row>
    <row r="642" spans="1:16" ht="105" x14ac:dyDescent="0.25">
      <c r="A642" s="4" t="s">
        <v>640</v>
      </c>
      <c r="B642" s="4" t="s">
        <v>28</v>
      </c>
      <c r="C642" s="5">
        <v>1554</v>
      </c>
      <c r="D642" s="4" t="s">
        <v>29</v>
      </c>
      <c r="E642" s="4" t="s">
        <v>248</v>
      </c>
      <c r="F642" s="6">
        <v>8000</v>
      </c>
      <c r="G642" s="5">
        <v>12432000</v>
      </c>
      <c r="H642" s="7" t="s">
        <v>643</v>
      </c>
      <c r="I642" s="21">
        <f t="shared" si="78"/>
        <v>2345.3066666666668</v>
      </c>
      <c r="J642" s="27"/>
      <c r="K642" s="9">
        <v>2400</v>
      </c>
      <c r="L642" s="13" t="s">
        <v>958</v>
      </c>
      <c r="M642" s="9">
        <v>2881</v>
      </c>
      <c r="N642" s="13" t="s">
        <v>959</v>
      </c>
      <c r="O642" s="9">
        <v>1754.92</v>
      </c>
      <c r="P642" s="13" t="s">
        <v>960</v>
      </c>
    </row>
    <row r="643" spans="1:16" ht="30" x14ac:dyDescent="0.25">
      <c r="A643" s="4" t="s">
        <v>640</v>
      </c>
      <c r="B643" s="4" t="s">
        <v>28</v>
      </c>
      <c r="C643" s="5">
        <v>1850</v>
      </c>
      <c r="D643" s="4" t="s">
        <v>22</v>
      </c>
      <c r="E643" s="4" t="s">
        <v>644</v>
      </c>
      <c r="F643" s="6">
        <v>8000</v>
      </c>
      <c r="G643" s="5">
        <v>14800000</v>
      </c>
      <c r="H643" s="7" t="s">
        <v>645</v>
      </c>
      <c r="I643" s="21">
        <f t="shared" si="78"/>
        <v>2345.3066666666668</v>
      </c>
      <c r="J643" s="27"/>
      <c r="K643" s="9">
        <v>2400</v>
      </c>
      <c r="L643" s="13" t="s">
        <v>958</v>
      </c>
      <c r="M643" s="9">
        <v>2881</v>
      </c>
      <c r="N643" s="13" t="s">
        <v>959</v>
      </c>
      <c r="O643" s="9">
        <v>1754.92</v>
      </c>
      <c r="P643" s="13" t="s">
        <v>960</v>
      </c>
    </row>
    <row r="644" spans="1:16" ht="105" x14ac:dyDescent="0.25">
      <c r="A644" s="4" t="s">
        <v>640</v>
      </c>
      <c r="B644" s="4" t="s">
        <v>25</v>
      </c>
      <c r="C644" s="5">
        <v>1937</v>
      </c>
      <c r="D644" s="4" t="s">
        <v>29</v>
      </c>
      <c r="E644" s="4" t="s">
        <v>235</v>
      </c>
      <c r="F644" s="6">
        <v>8000</v>
      </c>
      <c r="G644" s="5">
        <v>15496000</v>
      </c>
      <c r="H644" s="7" t="s">
        <v>646</v>
      </c>
      <c r="I644" s="21">
        <f t="shared" si="78"/>
        <v>2529.186666666667</v>
      </c>
      <c r="J644" s="27"/>
      <c r="K644" s="9">
        <v>3289.76</v>
      </c>
      <c r="L644" s="13" t="s">
        <v>962</v>
      </c>
      <c r="M644" s="9">
        <v>2423.8000000000002</v>
      </c>
      <c r="N644" s="13" t="s">
        <v>961</v>
      </c>
      <c r="O644" s="9">
        <v>1874</v>
      </c>
      <c r="P644" s="13" t="s">
        <v>963</v>
      </c>
    </row>
    <row r="645" spans="1:16" ht="75" x14ac:dyDescent="0.25">
      <c r="A645" s="4" t="s">
        <v>640</v>
      </c>
      <c r="B645" s="4" t="s">
        <v>28</v>
      </c>
      <c r="C645" s="5">
        <v>2126.9499999999998</v>
      </c>
      <c r="D645" s="4" t="s">
        <v>26</v>
      </c>
      <c r="E645" s="7" t="s">
        <v>647</v>
      </c>
      <c r="F645" s="6">
        <v>200</v>
      </c>
      <c r="G645" s="5">
        <v>425390</v>
      </c>
      <c r="H645" s="7" t="s">
        <v>648</v>
      </c>
      <c r="I645" s="21">
        <f t="shared" si="78"/>
        <v>2529.186666666667</v>
      </c>
      <c r="J645" s="27"/>
      <c r="K645" s="9">
        <v>3289.76</v>
      </c>
      <c r="L645" s="13" t="s">
        <v>962</v>
      </c>
      <c r="M645" s="9">
        <v>2423.8000000000002</v>
      </c>
      <c r="N645" s="13" t="s">
        <v>961</v>
      </c>
      <c r="O645" s="9">
        <v>1874</v>
      </c>
      <c r="P645" s="13" t="s">
        <v>963</v>
      </c>
    </row>
    <row r="646" spans="1:16" x14ac:dyDescent="0.25">
      <c r="A646" s="4" t="s">
        <v>640</v>
      </c>
      <c r="B646" s="4" t="s">
        <v>25</v>
      </c>
      <c r="C646" s="5">
        <v>2126.9499999999998</v>
      </c>
      <c r="D646" s="4" t="s">
        <v>26</v>
      </c>
      <c r="E646" s="4" t="s">
        <v>649</v>
      </c>
      <c r="F646" s="6">
        <v>60</v>
      </c>
      <c r="G646" s="5">
        <v>127617</v>
      </c>
      <c r="H646" s="4" t="s">
        <v>650</v>
      </c>
      <c r="I646" s="21">
        <f t="shared" si="78"/>
        <v>2529.186666666667</v>
      </c>
      <c r="J646" s="27"/>
      <c r="K646" s="9">
        <v>3289.76</v>
      </c>
      <c r="L646" s="13" t="s">
        <v>962</v>
      </c>
      <c r="M646" s="9">
        <v>2423.8000000000002</v>
      </c>
      <c r="N646" s="13" t="s">
        <v>961</v>
      </c>
      <c r="O646" s="9">
        <v>1874</v>
      </c>
      <c r="P646" s="13" t="s">
        <v>963</v>
      </c>
    </row>
    <row r="647" spans="1:16" x14ac:dyDescent="0.25">
      <c r="A647" s="4" t="s">
        <v>640</v>
      </c>
      <c r="B647" s="4" t="s">
        <v>28</v>
      </c>
      <c r="C647" s="5">
        <v>2748</v>
      </c>
      <c r="D647" s="4" t="s">
        <v>59</v>
      </c>
      <c r="E647" s="4" t="s">
        <v>235</v>
      </c>
      <c r="F647" s="6">
        <v>7000</v>
      </c>
      <c r="G647" s="5">
        <v>19236000</v>
      </c>
      <c r="H647" s="4" t="s">
        <v>651</v>
      </c>
      <c r="I647" s="21">
        <f t="shared" si="78"/>
        <v>2529.186666666667</v>
      </c>
      <c r="J647" s="27"/>
      <c r="K647" s="9">
        <v>3289.76</v>
      </c>
      <c r="L647" s="13" t="s">
        <v>962</v>
      </c>
      <c r="M647" s="9">
        <v>2423.8000000000002</v>
      </c>
      <c r="N647" s="13" t="s">
        <v>961</v>
      </c>
      <c r="O647" s="9">
        <v>1874</v>
      </c>
      <c r="P647" s="13" t="s">
        <v>963</v>
      </c>
    </row>
    <row r="648" spans="1:16" x14ac:dyDescent="0.25">
      <c r="C648" s="3"/>
      <c r="F648" s="8"/>
      <c r="G648" s="3"/>
    </row>
    <row r="649" spans="1:16" x14ac:dyDescent="0.25">
      <c r="A649" s="37" t="s">
        <v>652</v>
      </c>
      <c r="B649" s="37"/>
      <c r="C649" s="37"/>
      <c r="D649" s="37"/>
      <c r="E649" s="37"/>
      <c r="F649" s="37"/>
      <c r="G649" s="37"/>
      <c r="H649" s="37"/>
    </row>
    <row r="650" spans="1:16" x14ac:dyDescent="0.25">
      <c r="C650" s="3"/>
      <c r="E650" t="s">
        <v>11</v>
      </c>
      <c r="F650" s="2">
        <v>6000</v>
      </c>
      <c r="G650" s="3"/>
    </row>
    <row r="651" spans="1:16" ht="30" x14ac:dyDescent="0.25">
      <c r="A651" s="4" t="s">
        <v>12</v>
      </c>
      <c r="B651" s="4" t="s">
        <v>13</v>
      </c>
      <c r="C651" s="4" t="s">
        <v>14</v>
      </c>
      <c r="D651" s="4" t="s">
        <v>15</v>
      </c>
      <c r="E651" s="4" t="s">
        <v>16</v>
      </c>
      <c r="F651" s="4" t="s">
        <v>17</v>
      </c>
      <c r="G651" s="4" t="s">
        <v>18</v>
      </c>
      <c r="H651" s="4" t="s">
        <v>19</v>
      </c>
      <c r="I651" s="19" t="s">
        <v>1061</v>
      </c>
      <c r="J651" s="19" t="s">
        <v>1109</v>
      </c>
      <c r="K651" t="s">
        <v>1112</v>
      </c>
      <c r="L651" t="s">
        <v>1113</v>
      </c>
      <c r="M651" t="s">
        <v>1114</v>
      </c>
      <c r="N651" t="s">
        <v>1115</v>
      </c>
      <c r="O651" t="s">
        <v>1116</v>
      </c>
      <c r="P651" t="s">
        <v>1117</v>
      </c>
    </row>
    <row r="652" spans="1:16" x14ac:dyDescent="0.25">
      <c r="A652" s="4" t="s">
        <v>653</v>
      </c>
      <c r="B652" s="4" t="s">
        <v>28</v>
      </c>
      <c r="C652" s="5">
        <v>2520.67</v>
      </c>
      <c r="D652" s="4" t="s">
        <v>26</v>
      </c>
      <c r="E652" s="4" t="s">
        <v>654</v>
      </c>
      <c r="F652" s="6">
        <v>300</v>
      </c>
      <c r="G652" s="5">
        <v>756201</v>
      </c>
      <c r="H652" s="4" t="s">
        <v>655</v>
      </c>
      <c r="I652" s="21">
        <f t="shared" ref="I652:I657" si="79">+(K652+M652+O652)/3</f>
        <v>4740.5366666666669</v>
      </c>
      <c r="J652" s="27"/>
      <c r="K652" s="9">
        <v>6990</v>
      </c>
      <c r="L652" s="13" t="s">
        <v>964</v>
      </c>
      <c r="M652" s="9">
        <v>3291.61</v>
      </c>
      <c r="N652" s="13" t="s">
        <v>965</v>
      </c>
      <c r="O652" s="9">
        <v>3940</v>
      </c>
      <c r="P652" s="30" t="s">
        <v>1140</v>
      </c>
    </row>
    <row r="653" spans="1:16" x14ac:dyDescent="0.25">
      <c r="A653" s="4" t="s">
        <v>653</v>
      </c>
      <c r="B653" s="4" t="s">
        <v>28</v>
      </c>
      <c r="C653" s="5">
        <v>2549</v>
      </c>
      <c r="D653" s="4" t="s">
        <v>29</v>
      </c>
      <c r="E653" s="4" t="s">
        <v>235</v>
      </c>
      <c r="F653" s="6">
        <v>6000</v>
      </c>
      <c r="G653" s="5">
        <v>15294000</v>
      </c>
      <c r="H653" s="4" t="s">
        <v>656</v>
      </c>
      <c r="I653" s="21">
        <f t="shared" si="79"/>
        <v>4740.5366666666669</v>
      </c>
      <c r="J653" s="27"/>
      <c r="K653" s="9">
        <v>6990</v>
      </c>
      <c r="L653" s="13" t="s">
        <v>964</v>
      </c>
      <c r="M653" s="9">
        <v>3291.61</v>
      </c>
      <c r="N653" s="13" t="s">
        <v>965</v>
      </c>
      <c r="O653" s="9">
        <v>3940</v>
      </c>
      <c r="P653" s="9" t="s">
        <v>1140</v>
      </c>
    </row>
    <row r="654" spans="1:16" x14ac:dyDescent="0.25">
      <c r="A654" s="4" t="s">
        <v>653</v>
      </c>
      <c r="B654" s="4" t="s">
        <v>28</v>
      </c>
      <c r="C654" s="5">
        <v>4992</v>
      </c>
      <c r="D654" s="4" t="s">
        <v>22</v>
      </c>
      <c r="E654" s="4" t="s">
        <v>241</v>
      </c>
      <c r="F654" s="6">
        <v>6000</v>
      </c>
      <c r="G654" s="5">
        <v>29952000</v>
      </c>
      <c r="H654" s="4" t="s">
        <v>657</v>
      </c>
      <c r="I654" s="21">
        <f t="shared" si="79"/>
        <v>7706.8666666666659</v>
      </c>
      <c r="J654" s="27"/>
      <c r="K654" s="9">
        <v>7170.6</v>
      </c>
      <c r="L654" s="13" t="s">
        <v>1141</v>
      </c>
      <c r="M654" s="9">
        <v>7800</v>
      </c>
      <c r="N654" s="13" t="s">
        <v>1119</v>
      </c>
      <c r="O654" s="9">
        <v>8150</v>
      </c>
      <c r="P654" s="9" t="s">
        <v>966</v>
      </c>
    </row>
    <row r="655" spans="1:16" x14ac:dyDescent="0.25">
      <c r="A655" s="4" t="s">
        <v>653</v>
      </c>
      <c r="B655" s="4" t="s">
        <v>32</v>
      </c>
      <c r="C655" s="5">
        <v>5990</v>
      </c>
      <c r="D655" s="4" t="s">
        <v>29</v>
      </c>
      <c r="E655" s="4" t="s">
        <v>241</v>
      </c>
      <c r="F655" s="6">
        <v>6000</v>
      </c>
      <c r="G655" s="5">
        <v>35940000</v>
      </c>
      <c r="H655" s="4" t="s">
        <v>658</v>
      </c>
      <c r="I655" s="21">
        <f t="shared" si="79"/>
        <v>5984.376666666667</v>
      </c>
      <c r="J655" s="27"/>
      <c r="K655" s="9">
        <v>6900</v>
      </c>
      <c r="L655" s="13" t="s">
        <v>969</v>
      </c>
      <c r="M655" s="9">
        <v>6260</v>
      </c>
      <c r="N655" s="13" t="s">
        <v>967</v>
      </c>
      <c r="O655" s="9">
        <v>4793.13</v>
      </c>
      <c r="P655" s="9" t="s">
        <v>968</v>
      </c>
    </row>
    <row r="656" spans="1:16" ht="90" x14ac:dyDescent="0.25">
      <c r="A656" s="4" t="s">
        <v>653</v>
      </c>
      <c r="B656" s="4" t="s">
        <v>25</v>
      </c>
      <c r="C656" s="5">
        <v>6030</v>
      </c>
      <c r="D656" s="4" t="s">
        <v>29</v>
      </c>
      <c r="E656" s="4" t="s">
        <v>241</v>
      </c>
      <c r="F656" s="6">
        <v>6000</v>
      </c>
      <c r="G656" s="5">
        <v>36180000</v>
      </c>
      <c r="H656" s="7" t="s">
        <v>659</v>
      </c>
      <c r="I656" s="21">
        <f t="shared" si="79"/>
        <v>7706.8666666666659</v>
      </c>
      <c r="J656" s="27"/>
      <c r="K656" s="9">
        <v>7170.6</v>
      </c>
      <c r="L656" s="13" t="s">
        <v>1141</v>
      </c>
      <c r="M656" s="9">
        <v>7800</v>
      </c>
      <c r="N656" s="13" t="s">
        <v>1119</v>
      </c>
      <c r="O656" s="9">
        <v>8150</v>
      </c>
      <c r="P656" s="9" t="s">
        <v>966</v>
      </c>
    </row>
    <row r="657" spans="1:16" x14ac:dyDescent="0.25">
      <c r="A657" s="4" t="s">
        <v>653</v>
      </c>
      <c r="B657" s="4" t="s">
        <v>25</v>
      </c>
      <c r="C657" s="5">
        <v>6642</v>
      </c>
      <c r="D657" s="4" t="s">
        <v>22</v>
      </c>
      <c r="E657" s="4" t="s">
        <v>256</v>
      </c>
      <c r="F657" s="6">
        <v>6000</v>
      </c>
      <c r="G657" s="5">
        <v>39852000</v>
      </c>
      <c r="H657" s="4" t="s">
        <v>660</v>
      </c>
      <c r="I657" s="21">
        <f t="shared" si="79"/>
        <v>7706.8666666666659</v>
      </c>
      <c r="J657" s="27"/>
      <c r="K657" s="9">
        <v>7170.6</v>
      </c>
      <c r="L657" s="13" t="s">
        <v>1141</v>
      </c>
      <c r="M657" s="9">
        <v>7800</v>
      </c>
      <c r="N657" s="13" t="s">
        <v>1119</v>
      </c>
      <c r="O657" s="9">
        <v>8150</v>
      </c>
      <c r="P657" s="31" t="s">
        <v>966</v>
      </c>
    </row>
    <row r="658" spans="1:16" x14ac:dyDescent="0.25">
      <c r="C658" s="3"/>
      <c r="F658" s="8"/>
      <c r="G658" s="3"/>
    </row>
    <row r="659" spans="1:16" x14ac:dyDescent="0.25">
      <c r="A659" s="37" t="s">
        <v>661</v>
      </c>
      <c r="B659" s="37"/>
      <c r="C659" s="37"/>
      <c r="D659" s="37"/>
      <c r="E659" s="37"/>
      <c r="F659" s="37"/>
      <c r="G659" s="37"/>
      <c r="H659" s="37"/>
    </row>
    <row r="660" spans="1:16" x14ac:dyDescent="0.25">
      <c r="C660" s="3"/>
      <c r="E660" t="s">
        <v>11</v>
      </c>
      <c r="F660" s="2">
        <v>6000</v>
      </c>
      <c r="G660" s="3"/>
    </row>
    <row r="661" spans="1:16" ht="30" x14ac:dyDescent="0.25">
      <c r="A661" s="4" t="s">
        <v>12</v>
      </c>
      <c r="B661" s="4" t="s">
        <v>13</v>
      </c>
      <c r="C661" s="4" t="s">
        <v>14</v>
      </c>
      <c r="D661" s="4" t="s">
        <v>15</v>
      </c>
      <c r="E661" s="4" t="s">
        <v>16</v>
      </c>
      <c r="F661" s="4" t="s">
        <v>17</v>
      </c>
      <c r="G661" s="4" t="s">
        <v>18</v>
      </c>
      <c r="H661" s="4" t="s">
        <v>19</v>
      </c>
      <c r="I661" s="19" t="s">
        <v>1061</v>
      </c>
      <c r="J661" s="19" t="s">
        <v>1109</v>
      </c>
      <c r="K661" t="s">
        <v>1112</v>
      </c>
      <c r="L661" t="s">
        <v>1113</v>
      </c>
      <c r="M661" t="s">
        <v>1114</v>
      </c>
      <c r="N661" t="s">
        <v>1115</v>
      </c>
      <c r="O661" t="s">
        <v>1116</v>
      </c>
      <c r="P661" t="s">
        <v>1117</v>
      </c>
    </row>
    <row r="662" spans="1:16" x14ac:dyDescent="0.25">
      <c r="A662" s="4" t="s">
        <v>662</v>
      </c>
      <c r="B662" s="4" t="s">
        <v>28</v>
      </c>
      <c r="C662" s="5">
        <v>2520</v>
      </c>
      <c r="D662" s="4" t="s">
        <v>26</v>
      </c>
      <c r="E662" s="4" t="s">
        <v>663</v>
      </c>
      <c r="F662" s="6">
        <v>300</v>
      </c>
      <c r="G662" s="5">
        <v>756000</v>
      </c>
      <c r="H662" s="4" t="s">
        <v>663</v>
      </c>
      <c r="I662" s="21">
        <f t="shared" ref="I662:I667" si="80">+(K662+M662+O662)/3</f>
        <v>4740.5366666666669</v>
      </c>
      <c r="J662" s="27"/>
      <c r="K662" s="9">
        <v>6990</v>
      </c>
      <c r="L662" s="13" t="s">
        <v>964</v>
      </c>
      <c r="M662" s="9">
        <v>3291.61</v>
      </c>
      <c r="N662" s="13" t="s">
        <v>965</v>
      </c>
      <c r="O662" s="9">
        <v>3940</v>
      </c>
      <c r="P662" s="13" t="s">
        <v>1140</v>
      </c>
    </row>
    <row r="663" spans="1:16" x14ac:dyDescent="0.25">
      <c r="A663" s="4" t="s">
        <v>662</v>
      </c>
      <c r="B663" s="4" t="s">
        <v>28</v>
      </c>
      <c r="C663" s="5">
        <v>2549</v>
      </c>
      <c r="D663" s="4" t="s">
        <v>29</v>
      </c>
      <c r="E663" s="4" t="s">
        <v>235</v>
      </c>
      <c r="F663" s="6">
        <v>6000</v>
      </c>
      <c r="G663" s="5">
        <v>15294000</v>
      </c>
      <c r="H663" s="4" t="s">
        <v>664</v>
      </c>
      <c r="I663" s="21">
        <f t="shared" si="80"/>
        <v>4740.5366666666669</v>
      </c>
      <c r="J663" s="27"/>
      <c r="K663" s="9">
        <v>6990</v>
      </c>
      <c r="L663" s="13" t="s">
        <v>964</v>
      </c>
      <c r="M663" s="9">
        <v>3291.61</v>
      </c>
      <c r="N663" s="13" t="s">
        <v>965</v>
      </c>
      <c r="O663" s="9">
        <v>3940</v>
      </c>
      <c r="P663" s="13" t="s">
        <v>1140</v>
      </c>
    </row>
    <row r="664" spans="1:16" x14ac:dyDescent="0.25">
      <c r="A664" s="4" t="s">
        <v>662</v>
      </c>
      <c r="B664" s="4" t="s">
        <v>28</v>
      </c>
      <c r="C664" s="5">
        <v>4992</v>
      </c>
      <c r="D664" s="4" t="s">
        <v>22</v>
      </c>
      <c r="E664" s="4" t="s">
        <v>241</v>
      </c>
      <c r="F664" s="6">
        <v>6000</v>
      </c>
      <c r="G664" s="5">
        <v>29952000</v>
      </c>
      <c r="H664" s="4" t="s">
        <v>660</v>
      </c>
      <c r="I664" s="21">
        <f t="shared" si="80"/>
        <v>7088.4000000000005</v>
      </c>
      <c r="J664" s="27"/>
      <c r="K664" s="9">
        <v>5315.2</v>
      </c>
      <c r="L664" s="13" t="s">
        <v>1142</v>
      </c>
      <c r="M664" s="9">
        <v>7800</v>
      </c>
      <c r="N664" s="13" t="s">
        <v>1119</v>
      </c>
      <c r="O664" s="9">
        <v>8150</v>
      </c>
      <c r="P664" s="13" t="s">
        <v>966</v>
      </c>
    </row>
    <row r="665" spans="1:16" x14ac:dyDescent="0.25">
      <c r="A665" s="4" t="s">
        <v>662</v>
      </c>
      <c r="B665" s="4" t="s">
        <v>32</v>
      </c>
      <c r="C665" s="5">
        <v>6030</v>
      </c>
      <c r="D665" s="4" t="s">
        <v>29</v>
      </c>
      <c r="E665" s="4" t="s">
        <v>241</v>
      </c>
      <c r="F665" s="6">
        <v>6000</v>
      </c>
      <c r="G665" s="5">
        <v>36180000</v>
      </c>
      <c r="H665" s="4" t="s">
        <v>665</v>
      </c>
      <c r="I665" s="21">
        <f t="shared" si="80"/>
        <v>5984.376666666667</v>
      </c>
      <c r="J665" s="27"/>
      <c r="K665" s="9">
        <v>6900</v>
      </c>
      <c r="L665" s="13" t="s">
        <v>969</v>
      </c>
      <c r="M665" s="9">
        <v>6260</v>
      </c>
      <c r="N665" s="13" t="s">
        <v>967</v>
      </c>
      <c r="O665" s="9">
        <v>4793.13</v>
      </c>
      <c r="P665" s="13" t="s">
        <v>968</v>
      </c>
    </row>
    <row r="666" spans="1:16" x14ac:dyDescent="0.25">
      <c r="A666" s="4" t="s">
        <v>662</v>
      </c>
      <c r="B666" s="4" t="s">
        <v>25</v>
      </c>
      <c r="C666" s="5">
        <v>6642</v>
      </c>
      <c r="D666" s="4" t="s">
        <v>22</v>
      </c>
      <c r="E666" s="4" t="s">
        <v>256</v>
      </c>
      <c r="F666" s="6">
        <v>6000</v>
      </c>
      <c r="G666" s="5">
        <v>39852000</v>
      </c>
      <c r="H666" s="4" t="s">
        <v>666</v>
      </c>
      <c r="I666" s="21">
        <f t="shared" si="80"/>
        <v>7088.4000000000005</v>
      </c>
      <c r="J666" s="27"/>
      <c r="K666" s="9">
        <v>5315.2</v>
      </c>
      <c r="L666" s="13" t="s">
        <v>1142</v>
      </c>
      <c r="M666" s="9">
        <v>7800</v>
      </c>
      <c r="N666" s="13" t="s">
        <v>1119</v>
      </c>
      <c r="O666" s="9">
        <v>8150</v>
      </c>
      <c r="P666" s="13" t="s">
        <v>966</v>
      </c>
    </row>
    <row r="667" spans="1:16" ht="51.75" customHeight="1" x14ac:dyDescent="0.25">
      <c r="A667" s="4" t="s">
        <v>662</v>
      </c>
      <c r="B667" s="4" t="s">
        <v>25</v>
      </c>
      <c r="C667" s="5">
        <v>7290</v>
      </c>
      <c r="D667" s="4" t="s">
        <v>29</v>
      </c>
      <c r="E667" s="4" t="s">
        <v>235</v>
      </c>
      <c r="F667" s="6">
        <v>6000</v>
      </c>
      <c r="G667" s="5">
        <v>43740000</v>
      </c>
      <c r="H667" s="7" t="s">
        <v>667</v>
      </c>
      <c r="I667" s="21">
        <f t="shared" si="80"/>
        <v>7088.4000000000005</v>
      </c>
      <c r="J667" s="27"/>
      <c r="K667" s="9">
        <v>5315.2</v>
      </c>
      <c r="L667" s="13" t="s">
        <v>1142</v>
      </c>
      <c r="M667" s="9">
        <v>7800</v>
      </c>
      <c r="N667" s="13" t="s">
        <v>1119</v>
      </c>
      <c r="O667" s="9">
        <v>8150</v>
      </c>
      <c r="P667" s="13" t="s">
        <v>966</v>
      </c>
    </row>
    <row r="668" spans="1:16" x14ac:dyDescent="0.25">
      <c r="C668" s="3"/>
      <c r="F668" s="8"/>
      <c r="G668" s="3"/>
    </row>
    <row r="669" spans="1:16" x14ac:dyDescent="0.25">
      <c r="A669" s="37" t="s">
        <v>668</v>
      </c>
      <c r="B669" s="37"/>
      <c r="C669" s="37"/>
      <c r="D669" s="37"/>
      <c r="E669" s="37"/>
      <c r="F669" s="37"/>
      <c r="G669" s="37"/>
      <c r="H669" s="37"/>
    </row>
    <row r="670" spans="1:16" x14ac:dyDescent="0.25">
      <c r="C670" s="3"/>
      <c r="E670" t="s">
        <v>11</v>
      </c>
      <c r="F670" s="2">
        <v>1500</v>
      </c>
      <c r="G670" s="3"/>
    </row>
    <row r="671" spans="1:16" ht="30" x14ac:dyDescent="0.25">
      <c r="A671" s="4" t="s">
        <v>12</v>
      </c>
      <c r="B671" s="4" t="s">
        <v>13</v>
      </c>
      <c r="C671" s="4" t="s">
        <v>14</v>
      </c>
      <c r="D671" s="4" t="s">
        <v>15</v>
      </c>
      <c r="E671" s="4" t="s">
        <v>16</v>
      </c>
      <c r="F671" s="4" t="s">
        <v>17</v>
      </c>
      <c r="G671" s="4" t="s">
        <v>18</v>
      </c>
      <c r="H671" s="4" t="s">
        <v>19</v>
      </c>
      <c r="I671" s="19" t="s">
        <v>1061</v>
      </c>
      <c r="J671" s="19" t="s">
        <v>1109</v>
      </c>
      <c r="K671" t="s">
        <v>1112</v>
      </c>
      <c r="L671" t="s">
        <v>1113</v>
      </c>
      <c r="M671" t="s">
        <v>1114</v>
      </c>
      <c r="N671" t="s">
        <v>1115</v>
      </c>
      <c r="O671" t="s">
        <v>1116</v>
      </c>
      <c r="P671" t="s">
        <v>1117</v>
      </c>
    </row>
    <row r="672" spans="1:16" x14ac:dyDescent="0.25">
      <c r="A672" s="4" t="s">
        <v>669</v>
      </c>
      <c r="B672" s="4" t="s">
        <v>25</v>
      </c>
      <c r="C672" s="5">
        <v>290</v>
      </c>
      <c r="D672" s="4" t="s">
        <v>22</v>
      </c>
      <c r="E672" s="4" t="s">
        <v>134</v>
      </c>
      <c r="F672" s="6">
        <v>1500</v>
      </c>
      <c r="G672" s="5">
        <v>435000</v>
      </c>
      <c r="H672" s="4" t="s">
        <v>670</v>
      </c>
      <c r="I672" s="21">
        <f t="shared" ref="I672:I681" si="81">+(K672+M672+O672)/3</f>
        <v>980</v>
      </c>
      <c r="J672" s="27"/>
      <c r="K672" s="9">
        <v>500</v>
      </c>
      <c r="L672" s="13" t="s">
        <v>970</v>
      </c>
      <c r="M672" s="9">
        <v>1940</v>
      </c>
      <c r="N672" s="13" t="s">
        <v>971</v>
      </c>
      <c r="O672" s="9">
        <v>500</v>
      </c>
      <c r="P672" s="13" t="s">
        <v>974</v>
      </c>
    </row>
    <row r="673" spans="1:16" x14ac:dyDescent="0.25">
      <c r="A673" s="4" t="s">
        <v>669</v>
      </c>
      <c r="B673" s="4" t="s">
        <v>28</v>
      </c>
      <c r="C673" s="5">
        <v>326</v>
      </c>
      <c r="D673" s="4" t="s">
        <v>29</v>
      </c>
      <c r="E673" s="4" t="s">
        <v>23</v>
      </c>
      <c r="F673" s="6">
        <v>1500</v>
      </c>
      <c r="G673" s="5">
        <v>489000</v>
      </c>
      <c r="H673" s="4" t="s">
        <v>671</v>
      </c>
      <c r="I673" s="21">
        <f t="shared" si="81"/>
        <v>767.43333333333339</v>
      </c>
      <c r="J673" s="27"/>
      <c r="K673" s="9">
        <v>500</v>
      </c>
      <c r="L673" s="13" t="s">
        <v>972</v>
      </c>
      <c r="M673" s="9">
        <v>1302.3</v>
      </c>
      <c r="N673" s="13" t="s">
        <v>973</v>
      </c>
      <c r="O673" s="9">
        <v>500</v>
      </c>
      <c r="P673" s="13" t="s">
        <v>974</v>
      </c>
    </row>
    <row r="674" spans="1:16" x14ac:dyDescent="0.25">
      <c r="A674" s="4" t="s">
        <v>669</v>
      </c>
      <c r="B674" s="4" t="s">
        <v>28</v>
      </c>
      <c r="C674" s="5">
        <v>460.61</v>
      </c>
      <c r="D674" s="4" t="s">
        <v>26</v>
      </c>
      <c r="E674" s="4" t="s">
        <v>672</v>
      </c>
      <c r="F674" s="6">
        <v>100</v>
      </c>
      <c r="G674" s="5">
        <v>46061</v>
      </c>
      <c r="H674" s="4" t="s">
        <v>672</v>
      </c>
      <c r="I674" s="21">
        <f t="shared" si="81"/>
        <v>759.49666666666656</v>
      </c>
      <c r="J674" s="27"/>
      <c r="K674" s="9">
        <v>511.49</v>
      </c>
      <c r="L674" s="13" t="s">
        <v>975</v>
      </c>
      <c r="M674" s="9">
        <v>867</v>
      </c>
      <c r="N674" s="13" t="s">
        <v>976</v>
      </c>
      <c r="O674" s="9">
        <v>900</v>
      </c>
      <c r="P674" s="13" t="s">
        <v>977</v>
      </c>
    </row>
    <row r="675" spans="1:16" x14ac:dyDescent="0.25">
      <c r="A675" s="4" t="s">
        <v>669</v>
      </c>
      <c r="B675" s="4" t="s">
        <v>25</v>
      </c>
      <c r="C675" s="5">
        <v>476</v>
      </c>
      <c r="D675" s="4" t="s">
        <v>29</v>
      </c>
      <c r="E675" s="4" t="s">
        <v>23</v>
      </c>
      <c r="F675" s="6">
        <v>1500</v>
      </c>
      <c r="G675" s="5">
        <v>714000</v>
      </c>
      <c r="H675" s="4" t="s">
        <v>673</v>
      </c>
      <c r="I675" s="21">
        <f t="shared" si="81"/>
        <v>759.82999999999993</v>
      </c>
      <c r="J675" s="27"/>
      <c r="K675" s="9">
        <v>512.49</v>
      </c>
      <c r="L675" s="13" t="s">
        <v>975</v>
      </c>
      <c r="M675" s="9">
        <v>867</v>
      </c>
      <c r="N675" s="13" t="s">
        <v>976</v>
      </c>
      <c r="O675" s="9">
        <v>900</v>
      </c>
      <c r="P675" s="13" t="s">
        <v>977</v>
      </c>
    </row>
    <row r="676" spans="1:16" x14ac:dyDescent="0.25">
      <c r="A676" s="4" t="s">
        <v>669</v>
      </c>
      <c r="B676" s="4" t="s">
        <v>28</v>
      </c>
      <c r="C676" s="5">
        <v>550</v>
      </c>
      <c r="D676" s="4" t="s">
        <v>22</v>
      </c>
      <c r="E676" s="4" t="s">
        <v>674</v>
      </c>
      <c r="F676" s="6">
        <v>1500</v>
      </c>
      <c r="G676" s="5">
        <v>825000</v>
      </c>
      <c r="H676" s="4" t="s">
        <v>675</v>
      </c>
      <c r="I676" s="21">
        <f t="shared" si="81"/>
        <v>760.1633333333333</v>
      </c>
      <c r="J676" s="27"/>
      <c r="K676" s="9">
        <v>513.49</v>
      </c>
      <c r="L676" s="13" t="s">
        <v>975</v>
      </c>
      <c r="M676" s="9">
        <v>867</v>
      </c>
      <c r="N676" s="13" t="s">
        <v>976</v>
      </c>
      <c r="O676" s="9">
        <v>900</v>
      </c>
      <c r="P676" s="13" t="s">
        <v>977</v>
      </c>
    </row>
    <row r="677" spans="1:16" ht="90" x14ac:dyDescent="0.25">
      <c r="A677" s="4" t="s">
        <v>669</v>
      </c>
      <c r="B677" s="4" t="s">
        <v>32</v>
      </c>
      <c r="C677" s="5">
        <v>999</v>
      </c>
      <c r="D677" s="4" t="s">
        <v>29</v>
      </c>
      <c r="E677" s="4" t="s">
        <v>23</v>
      </c>
      <c r="F677" s="6">
        <v>1500</v>
      </c>
      <c r="G677" s="5">
        <v>1498500</v>
      </c>
      <c r="H677" s="7" t="s">
        <v>676</v>
      </c>
      <c r="I677" s="21">
        <f t="shared" si="81"/>
        <v>2661.7333333333331</v>
      </c>
      <c r="J677" s="27"/>
      <c r="K677" s="9">
        <v>2700</v>
      </c>
      <c r="L677" s="13" t="s">
        <v>978</v>
      </c>
      <c r="M677" s="9">
        <v>4075.2</v>
      </c>
      <c r="N677" s="13" t="s">
        <v>979</v>
      </c>
      <c r="O677" s="9">
        <v>1210</v>
      </c>
      <c r="P677" s="13" t="s">
        <v>980</v>
      </c>
    </row>
    <row r="678" spans="1:16" ht="75" x14ac:dyDescent="0.25">
      <c r="A678" s="4" t="s">
        <v>669</v>
      </c>
      <c r="B678" s="4" t="s">
        <v>25</v>
      </c>
      <c r="C678" s="5">
        <v>1200.8499999999999</v>
      </c>
      <c r="D678" s="4" t="s">
        <v>26</v>
      </c>
      <c r="E678" s="7" t="s">
        <v>677</v>
      </c>
      <c r="F678" s="6">
        <v>50</v>
      </c>
      <c r="G678" s="5">
        <v>60042.5</v>
      </c>
      <c r="H678" s="7" t="s">
        <v>677</v>
      </c>
      <c r="I678" s="21">
        <f t="shared" si="81"/>
        <v>2661.7333333333331</v>
      </c>
      <c r="J678" s="27"/>
      <c r="K678" s="9">
        <v>2700</v>
      </c>
      <c r="L678" s="13" t="s">
        <v>978</v>
      </c>
      <c r="M678" s="9">
        <v>4075.2</v>
      </c>
      <c r="N678" s="13" t="s">
        <v>979</v>
      </c>
      <c r="O678" s="9">
        <v>1210</v>
      </c>
      <c r="P678" s="13" t="s">
        <v>980</v>
      </c>
    </row>
    <row r="679" spans="1:16" ht="75" x14ac:dyDescent="0.25">
      <c r="A679" s="4" t="s">
        <v>669</v>
      </c>
      <c r="B679" s="4" t="s">
        <v>21</v>
      </c>
      <c r="C679" s="5">
        <v>1405</v>
      </c>
      <c r="D679" s="4" t="s">
        <v>29</v>
      </c>
      <c r="E679" s="4" t="s">
        <v>23</v>
      </c>
      <c r="F679" s="6">
        <v>1500</v>
      </c>
      <c r="G679" s="5">
        <v>2107500</v>
      </c>
      <c r="H679" s="7" t="s">
        <v>678</v>
      </c>
      <c r="I679" s="21">
        <f t="shared" si="81"/>
        <v>2661.7333333333331</v>
      </c>
      <c r="J679" s="27"/>
      <c r="K679" s="9">
        <v>2700</v>
      </c>
      <c r="L679" s="13" t="s">
        <v>978</v>
      </c>
      <c r="M679" s="9">
        <v>4075.2</v>
      </c>
      <c r="N679" s="13" t="s">
        <v>979</v>
      </c>
      <c r="O679" s="9">
        <v>1210</v>
      </c>
      <c r="P679" s="13" t="s">
        <v>980</v>
      </c>
    </row>
    <row r="680" spans="1:16" ht="75" x14ac:dyDescent="0.25">
      <c r="A680" s="4" t="s">
        <v>669</v>
      </c>
      <c r="B680" s="4" t="s">
        <v>32</v>
      </c>
      <c r="C680" s="5">
        <v>3420.94</v>
      </c>
      <c r="D680" s="4" t="s">
        <v>26</v>
      </c>
      <c r="E680" s="7" t="s">
        <v>679</v>
      </c>
      <c r="F680" s="6">
        <v>20</v>
      </c>
      <c r="G680" s="5">
        <v>68418.8</v>
      </c>
      <c r="H680" s="7" t="s">
        <v>679</v>
      </c>
      <c r="I680" s="21">
        <f t="shared" si="81"/>
        <v>2661.7333333333331</v>
      </c>
      <c r="J680" s="27"/>
      <c r="K680" s="9">
        <v>2700</v>
      </c>
      <c r="L680" s="13" t="s">
        <v>978</v>
      </c>
      <c r="M680" s="9">
        <v>4075.2</v>
      </c>
      <c r="N680" s="13" t="s">
        <v>979</v>
      </c>
      <c r="O680" s="9">
        <v>1210</v>
      </c>
      <c r="P680" s="13" t="s">
        <v>980</v>
      </c>
    </row>
    <row r="681" spans="1:16" x14ac:dyDescent="0.25">
      <c r="A681" s="4" t="s">
        <v>669</v>
      </c>
      <c r="B681" s="4" t="s">
        <v>28</v>
      </c>
      <c r="C681" s="5">
        <v>6148.5</v>
      </c>
      <c r="D681" s="4" t="s">
        <v>59</v>
      </c>
      <c r="E681" s="4" t="s">
        <v>134</v>
      </c>
      <c r="F681" s="6">
        <v>1200</v>
      </c>
      <c r="G681" s="5">
        <v>7378200</v>
      </c>
      <c r="H681" s="4" t="s">
        <v>680</v>
      </c>
      <c r="I681" s="21">
        <f t="shared" si="81"/>
        <v>5127.0666666666666</v>
      </c>
      <c r="J681" s="27"/>
      <c r="K681" s="9">
        <v>5390</v>
      </c>
      <c r="L681" s="13" t="s">
        <v>1107</v>
      </c>
      <c r="M681" s="9">
        <v>4075.2</v>
      </c>
      <c r="N681" s="13" t="s">
        <v>979</v>
      </c>
      <c r="O681" s="9">
        <v>5916</v>
      </c>
      <c r="P681" s="13" t="s">
        <v>1108</v>
      </c>
    </row>
    <row r="682" spans="1:16" x14ac:dyDescent="0.25">
      <c r="C682" s="3"/>
      <c r="F682" s="8"/>
      <c r="G682" s="3"/>
    </row>
    <row r="683" spans="1:16" x14ac:dyDescent="0.25">
      <c r="A683" s="37" t="s">
        <v>681</v>
      </c>
      <c r="B683" s="37"/>
      <c r="C683" s="37"/>
      <c r="D683" s="37"/>
      <c r="E683" s="37"/>
      <c r="F683" s="37"/>
      <c r="G683" s="37"/>
      <c r="H683" s="37"/>
    </row>
    <row r="684" spans="1:16" x14ac:dyDescent="0.25">
      <c r="C684" s="3"/>
      <c r="E684" t="s">
        <v>11</v>
      </c>
      <c r="F684" s="2">
        <v>10000</v>
      </c>
      <c r="G684" s="3"/>
    </row>
    <row r="685" spans="1:16" ht="30" x14ac:dyDescent="0.25">
      <c r="A685" s="4" t="s">
        <v>12</v>
      </c>
      <c r="B685" s="4" t="s">
        <v>13</v>
      </c>
      <c r="C685" s="4" t="s">
        <v>14</v>
      </c>
      <c r="D685" s="4" t="s">
        <v>15</v>
      </c>
      <c r="E685" s="4" t="s">
        <v>16</v>
      </c>
      <c r="F685" s="4" t="s">
        <v>17</v>
      </c>
      <c r="G685" s="4" t="s">
        <v>18</v>
      </c>
      <c r="H685" s="4" t="s">
        <v>19</v>
      </c>
      <c r="I685" s="19" t="s">
        <v>1061</v>
      </c>
      <c r="J685" s="19" t="s">
        <v>1109</v>
      </c>
      <c r="K685" t="s">
        <v>1112</v>
      </c>
      <c r="L685" t="s">
        <v>1113</v>
      </c>
      <c r="M685" t="s">
        <v>1114</v>
      </c>
      <c r="N685" t="s">
        <v>1115</v>
      </c>
      <c r="O685" t="s">
        <v>1116</v>
      </c>
      <c r="P685" t="s">
        <v>1117</v>
      </c>
    </row>
    <row r="686" spans="1:16" x14ac:dyDescent="0.25">
      <c r="A686" s="4" t="s">
        <v>682</v>
      </c>
      <c r="B686" s="4" t="s">
        <v>28</v>
      </c>
      <c r="C686" s="5">
        <v>75</v>
      </c>
      <c r="D686" s="4" t="s">
        <v>22</v>
      </c>
      <c r="E686" s="4" t="s">
        <v>102</v>
      </c>
      <c r="F686" s="6">
        <v>10000</v>
      </c>
      <c r="G686" s="5">
        <v>750000</v>
      </c>
      <c r="H686" s="4" t="s">
        <v>683</v>
      </c>
      <c r="I686" s="21">
        <f t="shared" ref="I686:I693" si="82">+(K686+M686+O686)/3</f>
        <v>225.72333333333336</v>
      </c>
      <c r="J686" s="27"/>
      <c r="K686" s="9">
        <v>121.4</v>
      </c>
      <c r="L686" s="13" t="s">
        <v>981</v>
      </c>
      <c r="M686" s="9">
        <f>2339/10</f>
        <v>233.9</v>
      </c>
      <c r="N686" s="13" t="s">
        <v>1143</v>
      </c>
      <c r="O686" s="9">
        <v>321.87</v>
      </c>
      <c r="P686" s="13" t="s">
        <v>983</v>
      </c>
    </row>
    <row r="687" spans="1:16" x14ac:dyDescent="0.25">
      <c r="A687" s="4" t="s">
        <v>682</v>
      </c>
      <c r="B687" s="4" t="s">
        <v>28</v>
      </c>
      <c r="C687" s="5">
        <v>85</v>
      </c>
      <c r="D687" s="4" t="s">
        <v>29</v>
      </c>
      <c r="E687" s="4" t="s">
        <v>674</v>
      </c>
      <c r="F687" s="6">
        <v>10000</v>
      </c>
      <c r="G687" s="5">
        <v>850000</v>
      </c>
      <c r="H687" s="4" t="s">
        <v>684</v>
      </c>
      <c r="I687" s="21">
        <f t="shared" si="82"/>
        <v>225.72333333333336</v>
      </c>
      <c r="J687" s="27"/>
      <c r="K687" s="9">
        <v>121.4</v>
      </c>
      <c r="L687" s="13" t="s">
        <v>981</v>
      </c>
      <c r="M687" s="9">
        <f t="shared" ref="M687:M693" si="83">2339/10</f>
        <v>233.9</v>
      </c>
      <c r="N687" s="13" t="s">
        <v>982</v>
      </c>
      <c r="O687" s="9">
        <v>321.87</v>
      </c>
      <c r="P687" s="13" t="s">
        <v>983</v>
      </c>
    </row>
    <row r="688" spans="1:16" x14ac:dyDescent="0.25">
      <c r="A688" s="4" t="s">
        <v>682</v>
      </c>
      <c r="B688" s="4" t="s">
        <v>25</v>
      </c>
      <c r="C688" s="5">
        <v>90</v>
      </c>
      <c r="D688" s="4" t="s">
        <v>29</v>
      </c>
      <c r="E688" s="4" t="s">
        <v>674</v>
      </c>
      <c r="F688" s="6">
        <v>10000</v>
      </c>
      <c r="G688" s="5">
        <v>900000</v>
      </c>
      <c r="H688" s="4" t="s">
        <v>685</v>
      </c>
      <c r="I688" s="21">
        <f t="shared" si="82"/>
        <v>225.72333333333336</v>
      </c>
      <c r="J688" s="27"/>
      <c r="K688" s="9">
        <v>121.4</v>
      </c>
      <c r="L688" s="13" t="s">
        <v>981</v>
      </c>
      <c r="M688" s="9">
        <f t="shared" si="83"/>
        <v>233.9</v>
      </c>
      <c r="N688" s="13" t="s">
        <v>982</v>
      </c>
      <c r="O688" s="9">
        <v>321.87</v>
      </c>
      <c r="P688" s="13" t="s">
        <v>983</v>
      </c>
    </row>
    <row r="689" spans="1:16" ht="60" x14ac:dyDescent="0.25">
      <c r="A689" s="4" t="s">
        <v>682</v>
      </c>
      <c r="B689" s="4" t="s">
        <v>28</v>
      </c>
      <c r="C689" s="5">
        <v>94.21</v>
      </c>
      <c r="D689" s="4" t="s">
        <v>26</v>
      </c>
      <c r="E689" s="7" t="s">
        <v>686</v>
      </c>
      <c r="F689" s="6">
        <v>500</v>
      </c>
      <c r="G689" s="5">
        <v>47105</v>
      </c>
      <c r="H689" s="7" t="s">
        <v>686</v>
      </c>
      <c r="I689" s="21">
        <f t="shared" si="82"/>
        <v>225.72333333333336</v>
      </c>
      <c r="J689" s="27"/>
      <c r="K689" s="9">
        <v>121.4</v>
      </c>
      <c r="L689" s="13" t="s">
        <v>981</v>
      </c>
      <c r="M689" s="9">
        <f t="shared" si="83"/>
        <v>233.9</v>
      </c>
      <c r="N689" s="13" t="s">
        <v>982</v>
      </c>
      <c r="O689" s="9">
        <v>321.87</v>
      </c>
      <c r="P689" s="13" t="s">
        <v>983</v>
      </c>
    </row>
    <row r="690" spans="1:16" x14ac:dyDescent="0.25">
      <c r="A690" s="4" t="s">
        <v>682</v>
      </c>
      <c r="B690" s="4" t="s">
        <v>25</v>
      </c>
      <c r="C690" s="5">
        <v>101.82</v>
      </c>
      <c r="D690" s="4" t="s">
        <v>26</v>
      </c>
      <c r="E690" s="4" t="s">
        <v>687</v>
      </c>
      <c r="F690" s="6">
        <v>300</v>
      </c>
      <c r="G690" s="5">
        <v>30546</v>
      </c>
      <c r="H690" s="4" t="s">
        <v>687</v>
      </c>
      <c r="I690" s="21">
        <f t="shared" si="82"/>
        <v>225.72333333333336</v>
      </c>
      <c r="J690" s="27"/>
      <c r="K690" s="9">
        <v>121.4</v>
      </c>
      <c r="L690" s="13" t="s">
        <v>981</v>
      </c>
      <c r="M690" s="9">
        <f t="shared" si="83"/>
        <v>233.9</v>
      </c>
      <c r="N690" s="13" t="s">
        <v>982</v>
      </c>
      <c r="O690" s="9">
        <v>321.87</v>
      </c>
      <c r="P690" s="13" t="s">
        <v>983</v>
      </c>
    </row>
    <row r="691" spans="1:16" x14ac:dyDescent="0.25">
      <c r="A691" s="4" t="s">
        <v>682</v>
      </c>
      <c r="B691" s="4" t="s">
        <v>32</v>
      </c>
      <c r="C691" s="5">
        <v>160</v>
      </c>
      <c r="D691" s="4" t="s">
        <v>29</v>
      </c>
      <c r="E691" s="4" t="s">
        <v>102</v>
      </c>
      <c r="F691" s="6">
        <v>10000</v>
      </c>
      <c r="G691" s="5">
        <v>1600000</v>
      </c>
      <c r="H691" s="4" t="s">
        <v>688</v>
      </c>
      <c r="I691" s="21">
        <f t="shared" si="82"/>
        <v>225.72333333333336</v>
      </c>
      <c r="J691" s="27"/>
      <c r="K691" s="9">
        <v>121.4</v>
      </c>
      <c r="L691" s="13" t="s">
        <v>981</v>
      </c>
      <c r="M691" s="9">
        <f t="shared" si="83"/>
        <v>233.9</v>
      </c>
      <c r="N691" s="13" t="s">
        <v>982</v>
      </c>
      <c r="O691" s="9">
        <v>321.87</v>
      </c>
      <c r="P691" s="13" t="s">
        <v>983</v>
      </c>
    </row>
    <row r="692" spans="1:16" ht="60" x14ac:dyDescent="0.25">
      <c r="A692" s="4" t="s">
        <v>682</v>
      </c>
      <c r="B692" s="4" t="s">
        <v>21</v>
      </c>
      <c r="C692" s="5">
        <v>210</v>
      </c>
      <c r="D692" s="4" t="s">
        <v>29</v>
      </c>
      <c r="E692" s="4" t="s">
        <v>689</v>
      </c>
      <c r="F692" s="6">
        <v>10000</v>
      </c>
      <c r="G692" s="5">
        <v>2100000</v>
      </c>
      <c r="H692" s="7" t="s">
        <v>690</v>
      </c>
      <c r="I692" s="21">
        <f t="shared" si="82"/>
        <v>225.72333333333336</v>
      </c>
      <c r="J692" s="27"/>
      <c r="K692" s="9">
        <v>121.4</v>
      </c>
      <c r="L692" s="13" t="s">
        <v>981</v>
      </c>
      <c r="M692" s="9">
        <f t="shared" si="83"/>
        <v>233.9</v>
      </c>
      <c r="N692" s="13" t="s">
        <v>982</v>
      </c>
      <c r="O692" s="9">
        <v>321.87</v>
      </c>
      <c r="P692" s="13" t="s">
        <v>983</v>
      </c>
    </row>
    <row r="693" spans="1:16" x14ac:dyDescent="0.25">
      <c r="A693" s="4" t="s">
        <v>682</v>
      </c>
      <c r="B693" s="4" t="s">
        <v>28</v>
      </c>
      <c r="C693" s="5">
        <v>288</v>
      </c>
      <c r="D693" s="4" t="s">
        <v>59</v>
      </c>
      <c r="E693" s="4" t="s">
        <v>134</v>
      </c>
      <c r="F693" s="6">
        <v>8000</v>
      </c>
      <c r="G693" s="5">
        <v>2304000</v>
      </c>
      <c r="H693" s="4" t="s">
        <v>691</v>
      </c>
      <c r="I693" s="21">
        <f t="shared" si="82"/>
        <v>225.72333333333336</v>
      </c>
      <c r="J693" s="27"/>
      <c r="K693" s="9">
        <v>121.4</v>
      </c>
      <c r="L693" s="13" t="s">
        <v>981</v>
      </c>
      <c r="M693" s="9">
        <f t="shared" si="83"/>
        <v>233.9</v>
      </c>
      <c r="N693" s="13" t="s">
        <v>982</v>
      </c>
      <c r="O693" s="9">
        <v>321.87</v>
      </c>
      <c r="P693" s="13" t="s">
        <v>983</v>
      </c>
    </row>
    <row r="694" spans="1:16" x14ac:dyDescent="0.25">
      <c r="C694" s="3"/>
      <c r="F694" s="8"/>
      <c r="G694" s="3"/>
    </row>
    <row r="695" spans="1:16" x14ac:dyDescent="0.25">
      <c r="A695" s="37" t="s">
        <v>692</v>
      </c>
      <c r="B695" s="37"/>
      <c r="C695" s="37"/>
      <c r="D695" s="37"/>
      <c r="E695" s="37"/>
      <c r="F695" s="37"/>
      <c r="G695" s="37"/>
      <c r="H695" s="37"/>
    </row>
    <row r="696" spans="1:16" x14ac:dyDescent="0.25">
      <c r="C696" s="3"/>
      <c r="E696" t="s">
        <v>11</v>
      </c>
      <c r="F696" s="2">
        <v>50000</v>
      </c>
      <c r="G696" s="3"/>
    </row>
    <row r="697" spans="1:16" ht="30" x14ac:dyDescent="0.25">
      <c r="A697" s="4" t="s">
        <v>12</v>
      </c>
      <c r="B697" s="4" t="s">
        <v>13</v>
      </c>
      <c r="C697" s="4" t="s">
        <v>14</v>
      </c>
      <c r="D697" s="4" t="s">
        <v>15</v>
      </c>
      <c r="E697" s="4" t="s">
        <v>16</v>
      </c>
      <c r="F697" s="4" t="s">
        <v>17</v>
      </c>
      <c r="G697" s="4" t="s">
        <v>18</v>
      </c>
      <c r="H697" s="4" t="s">
        <v>19</v>
      </c>
      <c r="I697" s="19" t="s">
        <v>1061</v>
      </c>
      <c r="J697" s="19" t="s">
        <v>1109</v>
      </c>
      <c r="K697" t="s">
        <v>1112</v>
      </c>
      <c r="L697" t="s">
        <v>1113</v>
      </c>
      <c r="M697" t="s">
        <v>1114</v>
      </c>
      <c r="N697" t="s">
        <v>1115</v>
      </c>
      <c r="O697" t="s">
        <v>1116</v>
      </c>
      <c r="P697" t="s">
        <v>1117</v>
      </c>
    </row>
    <row r="698" spans="1:16" x14ac:dyDescent="0.25">
      <c r="A698" s="4" t="s">
        <v>693</v>
      </c>
      <c r="B698" s="4" t="s">
        <v>28</v>
      </c>
      <c r="C698" s="5">
        <v>67</v>
      </c>
      <c r="D698" s="4" t="s">
        <v>29</v>
      </c>
      <c r="E698" s="4" t="s">
        <v>327</v>
      </c>
      <c r="F698" s="6">
        <v>50000</v>
      </c>
      <c r="G698" s="5">
        <v>3350000</v>
      </c>
      <c r="H698" s="4" t="s">
        <v>326</v>
      </c>
      <c r="I698" s="21">
        <f t="shared" ref="I698:I702" si="84">+(K698+M698+O698)/3</f>
        <v>319.86111111111114</v>
      </c>
      <c r="J698" s="27"/>
      <c r="K698" s="9">
        <v>380</v>
      </c>
      <c r="L698" s="13" t="s">
        <v>857</v>
      </c>
      <c r="M698" s="9">
        <f>1999/4</f>
        <v>499.75</v>
      </c>
      <c r="N698" s="13" t="s">
        <v>858</v>
      </c>
      <c r="O698" s="9">
        <f>958/12</f>
        <v>79.833333333333329</v>
      </c>
      <c r="P698" s="10" t="s">
        <v>1144</v>
      </c>
    </row>
    <row r="699" spans="1:16" x14ac:dyDescent="0.25">
      <c r="A699" s="4" t="s">
        <v>693</v>
      </c>
      <c r="B699" s="4" t="s">
        <v>25</v>
      </c>
      <c r="C699" s="5">
        <v>74</v>
      </c>
      <c r="D699" s="4" t="s">
        <v>29</v>
      </c>
      <c r="E699" s="4" t="s">
        <v>102</v>
      </c>
      <c r="F699" s="6">
        <v>50000</v>
      </c>
      <c r="G699" s="5">
        <v>3700000</v>
      </c>
      <c r="H699" s="4" t="s">
        <v>326</v>
      </c>
      <c r="I699" s="21">
        <f t="shared" si="84"/>
        <v>319.86111111111114</v>
      </c>
      <c r="J699" s="27"/>
      <c r="K699" s="9">
        <v>380</v>
      </c>
      <c r="L699" s="13" t="s">
        <v>857</v>
      </c>
      <c r="M699" s="9">
        <v>499.75</v>
      </c>
      <c r="N699" s="13" t="s">
        <v>858</v>
      </c>
      <c r="O699" s="9">
        <f t="shared" ref="O699:O702" si="85">958/12</f>
        <v>79.833333333333329</v>
      </c>
      <c r="P699" s="10" t="s">
        <v>1144</v>
      </c>
    </row>
    <row r="700" spans="1:16" ht="105" x14ac:dyDescent="0.25">
      <c r="A700" s="4" t="s">
        <v>693</v>
      </c>
      <c r="B700" s="4" t="s">
        <v>28</v>
      </c>
      <c r="C700" s="5">
        <v>86.33</v>
      </c>
      <c r="D700" s="4" t="s">
        <v>26</v>
      </c>
      <c r="E700" s="4" t="s">
        <v>330</v>
      </c>
      <c r="F700" s="6">
        <v>500</v>
      </c>
      <c r="G700" s="5">
        <v>43165</v>
      </c>
      <c r="H700" s="7" t="s">
        <v>694</v>
      </c>
      <c r="I700" s="21">
        <f t="shared" si="84"/>
        <v>319.86111111111114</v>
      </c>
      <c r="J700" s="27"/>
      <c r="K700" s="9">
        <v>380</v>
      </c>
      <c r="L700" s="13" t="s">
        <v>857</v>
      </c>
      <c r="M700" s="9">
        <v>499.75</v>
      </c>
      <c r="N700" s="13" t="s">
        <v>858</v>
      </c>
      <c r="O700" s="9">
        <f t="shared" si="85"/>
        <v>79.833333333333329</v>
      </c>
      <c r="P700" s="10" t="s">
        <v>1144</v>
      </c>
    </row>
    <row r="701" spans="1:16" x14ac:dyDescent="0.25">
      <c r="A701" s="4" t="s">
        <v>693</v>
      </c>
      <c r="B701" s="4" t="s">
        <v>32</v>
      </c>
      <c r="C701" s="5">
        <v>128</v>
      </c>
      <c r="D701" s="4" t="s">
        <v>29</v>
      </c>
      <c r="E701" s="4" t="s">
        <v>102</v>
      </c>
      <c r="F701" s="6">
        <v>50000</v>
      </c>
      <c r="G701" s="5">
        <v>6400000</v>
      </c>
      <c r="H701" s="4" t="s">
        <v>695</v>
      </c>
      <c r="I701" s="21">
        <f t="shared" si="84"/>
        <v>319.86111111111114</v>
      </c>
      <c r="J701" s="27"/>
      <c r="K701" s="9">
        <v>380</v>
      </c>
      <c r="L701" s="13" t="s">
        <v>857</v>
      </c>
      <c r="M701" s="9">
        <v>499.75</v>
      </c>
      <c r="N701" s="13" t="s">
        <v>858</v>
      </c>
      <c r="O701" s="9">
        <f t="shared" si="85"/>
        <v>79.833333333333329</v>
      </c>
      <c r="P701" s="10" t="s">
        <v>1144</v>
      </c>
    </row>
    <row r="702" spans="1:16" x14ac:dyDescent="0.25">
      <c r="A702" s="4" t="s">
        <v>693</v>
      </c>
      <c r="B702" s="4" t="s">
        <v>28</v>
      </c>
      <c r="C702" s="5">
        <v>288</v>
      </c>
      <c r="D702" s="4" t="s">
        <v>22</v>
      </c>
      <c r="E702" s="4" t="s">
        <v>352</v>
      </c>
      <c r="F702" s="6">
        <v>50000</v>
      </c>
      <c r="G702" s="5">
        <v>14400000</v>
      </c>
      <c r="H702" s="4" t="s">
        <v>696</v>
      </c>
      <c r="I702" s="21">
        <f t="shared" si="84"/>
        <v>319.86111111111114</v>
      </c>
      <c r="J702" s="29"/>
      <c r="K702" s="9">
        <v>380</v>
      </c>
      <c r="L702" s="13" t="s">
        <v>857</v>
      </c>
      <c r="M702" s="9">
        <v>499.75</v>
      </c>
      <c r="N702" s="13" t="s">
        <v>858</v>
      </c>
      <c r="O702" s="9">
        <f t="shared" si="85"/>
        <v>79.833333333333329</v>
      </c>
      <c r="P702" s="10" t="s">
        <v>1144</v>
      </c>
    </row>
    <row r="703" spans="1:16" x14ac:dyDescent="0.25">
      <c r="C703" s="3"/>
      <c r="F703" s="8"/>
      <c r="G703" s="3"/>
      <c r="K703" s="9"/>
      <c r="L703" s="13"/>
      <c r="M703" s="9"/>
      <c r="N703" s="13"/>
      <c r="O703" s="9"/>
      <c r="P703" s="10"/>
    </row>
    <row r="704" spans="1:16" x14ac:dyDescent="0.25">
      <c r="A704" s="37" t="s">
        <v>697</v>
      </c>
      <c r="B704" s="37"/>
      <c r="C704" s="37"/>
      <c r="D704" s="37"/>
      <c r="E704" s="37"/>
      <c r="F704" s="37"/>
      <c r="G704" s="37"/>
      <c r="H704" s="37"/>
    </row>
    <row r="705" spans="1:16" x14ac:dyDescent="0.25">
      <c r="C705" s="3"/>
      <c r="E705" t="s">
        <v>11</v>
      </c>
      <c r="F705" s="2">
        <v>2500</v>
      </c>
      <c r="G705" s="3"/>
    </row>
    <row r="706" spans="1:16" ht="30" x14ac:dyDescent="0.25">
      <c r="A706" s="4" t="s">
        <v>12</v>
      </c>
      <c r="B706" s="4" t="s">
        <v>13</v>
      </c>
      <c r="C706" s="4" t="s">
        <v>14</v>
      </c>
      <c r="D706" s="4" t="s">
        <v>15</v>
      </c>
      <c r="E706" s="4" t="s">
        <v>16</v>
      </c>
      <c r="F706" s="4" t="s">
        <v>17</v>
      </c>
      <c r="G706" s="4" t="s">
        <v>18</v>
      </c>
      <c r="H706" s="4" t="s">
        <v>19</v>
      </c>
      <c r="I706" s="19" t="s">
        <v>1061</v>
      </c>
      <c r="J706" s="19" t="s">
        <v>1109</v>
      </c>
      <c r="K706" t="s">
        <v>1112</v>
      </c>
      <c r="L706" t="s">
        <v>1113</v>
      </c>
      <c r="M706" t="s">
        <v>1114</v>
      </c>
      <c r="N706" t="s">
        <v>1115</v>
      </c>
      <c r="O706" t="s">
        <v>1116</v>
      </c>
      <c r="P706" t="s">
        <v>1117</v>
      </c>
    </row>
    <row r="707" spans="1:16" x14ac:dyDescent="0.25">
      <c r="A707" s="4" t="s">
        <v>698</v>
      </c>
      <c r="B707" s="4" t="s">
        <v>28</v>
      </c>
      <c r="C707" s="5">
        <v>5500</v>
      </c>
      <c r="D707" s="4" t="s">
        <v>22</v>
      </c>
      <c r="E707" s="4" t="s">
        <v>644</v>
      </c>
      <c r="F707" s="6">
        <v>2500</v>
      </c>
      <c r="G707" s="5">
        <v>13750000</v>
      </c>
      <c r="H707" s="4" t="s">
        <v>699</v>
      </c>
      <c r="I707" s="21">
        <f t="shared" ref="I707:I716" si="86">+(K707+M707+O707)/3</f>
        <v>7838.753333333334</v>
      </c>
      <c r="J707" s="27"/>
      <c r="K707" s="9">
        <v>7200</v>
      </c>
      <c r="L707" s="13" t="s">
        <v>984</v>
      </c>
      <c r="M707" s="9">
        <v>7846.26</v>
      </c>
      <c r="N707" s="13" t="s">
        <v>985</v>
      </c>
      <c r="O707" s="9">
        <v>8470</v>
      </c>
      <c r="P707" s="13" t="s">
        <v>986</v>
      </c>
    </row>
    <row r="708" spans="1:16" x14ac:dyDescent="0.25">
      <c r="A708" s="4" t="s">
        <v>698</v>
      </c>
      <c r="B708" s="4" t="s">
        <v>28</v>
      </c>
      <c r="C708" s="5">
        <v>5889</v>
      </c>
      <c r="D708" s="4" t="s">
        <v>29</v>
      </c>
      <c r="E708" s="4" t="s">
        <v>526</v>
      </c>
      <c r="F708" s="6">
        <v>2500</v>
      </c>
      <c r="G708" s="5">
        <v>14722500</v>
      </c>
      <c r="H708" s="4" t="s">
        <v>700</v>
      </c>
      <c r="I708" s="21">
        <f t="shared" si="86"/>
        <v>7838.753333333334</v>
      </c>
      <c r="J708" s="27"/>
      <c r="K708" s="9">
        <v>7200</v>
      </c>
      <c r="L708" s="13" t="s">
        <v>984</v>
      </c>
      <c r="M708" s="9">
        <v>7846.26</v>
      </c>
      <c r="N708" s="13" t="s">
        <v>985</v>
      </c>
      <c r="O708" s="9">
        <v>8470</v>
      </c>
      <c r="P708" s="13" t="s">
        <v>986</v>
      </c>
    </row>
    <row r="709" spans="1:16" ht="90" x14ac:dyDescent="0.25">
      <c r="A709" s="4" t="s">
        <v>698</v>
      </c>
      <c r="B709" s="4" t="s">
        <v>28</v>
      </c>
      <c r="C709" s="5">
        <v>5995</v>
      </c>
      <c r="D709" s="4" t="s">
        <v>26</v>
      </c>
      <c r="E709" s="7" t="s">
        <v>701</v>
      </c>
      <c r="F709" s="6">
        <v>100</v>
      </c>
      <c r="G709" s="5">
        <v>599500</v>
      </c>
      <c r="H709" s="7" t="s">
        <v>701</v>
      </c>
      <c r="I709" s="21">
        <f t="shared" si="86"/>
        <v>7838.753333333334</v>
      </c>
      <c r="J709" s="27"/>
      <c r="K709" s="9">
        <v>7200</v>
      </c>
      <c r="L709" s="13" t="s">
        <v>984</v>
      </c>
      <c r="M709" s="9">
        <v>7846.26</v>
      </c>
      <c r="N709" s="13" t="s">
        <v>985</v>
      </c>
      <c r="O709" s="9">
        <v>8470</v>
      </c>
      <c r="P709" s="13" t="s">
        <v>986</v>
      </c>
    </row>
    <row r="710" spans="1:16" x14ac:dyDescent="0.25">
      <c r="A710" s="4" t="s">
        <v>698</v>
      </c>
      <c r="B710" s="4" t="s">
        <v>28</v>
      </c>
      <c r="C710" s="5">
        <v>9375</v>
      </c>
      <c r="D710" s="4" t="s">
        <v>59</v>
      </c>
      <c r="E710" s="4" t="s">
        <v>644</v>
      </c>
      <c r="F710" s="6">
        <v>2300</v>
      </c>
      <c r="G710" s="5">
        <v>21562500</v>
      </c>
      <c r="H710" s="4" t="s">
        <v>702</v>
      </c>
      <c r="I710" s="21">
        <f t="shared" si="86"/>
        <v>7838.753333333334</v>
      </c>
      <c r="J710" s="27"/>
      <c r="K710" s="9">
        <v>7200</v>
      </c>
      <c r="L710" s="13" t="s">
        <v>984</v>
      </c>
      <c r="M710" s="9">
        <v>7846.26</v>
      </c>
      <c r="N710" s="13" t="s">
        <v>985</v>
      </c>
      <c r="O710" s="9">
        <v>8470</v>
      </c>
      <c r="P710" s="13" t="s">
        <v>986</v>
      </c>
    </row>
    <row r="711" spans="1:16" ht="60" x14ac:dyDescent="0.25">
      <c r="A711" s="4" t="s">
        <v>698</v>
      </c>
      <c r="B711" s="4" t="s">
        <v>28</v>
      </c>
      <c r="C711" s="5">
        <v>9380</v>
      </c>
      <c r="D711" s="4" t="s">
        <v>81</v>
      </c>
      <c r="E711" s="4" t="s">
        <v>703</v>
      </c>
      <c r="F711" s="6">
        <v>2500</v>
      </c>
      <c r="G711" s="5">
        <v>23450000</v>
      </c>
      <c r="H711" s="7" t="s">
        <v>704</v>
      </c>
      <c r="I711" s="21">
        <f t="shared" si="86"/>
        <v>7838.753333333334</v>
      </c>
      <c r="J711" s="27"/>
      <c r="K711" s="9">
        <v>7200</v>
      </c>
      <c r="L711" s="13" t="s">
        <v>984</v>
      </c>
      <c r="M711" s="9">
        <v>7846.26</v>
      </c>
      <c r="N711" s="13" t="s">
        <v>985</v>
      </c>
      <c r="O711" s="9">
        <v>8470</v>
      </c>
      <c r="P711" s="13" t="s">
        <v>986</v>
      </c>
    </row>
    <row r="712" spans="1:16" x14ac:dyDescent="0.25">
      <c r="A712" s="4" t="s">
        <v>698</v>
      </c>
      <c r="B712" s="4" t="s">
        <v>32</v>
      </c>
      <c r="C712" s="5">
        <v>10240</v>
      </c>
      <c r="D712" s="4" t="s">
        <v>29</v>
      </c>
      <c r="E712" s="4" t="s">
        <v>526</v>
      </c>
      <c r="F712" s="6">
        <v>2500</v>
      </c>
      <c r="G712" s="5">
        <v>25600000</v>
      </c>
      <c r="H712" s="4" t="s">
        <v>705</v>
      </c>
      <c r="I712" s="21">
        <f t="shared" si="86"/>
        <v>11450.333333333334</v>
      </c>
      <c r="J712" s="27"/>
      <c r="K712" s="9">
        <v>8470</v>
      </c>
      <c r="L712" s="13" t="s">
        <v>986</v>
      </c>
      <c r="M712" s="9">
        <v>14381</v>
      </c>
      <c r="N712" s="13" t="s">
        <v>987</v>
      </c>
      <c r="O712" s="9">
        <v>11500</v>
      </c>
      <c r="P712" s="10" t="s">
        <v>988</v>
      </c>
    </row>
    <row r="713" spans="1:16" ht="60" x14ac:dyDescent="0.25">
      <c r="A713" s="4" t="s">
        <v>698</v>
      </c>
      <c r="B713" s="4" t="s">
        <v>25</v>
      </c>
      <c r="C713" s="5">
        <v>11680</v>
      </c>
      <c r="D713" s="4" t="s">
        <v>81</v>
      </c>
      <c r="E713" s="4" t="s">
        <v>706</v>
      </c>
      <c r="F713" s="6">
        <v>2500</v>
      </c>
      <c r="G713" s="5">
        <v>29200000</v>
      </c>
      <c r="H713" s="7" t="s">
        <v>707</v>
      </c>
      <c r="I713" s="21">
        <f t="shared" si="86"/>
        <v>14883.333333333334</v>
      </c>
      <c r="J713" s="27"/>
      <c r="K713" s="9">
        <v>12860</v>
      </c>
      <c r="L713" s="13" t="s">
        <v>989</v>
      </c>
      <c r="M713" s="9">
        <v>15790</v>
      </c>
      <c r="N713" s="13" t="s">
        <v>990</v>
      </c>
      <c r="O713" s="9">
        <v>16000</v>
      </c>
      <c r="P713" s="10" t="s">
        <v>991</v>
      </c>
    </row>
    <row r="714" spans="1:16" x14ac:dyDescent="0.25">
      <c r="A714" s="4" t="s">
        <v>698</v>
      </c>
      <c r="B714" s="4" t="s">
        <v>25</v>
      </c>
      <c r="C714" s="5">
        <v>12050</v>
      </c>
      <c r="D714" s="4" t="s">
        <v>22</v>
      </c>
      <c r="E714" s="4" t="s">
        <v>644</v>
      </c>
      <c r="F714" s="6">
        <v>2500</v>
      </c>
      <c r="G714" s="5">
        <v>30125000</v>
      </c>
      <c r="H714" s="4" t="s">
        <v>708</v>
      </c>
      <c r="I714" s="21">
        <f t="shared" si="86"/>
        <v>14883.333333333334</v>
      </c>
      <c r="J714" s="27"/>
      <c r="K714" s="9">
        <v>12860</v>
      </c>
      <c r="L714" s="13" t="s">
        <v>989</v>
      </c>
      <c r="M714" s="9">
        <v>15790</v>
      </c>
      <c r="N714" s="13" t="s">
        <v>990</v>
      </c>
      <c r="O714" s="9">
        <v>16000</v>
      </c>
      <c r="P714" s="10" t="s">
        <v>991</v>
      </c>
    </row>
    <row r="715" spans="1:16" x14ac:dyDescent="0.25">
      <c r="A715" s="4" t="s">
        <v>698</v>
      </c>
      <c r="B715" s="4" t="s">
        <v>25</v>
      </c>
      <c r="C715" s="5">
        <v>12649</v>
      </c>
      <c r="D715" s="4" t="s">
        <v>29</v>
      </c>
      <c r="E715" s="4" t="s">
        <v>526</v>
      </c>
      <c r="F715" s="6">
        <v>2500</v>
      </c>
      <c r="G715" s="5">
        <v>31622500</v>
      </c>
      <c r="H715" s="4" t="s">
        <v>709</v>
      </c>
      <c r="I715" s="21">
        <f t="shared" si="86"/>
        <v>14883.333333333334</v>
      </c>
      <c r="J715" s="27"/>
      <c r="K715" s="9">
        <v>12860</v>
      </c>
      <c r="L715" s="13" t="s">
        <v>989</v>
      </c>
      <c r="M715" s="9">
        <v>15790</v>
      </c>
      <c r="N715" s="13" t="s">
        <v>990</v>
      </c>
      <c r="O715" s="9">
        <v>16000</v>
      </c>
      <c r="P715" s="10" t="s">
        <v>991</v>
      </c>
    </row>
    <row r="716" spans="1:16" x14ac:dyDescent="0.25">
      <c r="A716" s="4" t="s">
        <v>698</v>
      </c>
      <c r="B716" s="4" t="s">
        <v>21</v>
      </c>
      <c r="C716" s="5">
        <v>27900</v>
      </c>
      <c r="D716" s="4" t="s">
        <v>29</v>
      </c>
      <c r="E716" s="4" t="s">
        <v>526</v>
      </c>
      <c r="F716" s="6">
        <v>500</v>
      </c>
      <c r="G716" s="5">
        <v>13950000</v>
      </c>
      <c r="H716" s="4" t="s">
        <v>710</v>
      </c>
      <c r="I716" s="21">
        <f t="shared" si="86"/>
        <v>50444.666666666664</v>
      </c>
      <c r="J716" s="27"/>
      <c r="K716" s="9">
        <v>50064</v>
      </c>
      <c r="L716" s="13" t="s">
        <v>992</v>
      </c>
      <c r="M716" s="9">
        <v>51770</v>
      </c>
      <c r="N716" s="13" t="s">
        <v>993</v>
      </c>
      <c r="O716" s="9">
        <v>49500</v>
      </c>
      <c r="P716" s="10" t="s">
        <v>994</v>
      </c>
    </row>
    <row r="717" spans="1:16" x14ac:dyDescent="0.25">
      <c r="C717" s="3"/>
      <c r="F717" s="8"/>
      <c r="G717" s="3"/>
    </row>
    <row r="718" spans="1:16" x14ac:dyDescent="0.25">
      <c r="A718" s="37" t="s">
        <v>711</v>
      </c>
      <c r="B718" s="37"/>
      <c r="C718" s="37"/>
      <c r="D718" s="37"/>
      <c r="E718" s="37"/>
      <c r="F718" s="37"/>
      <c r="G718" s="37"/>
      <c r="H718" s="37"/>
    </row>
    <row r="719" spans="1:16" x14ac:dyDescent="0.25">
      <c r="C719" s="3"/>
      <c r="E719" t="s">
        <v>11</v>
      </c>
      <c r="F719" s="2">
        <v>8000</v>
      </c>
      <c r="G719" s="3"/>
    </row>
    <row r="720" spans="1:16" ht="30" x14ac:dyDescent="0.25">
      <c r="A720" s="4" t="s">
        <v>12</v>
      </c>
      <c r="B720" s="4" t="s">
        <v>13</v>
      </c>
      <c r="C720" s="4" t="s">
        <v>14</v>
      </c>
      <c r="D720" s="4" t="s">
        <v>15</v>
      </c>
      <c r="E720" s="4" t="s">
        <v>16</v>
      </c>
      <c r="F720" s="4" t="s">
        <v>17</v>
      </c>
      <c r="G720" s="4" t="s">
        <v>18</v>
      </c>
      <c r="H720" s="4" t="s">
        <v>19</v>
      </c>
      <c r="I720" s="19" t="s">
        <v>1061</v>
      </c>
      <c r="J720" s="19" t="s">
        <v>1109</v>
      </c>
      <c r="K720" t="s">
        <v>1112</v>
      </c>
      <c r="L720" t="s">
        <v>1113</v>
      </c>
      <c r="M720" t="s">
        <v>1114</v>
      </c>
      <c r="N720" t="s">
        <v>1115</v>
      </c>
      <c r="O720" t="s">
        <v>1116</v>
      </c>
      <c r="P720" t="s">
        <v>1117</v>
      </c>
    </row>
    <row r="721" spans="1:16" x14ac:dyDescent="0.25">
      <c r="A721" s="4" t="s">
        <v>712</v>
      </c>
      <c r="B721" s="4" t="s">
        <v>28</v>
      </c>
      <c r="C721" s="5">
        <v>415</v>
      </c>
      <c r="D721" s="4" t="s">
        <v>22</v>
      </c>
      <c r="E721" s="4" t="s">
        <v>102</v>
      </c>
      <c r="F721" s="6">
        <v>8000</v>
      </c>
      <c r="G721" s="5">
        <v>3320000</v>
      </c>
      <c r="H721" s="4" t="s">
        <v>713</v>
      </c>
      <c r="I721" s="21">
        <f t="shared" ref="I721:I727" si="87">+(K721+M721+O721)/3</f>
        <v>977.93333333333339</v>
      </c>
      <c r="J721" s="27"/>
      <c r="K721" s="9">
        <v>1014</v>
      </c>
      <c r="L721" s="13" t="s">
        <v>995</v>
      </c>
      <c r="M721" s="9">
        <v>629.79999999999995</v>
      </c>
      <c r="N721" s="13" t="s">
        <v>1120</v>
      </c>
      <c r="O721" s="9">
        <v>1290</v>
      </c>
      <c r="P721" s="10" t="s">
        <v>996</v>
      </c>
    </row>
    <row r="722" spans="1:16" x14ac:dyDescent="0.25">
      <c r="A722" s="4" t="s">
        <v>712</v>
      </c>
      <c r="B722" s="4" t="s">
        <v>32</v>
      </c>
      <c r="C722" s="5">
        <v>425</v>
      </c>
      <c r="D722" s="4" t="s">
        <v>29</v>
      </c>
      <c r="E722" s="4" t="s">
        <v>352</v>
      </c>
      <c r="F722" s="6">
        <v>8000</v>
      </c>
      <c r="G722" s="5">
        <v>3400000</v>
      </c>
      <c r="H722" s="4" t="s">
        <v>714</v>
      </c>
      <c r="I722" s="21">
        <f t="shared" si="87"/>
        <v>977.93333333333339</v>
      </c>
      <c r="J722" s="27"/>
      <c r="K722" s="9">
        <v>1014</v>
      </c>
      <c r="L722" s="13" t="s">
        <v>995</v>
      </c>
      <c r="M722" s="9">
        <v>629.79999999999995</v>
      </c>
      <c r="N722" s="13" t="s">
        <v>1120</v>
      </c>
      <c r="O722" s="9">
        <v>1290</v>
      </c>
      <c r="P722" s="10" t="s">
        <v>996</v>
      </c>
    </row>
    <row r="723" spans="1:16" ht="90" x14ac:dyDescent="0.25">
      <c r="A723" s="4" t="s">
        <v>712</v>
      </c>
      <c r="B723" s="4" t="s">
        <v>21</v>
      </c>
      <c r="C723" s="5">
        <v>425</v>
      </c>
      <c r="D723" s="4" t="s">
        <v>29</v>
      </c>
      <c r="E723" s="4" t="s">
        <v>352</v>
      </c>
      <c r="F723" s="6">
        <v>8000</v>
      </c>
      <c r="G723" s="5">
        <v>3400000</v>
      </c>
      <c r="H723" s="7" t="s">
        <v>715</v>
      </c>
      <c r="I723" s="21">
        <f t="shared" si="87"/>
        <v>977.93333333333339</v>
      </c>
      <c r="J723" s="27"/>
      <c r="K723" s="9">
        <v>1014</v>
      </c>
      <c r="L723" s="13" t="s">
        <v>995</v>
      </c>
      <c r="M723" s="9">
        <v>629.79999999999995</v>
      </c>
      <c r="N723" s="13" t="s">
        <v>1120</v>
      </c>
      <c r="O723" s="9">
        <v>1290</v>
      </c>
      <c r="P723" s="10" t="s">
        <v>996</v>
      </c>
    </row>
    <row r="724" spans="1:16" x14ac:dyDescent="0.25">
      <c r="A724" s="4" t="s">
        <v>712</v>
      </c>
      <c r="B724" s="4" t="s">
        <v>28</v>
      </c>
      <c r="C724" s="5">
        <v>570</v>
      </c>
      <c r="D724" s="4" t="s">
        <v>29</v>
      </c>
      <c r="E724" s="4" t="s">
        <v>102</v>
      </c>
      <c r="F724" s="6">
        <v>8000</v>
      </c>
      <c r="G724" s="5">
        <v>4560000</v>
      </c>
      <c r="H724" s="4" t="s">
        <v>714</v>
      </c>
      <c r="I724" s="21">
        <f t="shared" si="87"/>
        <v>977.93333333333339</v>
      </c>
      <c r="J724" s="27"/>
      <c r="K724" s="9">
        <v>1014</v>
      </c>
      <c r="L724" s="13" t="s">
        <v>995</v>
      </c>
      <c r="M724" s="9">
        <v>629.79999999999995</v>
      </c>
      <c r="N724" s="13" t="s">
        <v>1120</v>
      </c>
      <c r="O724" s="9">
        <v>1290</v>
      </c>
      <c r="P724" s="10" t="s">
        <v>996</v>
      </c>
    </row>
    <row r="725" spans="1:16" ht="90" x14ac:dyDescent="0.25">
      <c r="A725" s="4" t="s">
        <v>712</v>
      </c>
      <c r="B725" s="4" t="s">
        <v>25</v>
      </c>
      <c r="C725" s="5">
        <v>570</v>
      </c>
      <c r="D725" s="4" t="s">
        <v>29</v>
      </c>
      <c r="E725" s="4" t="s">
        <v>102</v>
      </c>
      <c r="F725" s="6">
        <v>8000</v>
      </c>
      <c r="G725" s="5">
        <v>4560000</v>
      </c>
      <c r="H725" s="7" t="s">
        <v>716</v>
      </c>
      <c r="I725" s="21">
        <f t="shared" si="87"/>
        <v>977.93333333333339</v>
      </c>
      <c r="J725" s="27"/>
      <c r="K725" s="9">
        <v>1014</v>
      </c>
      <c r="L725" s="13" t="s">
        <v>995</v>
      </c>
      <c r="M725" s="9">
        <v>629.79999999999995</v>
      </c>
      <c r="N725" s="13" t="s">
        <v>1120</v>
      </c>
      <c r="O725" s="9">
        <v>1290</v>
      </c>
      <c r="P725" s="10" t="s">
        <v>996</v>
      </c>
    </row>
    <row r="726" spans="1:16" x14ac:dyDescent="0.25">
      <c r="A726" s="4" t="s">
        <v>712</v>
      </c>
      <c r="B726" s="4" t="s">
        <v>28</v>
      </c>
      <c r="C726" s="5">
        <v>590.19000000000005</v>
      </c>
      <c r="D726" s="4" t="s">
        <v>26</v>
      </c>
      <c r="E726" s="4" t="s">
        <v>717</v>
      </c>
      <c r="F726" s="6">
        <v>500</v>
      </c>
      <c r="G726" s="5">
        <v>295095</v>
      </c>
      <c r="H726" s="4" t="s">
        <v>717</v>
      </c>
      <c r="I726" s="21">
        <f t="shared" si="87"/>
        <v>977.93333333333339</v>
      </c>
      <c r="J726" s="27"/>
      <c r="K726" s="9">
        <v>1014</v>
      </c>
      <c r="L726" s="13" t="s">
        <v>995</v>
      </c>
      <c r="M726" s="9">
        <v>629.79999999999995</v>
      </c>
      <c r="N726" s="13" t="s">
        <v>1120</v>
      </c>
      <c r="O726" s="9">
        <v>1290</v>
      </c>
      <c r="P726" s="10" t="s">
        <v>996</v>
      </c>
    </row>
    <row r="727" spans="1:16" x14ac:dyDescent="0.25">
      <c r="A727" s="4" t="s">
        <v>712</v>
      </c>
      <c r="B727" s="4" t="s">
        <v>28</v>
      </c>
      <c r="C727" s="5">
        <v>940.5</v>
      </c>
      <c r="D727" s="4" t="s">
        <v>59</v>
      </c>
      <c r="E727" s="4" t="s">
        <v>134</v>
      </c>
      <c r="F727" s="6">
        <v>6000</v>
      </c>
      <c r="G727" s="5">
        <v>5643000</v>
      </c>
      <c r="H727" s="4" t="s">
        <v>718</v>
      </c>
      <c r="I727" s="21">
        <f t="shared" si="87"/>
        <v>977.93333333333339</v>
      </c>
      <c r="J727" s="27"/>
      <c r="K727" s="9">
        <v>1014</v>
      </c>
      <c r="L727" s="13" t="s">
        <v>995</v>
      </c>
      <c r="M727" s="9">
        <v>629.79999999999995</v>
      </c>
      <c r="N727" s="13" t="s">
        <v>1120</v>
      </c>
      <c r="O727" s="9">
        <v>1290</v>
      </c>
      <c r="P727" s="10" t="s">
        <v>996</v>
      </c>
    </row>
    <row r="728" spans="1:16" x14ac:dyDescent="0.25">
      <c r="C728" s="3"/>
      <c r="F728" s="8"/>
      <c r="G728" s="3"/>
    </row>
    <row r="729" spans="1:16" x14ac:dyDescent="0.25">
      <c r="A729" s="37" t="s">
        <v>719</v>
      </c>
      <c r="B729" s="37"/>
      <c r="C729" s="37"/>
      <c r="D729" s="37"/>
      <c r="E729" s="37"/>
      <c r="F729" s="37"/>
      <c r="G729" s="37"/>
      <c r="H729" s="37"/>
    </row>
    <row r="730" spans="1:16" x14ac:dyDescent="0.25">
      <c r="C730" s="3"/>
      <c r="E730" t="s">
        <v>11</v>
      </c>
      <c r="F730" s="2">
        <v>3000</v>
      </c>
      <c r="G730" s="3"/>
    </row>
    <row r="731" spans="1:16" ht="30" x14ac:dyDescent="0.25">
      <c r="A731" s="4" t="s">
        <v>12</v>
      </c>
      <c r="B731" s="4" t="s">
        <v>13</v>
      </c>
      <c r="C731" s="4" t="s">
        <v>14</v>
      </c>
      <c r="D731" s="4" t="s">
        <v>15</v>
      </c>
      <c r="E731" s="4" t="s">
        <v>16</v>
      </c>
      <c r="F731" s="4" t="s">
        <v>17</v>
      </c>
      <c r="G731" s="4" t="s">
        <v>18</v>
      </c>
      <c r="H731" s="4" t="s">
        <v>19</v>
      </c>
      <c r="I731" s="19" t="s">
        <v>1061</v>
      </c>
      <c r="J731" s="19" t="s">
        <v>1109</v>
      </c>
      <c r="K731" t="s">
        <v>1112</v>
      </c>
      <c r="L731" t="s">
        <v>1113</v>
      </c>
      <c r="M731" t="s">
        <v>1114</v>
      </c>
      <c r="N731" t="s">
        <v>1115</v>
      </c>
      <c r="O731" t="s">
        <v>1116</v>
      </c>
      <c r="P731" t="s">
        <v>1117</v>
      </c>
    </row>
    <row r="732" spans="1:16" x14ac:dyDescent="0.25">
      <c r="A732" s="4" t="s">
        <v>720</v>
      </c>
      <c r="B732" s="4" t="s">
        <v>25</v>
      </c>
      <c r="C732" s="5">
        <v>572</v>
      </c>
      <c r="D732" s="4" t="s">
        <v>29</v>
      </c>
      <c r="E732" s="4" t="s">
        <v>200</v>
      </c>
      <c r="F732" s="6">
        <v>3000</v>
      </c>
      <c r="G732" s="5">
        <v>1716000</v>
      </c>
      <c r="H732" s="4" t="s">
        <v>721</v>
      </c>
      <c r="I732" s="21">
        <f t="shared" ref="I732:I737" si="88">+(K732+M732+O732)/3</f>
        <v>741.33333333333337</v>
      </c>
      <c r="J732" s="27"/>
      <c r="K732" s="9">
        <v>550</v>
      </c>
      <c r="L732" s="13" t="s">
        <v>997</v>
      </c>
      <c r="M732" s="9">
        <v>700</v>
      </c>
      <c r="N732" s="13" t="s">
        <v>998</v>
      </c>
      <c r="O732" s="9">
        <v>974</v>
      </c>
      <c r="P732" s="10" t="s">
        <v>999</v>
      </c>
    </row>
    <row r="733" spans="1:16" ht="75" x14ac:dyDescent="0.25">
      <c r="A733" s="4" t="s">
        <v>720</v>
      </c>
      <c r="B733" s="4" t="s">
        <v>28</v>
      </c>
      <c r="C733" s="5">
        <v>640.4</v>
      </c>
      <c r="D733" s="4" t="s">
        <v>26</v>
      </c>
      <c r="E733" s="7" t="s">
        <v>722</v>
      </c>
      <c r="F733" s="6">
        <v>100</v>
      </c>
      <c r="G733" s="5">
        <v>64040</v>
      </c>
      <c r="H733" s="7" t="s">
        <v>722</v>
      </c>
      <c r="I733" s="21">
        <f t="shared" si="88"/>
        <v>741.33333333333337</v>
      </c>
      <c r="J733" s="27"/>
      <c r="K733" s="9">
        <v>550</v>
      </c>
      <c r="L733" s="13" t="s">
        <v>997</v>
      </c>
      <c r="M733" s="9">
        <v>700</v>
      </c>
      <c r="N733" s="13" t="s">
        <v>998</v>
      </c>
      <c r="O733" s="9">
        <v>974</v>
      </c>
      <c r="P733" s="10" t="s">
        <v>999</v>
      </c>
    </row>
    <row r="734" spans="1:16" x14ac:dyDescent="0.25">
      <c r="A734" s="4" t="s">
        <v>720</v>
      </c>
      <c r="B734" s="4" t="s">
        <v>28</v>
      </c>
      <c r="C734" s="5">
        <v>681.7</v>
      </c>
      <c r="D734" s="4" t="s">
        <v>22</v>
      </c>
      <c r="E734" s="4" t="s">
        <v>134</v>
      </c>
      <c r="F734" s="6">
        <v>3000</v>
      </c>
      <c r="G734" s="5">
        <v>2045100</v>
      </c>
      <c r="H734" s="4" t="s">
        <v>723</v>
      </c>
      <c r="I734" s="21">
        <f t="shared" si="88"/>
        <v>741.33333333333337</v>
      </c>
      <c r="J734" s="27"/>
      <c r="K734" s="9">
        <v>550</v>
      </c>
      <c r="L734" s="13" t="s">
        <v>997</v>
      </c>
      <c r="M734" s="9">
        <v>700</v>
      </c>
      <c r="N734" s="13" t="s">
        <v>998</v>
      </c>
      <c r="O734" s="9">
        <v>974</v>
      </c>
      <c r="P734" s="10" t="s">
        <v>999</v>
      </c>
    </row>
    <row r="735" spans="1:16" ht="90" x14ac:dyDescent="0.25">
      <c r="A735" s="4" t="s">
        <v>720</v>
      </c>
      <c r="B735" s="4" t="s">
        <v>28</v>
      </c>
      <c r="C735" s="5">
        <v>700</v>
      </c>
      <c r="D735" s="4" t="s">
        <v>337</v>
      </c>
      <c r="E735" s="4" t="s">
        <v>724</v>
      </c>
      <c r="F735" s="6">
        <v>3000</v>
      </c>
      <c r="G735" s="5">
        <v>2100000</v>
      </c>
      <c r="H735" s="7" t="s">
        <v>725</v>
      </c>
      <c r="I735" s="21">
        <f t="shared" si="88"/>
        <v>903.33333333333337</v>
      </c>
      <c r="J735" s="27"/>
      <c r="K735" s="9">
        <v>1060</v>
      </c>
      <c r="L735" s="13" t="s">
        <v>1000</v>
      </c>
      <c r="M735" s="9">
        <v>675</v>
      </c>
      <c r="N735" s="13" t="s">
        <v>1001</v>
      </c>
      <c r="O735" s="9">
        <v>975</v>
      </c>
      <c r="P735" s="10" t="s">
        <v>999</v>
      </c>
    </row>
    <row r="736" spans="1:16" x14ac:dyDescent="0.25">
      <c r="A736" s="4" t="s">
        <v>720</v>
      </c>
      <c r="B736" s="4" t="s">
        <v>28</v>
      </c>
      <c r="C736" s="5">
        <v>799</v>
      </c>
      <c r="D736" s="4" t="s">
        <v>29</v>
      </c>
      <c r="E736" s="4" t="s">
        <v>200</v>
      </c>
      <c r="F736" s="6">
        <v>3000</v>
      </c>
      <c r="G736" s="5">
        <v>2397000</v>
      </c>
      <c r="H736" s="4" t="s">
        <v>726</v>
      </c>
      <c r="I736" s="21">
        <f t="shared" si="88"/>
        <v>1383</v>
      </c>
      <c r="J736" s="27"/>
      <c r="K736" s="9">
        <v>1099</v>
      </c>
      <c r="L736" s="13" t="s">
        <v>1002</v>
      </c>
      <c r="M736" s="9">
        <v>1060</v>
      </c>
      <c r="N736" s="13" t="s">
        <v>1003</v>
      </c>
      <c r="O736" s="9">
        <v>1990</v>
      </c>
      <c r="P736" s="10" t="s">
        <v>1121</v>
      </c>
    </row>
    <row r="737" spans="1:16" x14ac:dyDescent="0.25">
      <c r="A737" s="4" t="s">
        <v>720</v>
      </c>
      <c r="B737" s="4" t="s">
        <v>28</v>
      </c>
      <c r="C737" s="5">
        <v>1174.5</v>
      </c>
      <c r="D737" s="4" t="s">
        <v>59</v>
      </c>
      <c r="E737" s="4" t="s">
        <v>134</v>
      </c>
      <c r="F737" s="6">
        <v>2500</v>
      </c>
      <c r="G737" s="5">
        <v>2936250</v>
      </c>
      <c r="H737" s="4" t="s">
        <v>727</v>
      </c>
      <c r="I737" s="21">
        <f t="shared" si="88"/>
        <v>1383</v>
      </c>
      <c r="J737" s="27"/>
      <c r="K737" s="9">
        <v>1099</v>
      </c>
      <c r="L737" s="13" t="s">
        <v>1002</v>
      </c>
      <c r="M737" s="9">
        <v>1060</v>
      </c>
      <c r="N737" s="13" t="s">
        <v>1003</v>
      </c>
      <c r="O737" s="9">
        <v>1990</v>
      </c>
      <c r="P737" s="10" t="s">
        <v>1121</v>
      </c>
    </row>
    <row r="738" spans="1:16" x14ac:dyDescent="0.25">
      <c r="C738" s="3"/>
      <c r="F738" s="8"/>
      <c r="G738" s="3"/>
    </row>
    <row r="739" spans="1:16" x14ac:dyDescent="0.25">
      <c r="A739" s="37" t="s">
        <v>728</v>
      </c>
      <c r="B739" s="37"/>
      <c r="C739" s="37"/>
      <c r="D739" s="37"/>
      <c r="E739" s="37"/>
      <c r="F739" s="37"/>
      <c r="G739" s="37"/>
      <c r="H739" s="37"/>
    </row>
    <row r="740" spans="1:16" x14ac:dyDescent="0.25">
      <c r="C740" s="3"/>
      <c r="E740" t="s">
        <v>11</v>
      </c>
      <c r="F740" s="2">
        <v>3000</v>
      </c>
      <c r="G740" s="3"/>
    </row>
    <row r="741" spans="1:16" ht="30" x14ac:dyDescent="0.25">
      <c r="A741" s="4" t="s">
        <v>12</v>
      </c>
      <c r="B741" s="4" t="s">
        <v>13</v>
      </c>
      <c r="C741" s="4" t="s">
        <v>14</v>
      </c>
      <c r="D741" s="4" t="s">
        <v>15</v>
      </c>
      <c r="E741" s="4" t="s">
        <v>16</v>
      </c>
      <c r="F741" s="4" t="s">
        <v>17</v>
      </c>
      <c r="G741" s="4" t="s">
        <v>18</v>
      </c>
      <c r="H741" s="4" t="s">
        <v>19</v>
      </c>
      <c r="I741" s="19" t="s">
        <v>1061</v>
      </c>
      <c r="J741" s="19" t="s">
        <v>1109</v>
      </c>
      <c r="K741" t="s">
        <v>1112</v>
      </c>
      <c r="L741" t="s">
        <v>1113</v>
      </c>
      <c r="M741" t="s">
        <v>1114</v>
      </c>
      <c r="N741" t="s">
        <v>1115</v>
      </c>
      <c r="O741" t="s">
        <v>1116</v>
      </c>
      <c r="P741" t="s">
        <v>1117</v>
      </c>
    </row>
    <row r="742" spans="1:16" x14ac:dyDescent="0.25">
      <c r="A742" s="4" t="s">
        <v>729</v>
      </c>
      <c r="B742" s="4" t="s">
        <v>25</v>
      </c>
      <c r="C742" s="5">
        <v>478</v>
      </c>
      <c r="D742" s="4" t="s">
        <v>29</v>
      </c>
      <c r="E742" s="4" t="s">
        <v>200</v>
      </c>
      <c r="F742" s="6">
        <v>3000</v>
      </c>
      <c r="G742" s="5">
        <v>1434000</v>
      </c>
      <c r="H742" s="4" t="s">
        <v>730</v>
      </c>
      <c r="I742" s="21">
        <f t="shared" ref="I742:I746" si="89">+(K742+M742+O742)/3</f>
        <v>903</v>
      </c>
      <c r="J742" s="27"/>
      <c r="K742" s="9">
        <v>1060</v>
      </c>
      <c r="L742" s="13" t="s">
        <v>1000</v>
      </c>
      <c r="M742" s="9">
        <v>675</v>
      </c>
      <c r="N742" s="13" t="s">
        <v>1001</v>
      </c>
      <c r="O742" s="9">
        <v>974</v>
      </c>
      <c r="P742" s="10" t="s">
        <v>999</v>
      </c>
    </row>
    <row r="743" spans="1:16" ht="90" x14ac:dyDescent="0.25">
      <c r="A743" s="4" t="s">
        <v>729</v>
      </c>
      <c r="B743" s="4" t="s">
        <v>28</v>
      </c>
      <c r="C743" s="5">
        <v>485.24</v>
      </c>
      <c r="D743" s="4" t="s">
        <v>26</v>
      </c>
      <c r="E743" s="7" t="s">
        <v>731</v>
      </c>
      <c r="F743" s="6">
        <v>50</v>
      </c>
      <c r="G743" s="5">
        <v>24262</v>
      </c>
      <c r="H743" s="7" t="s">
        <v>731</v>
      </c>
      <c r="I743" s="21">
        <f t="shared" si="89"/>
        <v>903</v>
      </c>
      <c r="J743" s="27"/>
      <c r="K743" s="9">
        <v>1060</v>
      </c>
      <c r="L743" s="13" t="s">
        <v>1000</v>
      </c>
      <c r="M743" s="9">
        <v>675</v>
      </c>
      <c r="N743" s="13" t="s">
        <v>1001</v>
      </c>
      <c r="O743" s="9">
        <v>974</v>
      </c>
      <c r="P743" s="10" t="s">
        <v>999</v>
      </c>
    </row>
    <row r="744" spans="1:16" x14ac:dyDescent="0.25">
      <c r="A744" s="4" t="s">
        <v>729</v>
      </c>
      <c r="B744" s="4" t="s">
        <v>28</v>
      </c>
      <c r="C744" s="5">
        <v>489.3</v>
      </c>
      <c r="D744" s="4" t="s">
        <v>22</v>
      </c>
      <c r="E744" s="4" t="s">
        <v>134</v>
      </c>
      <c r="F744" s="6">
        <v>3000</v>
      </c>
      <c r="G744" s="5">
        <v>1467900</v>
      </c>
      <c r="H744" s="4" t="s">
        <v>732</v>
      </c>
      <c r="I744" s="21">
        <f t="shared" si="89"/>
        <v>741.33333333333337</v>
      </c>
      <c r="J744" s="27"/>
      <c r="K744" s="9">
        <v>550</v>
      </c>
      <c r="L744" s="13" t="s">
        <v>997</v>
      </c>
      <c r="M744" s="9">
        <v>700</v>
      </c>
      <c r="N744" s="13" t="s">
        <v>998</v>
      </c>
      <c r="O744" s="9">
        <v>974</v>
      </c>
      <c r="P744" s="10" t="s">
        <v>999</v>
      </c>
    </row>
    <row r="745" spans="1:16" x14ac:dyDescent="0.25">
      <c r="A745" s="4" t="s">
        <v>729</v>
      </c>
      <c r="B745" s="4" t="s">
        <v>28</v>
      </c>
      <c r="C745" s="5">
        <v>572</v>
      </c>
      <c r="D745" s="4" t="s">
        <v>29</v>
      </c>
      <c r="E745" s="4" t="s">
        <v>200</v>
      </c>
      <c r="F745" s="6">
        <v>3000</v>
      </c>
      <c r="G745" s="5">
        <v>1716000</v>
      </c>
      <c r="H745" s="4" t="s">
        <v>721</v>
      </c>
      <c r="I745" s="21">
        <f t="shared" si="89"/>
        <v>741.33333333333337</v>
      </c>
      <c r="J745" s="27"/>
      <c r="K745" s="9">
        <v>550</v>
      </c>
      <c r="L745" s="13" t="s">
        <v>997</v>
      </c>
      <c r="M745" s="9">
        <v>700</v>
      </c>
      <c r="N745" s="13" t="s">
        <v>998</v>
      </c>
      <c r="O745" s="9">
        <v>974</v>
      </c>
      <c r="P745" s="10" t="s">
        <v>999</v>
      </c>
    </row>
    <row r="746" spans="1:16" x14ac:dyDescent="0.25">
      <c r="A746" s="4" t="s">
        <v>729</v>
      </c>
      <c r="B746" s="4" t="s">
        <v>28</v>
      </c>
      <c r="C746" s="5">
        <v>841.5</v>
      </c>
      <c r="D746" s="4" t="s">
        <v>59</v>
      </c>
      <c r="E746" s="4" t="s">
        <v>134</v>
      </c>
      <c r="F746" s="6">
        <v>2500</v>
      </c>
      <c r="G746" s="5">
        <v>2103750</v>
      </c>
      <c r="H746" s="4" t="s">
        <v>733</v>
      </c>
      <c r="I746" s="21">
        <f t="shared" si="89"/>
        <v>741.33333333333337</v>
      </c>
      <c r="J746" s="27"/>
      <c r="K746" s="9">
        <v>550</v>
      </c>
      <c r="L746" s="13" t="s">
        <v>997</v>
      </c>
      <c r="M746" s="9">
        <v>700</v>
      </c>
      <c r="N746" s="13" t="s">
        <v>998</v>
      </c>
      <c r="O746" s="9">
        <v>974</v>
      </c>
      <c r="P746" s="10" t="s">
        <v>999</v>
      </c>
    </row>
    <row r="747" spans="1:16" x14ac:dyDescent="0.25">
      <c r="C747" s="3"/>
      <c r="F747" s="8"/>
      <c r="G747" s="3"/>
    </row>
    <row r="748" spans="1:16" x14ac:dyDescent="0.25">
      <c r="A748" s="37" t="s">
        <v>734</v>
      </c>
      <c r="B748" s="37"/>
      <c r="C748" s="37"/>
      <c r="D748" s="37"/>
      <c r="E748" s="37"/>
      <c r="F748" s="37"/>
      <c r="G748" s="37"/>
      <c r="H748" s="37"/>
    </row>
    <row r="749" spans="1:16" x14ac:dyDescent="0.25">
      <c r="C749" s="3"/>
      <c r="E749" t="s">
        <v>11</v>
      </c>
      <c r="F749" s="2">
        <v>3000</v>
      </c>
      <c r="G749" s="3"/>
    </row>
    <row r="750" spans="1:16" ht="30" x14ac:dyDescent="0.25">
      <c r="A750" s="4" t="s">
        <v>12</v>
      </c>
      <c r="B750" s="4" t="s">
        <v>13</v>
      </c>
      <c r="C750" s="4" t="s">
        <v>14</v>
      </c>
      <c r="D750" s="4" t="s">
        <v>15</v>
      </c>
      <c r="E750" s="4" t="s">
        <v>16</v>
      </c>
      <c r="F750" s="4" t="s">
        <v>17</v>
      </c>
      <c r="G750" s="4" t="s">
        <v>18</v>
      </c>
      <c r="H750" s="4" t="s">
        <v>19</v>
      </c>
      <c r="I750" s="19" t="s">
        <v>1061</v>
      </c>
      <c r="J750" s="19" t="s">
        <v>1109</v>
      </c>
      <c r="K750" t="s">
        <v>1112</v>
      </c>
      <c r="L750" t="s">
        <v>1113</v>
      </c>
      <c r="M750" t="s">
        <v>1114</v>
      </c>
      <c r="N750" t="s">
        <v>1115</v>
      </c>
      <c r="O750" t="s">
        <v>1116</v>
      </c>
      <c r="P750" t="s">
        <v>1117</v>
      </c>
    </row>
    <row r="751" spans="1:16" x14ac:dyDescent="0.25">
      <c r="A751" s="4" t="s">
        <v>735</v>
      </c>
      <c r="B751" s="4" t="s">
        <v>28</v>
      </c>
      <c r="C751" s="5">
        <v>239</v>
      </c>
      <c r="D751" s="4" t="s">
        <v>22</v>
      </c>
      <c r="E751" s="4" t="s">
        <v>134</v>
      </c>
      <c r="F751" s="6">
        <v>3000</v>
      </c>
      <c r="G751" s="5">
        <v>717000</v>
      </c>
      <c r="H751" s="4" t="s">
        <v>736</v>
      </c>
      <c r="I751" s="21">
        <f t="shared" ref="I751:I758" si="90">+(K751+M751+O751)/3</f>
        <v>516.18333333333328</v>
      </c>
      <c r="J751" s="27"/>
      <c r="K751" s="9">
        <v>650</v>
      </c>
      <c r="L751" s="13" t="s">
        <v>1004</v>
      </c>
      <c r="M751" s="9">
        <f>2249/5</f>
        <v>449.8</v>
      </c>
      <c r="N751" s="13" t="s">
        <v>1122</v>
      </c>
      <c r="O751" s="9">
        <f>1795/4</f>
        <v>448.75</v>
      </c>
      <c r="P751" s="10" t="s">
        <v>1145</v>
      </c>
    </row>
    <row r="752" spans="1:16" x14ac:dyDescent="0.25">
      <c r="A752" s="4" t="s">
        <v>735</v>
      </c>
      <c r="B752" s="4" t="s">
        <v>25</v>
      </c>
      <c r="C752" s="5">
        <v>260</v>
      </c>
      <c r="D752" s="4" t="s">
        <v>29</v>
      </c>
      <c r="E752" s="4" t="s">
        <v>200</v>
      </c>
      <c r="F752" s="6">
        <v>3000</v>
      </c>
      <c r="G752" s="5">
        <v>780000</v>
      </c>
      <c r="H752" s="4" t="s">
        <v>737</v>
      </c>
      <c r="I752" s="21">
        <f t="shared" si="90"/>
        <v>516.18333333333328</v>
      </c>
      <c r="J752" s="27"/>
      <c r="K752" s="9">
        <v>650</v>
      </c>
      <c r="L752" s="13" t="s">
        <v>1004</v>
      </c>
      <c r="M752" s="9">
        <f t="shared" ref="M752:M753" si="91">2249/5</f>
        <v>449.8</v>
      </c>
      <c r="N752" s="13" t="s">
        <v>1122</v>
      </c>
      <c r="O752" s="9">
        <f t="shared" ref="O752:O755" si="92">1795/4</f>
        <v>448.75</v>
      </c>
      <c r="P752" s="10" t="s">
        <v>1145</v>
      </c>
    </row>
    <row r="753" spans="1:16" x14ac:dyDescent="0.25">
      <c r="A753" s="4" t="s">
        <v>735</v>
      </c>
      <c r="B753" s="4" t="s">
        <v>28</v>
      </c>
      <c r="C753" s="5">
        <v>312.49</v>
      </c>
      <c r="D753" s="4" t="s">
        <v>26</v>
      </c>
      <c r="E753" s="4" t="s">
        <v>738</v>
      </c>
      <c r="F753" s="6">
        <v>100</v>
      </c>
      <c r="G753" s="5">
        <v>31249</v>
      </c>
      <c r="H753" s="4" t="s">
        <v>738</v>
      </c>
      <c r="I753" s="21">
        <f t="shared" si="90"/>
        <v>516.18333333333328</v>
      </c>
      <c r="J753" s="27"/>
      <c r="K753" s="9">
        <v>650</v>
      </c>
      <c r="L753" s="13" t="s">
        <v>1004</v>
      </c>
      <c r="M753" s="9">
        <f t="shared" si="91"/>
        <v>449.8</v>
      </c>
      <c r="N753" s="13" t="s">
        <v>1122</v>
      </c>
      <c r="O753" s="9">
        <f t="shared" si="92"/>
        <v>448.75</v>
      </c>
      <c r="P753" s="10" t="s">
        <v>1145</v>
      </c>
    </row>
    <row r="754" spans="1:16" x14ac:dyDescent="0.25">
      <c r="A754" s="4" t="s">
        <v>735</v>
      </c>
      <c r="B754" s="4" t="s">
        <v>25</v>
      </c>
      <c r="C754" s="5">
        <v>370</v>
      </c>
      <c r="D754" s="4" t="s">
        <v>22</v>
      </c>
      <c r="E754" s="4" t="s">
        <v>134</v>
      </c>
      <c r="F754" s="6">
        <v>3000</v>
      </c>
      <c r="G754" s="5">
        <v>1110000</v>
      </c>
      <c r="H754" s="4" t="s">
        <v>739</v>
      </c>
      <c r="I754" s="21">
        <f t="shared" si="90"/>
        <v>727.91666666666663</v>
      </c>
      <c r="J754" s="27"/>
      <c r="K754" s="9">
        <v>1060</v>
      </c>
      <c r="L754" s="13" t="s">
        <v>1000</v>
      </c>
      <c r="M754" s="9">
        <v>675</v>
      </c>
      <c r="N754" s="13" t="s">
        <v>1001</v>
      </c>
      <c r="O754" s="9">
        <f t="shared" si="92"/>
        <v>448.75</v>
      </c>
      <c r="P754" s="10" t="s">
        <v>1145</v>
      </c>
    </row>
    <row r="755" spans="1:16" x14ac:dyDescent="0.25">
      <c r="A755" s="4" t="s">
        <v>735</v>
      </c>
      <c r="B755" s="4" t="s">
        <v>28</v>
      </c>
      <c r="C755" s="5">
        <v>478</v>
      </c>
      <c r="D755" s="4" t="s">
        <v>29</v>
      </c>
      <c r="E755" s="4" t="s">
        <v>200</v>
      </c>
      <c r="F755" s="6">
        <v>3000</v>
      </c>
      <c r="G755" s="5">
        <v>1434000</v>
      </c>
      <c r="H755" s="4" t="s">
        <v>730</v>
      </c>
      <c r="I755" s="21">
        <f t="shared" si="90"/>
        <v>727.91666666666663</v>
      </c>
      <c r="J755" s="27"/>
      <c r="K755" s="9">
        <v>1060</v>
      </c>
      <c r="L755" s="13" t="s">
        <v>1000</v>
      </c>
      <c r="M755" s="9">
        <v>675</v>
      </c>
      <c r="N755" s="13" t="s">
        <v>1001</v>
      </c>
      <c r="O755" s="9">
        <f t="shared" si="92"/>
        <v>448.75</v>
      </c>
      <c r="P755" s="10" t="s">
        <v>1145</v>
      </c>
    </row>
    <row r="756" spans="1:16" ht="90" x14ac:dyDescent="0.25">
      <c r="A756" s="4" t="s">
        <v>735</v>
      </c>
      <c r="B756" s="4" t="s">
        <v>32</v>
      </c>
      <c r="C756" s="5">
        <v>1300</v>
      </c>
      <c r="D756" s="4" t="s">
        <v>29</v>
      </c>
      <c r="E756" s="4" t="s">
        <v>200</v>
      </c>
      <c r="F756" s="6">
        <v>3000</v>
      </c>
      <c r="G756" s="5">
        <v>3900000</v>
      </c>
      <c r="H756" s="7" t="s">
        <v>740</v>
      </c>
      <c r="I756" s="21">
        <f t="shared" si="90"/>
        <v>2161.5833333333335</v>
      </c>
      <c r="J756" s="27"/>
      <c r="K756" s="9">
        <v>1808</v>
      </c>
      <c r="L756" s="13" t="s">
        <v>1005</v>
      </c>
      <c r="M756" s="9">
        <v>1045</v>
      </c>
      <c r="N756" s="13" t="s">
        <v>1006</v>
      </c>
      <c r="O756" s="9">
        <v>3631.75</v>
      </c>
      <c r="P756" s="10" t="s">
        <v>1009</v>
      </c>
    </row>
    <row r="757" spans="1:16" ht="75" x14ac:dyDescent="0.25">
      <c r="A757" s="4" t="s">
        <v>735</v>
      </c>
      <c r="B757" s="4" t="s">
        <v>28</v>
      </c>
      <c r="C757" s="5">
        <v>1380</v>
      </c>
      <c r="D757" s="4" t="s">
        <v>81</v>
      </c>
      <c r="E757" s="4" t="s">
        <v>458</v>
      </c>
      <c r="F757" s="6">
        <v>3000</v>
      </c>
      <c r="G757" s="5">
        <v>4140000</v>
      </c>
      <c r="H757" s="7" t="s">
        <v>741</v>
      </c>
      <c r="I757" s="21">
        <f t="shared" si="90"/>
        <v>2876.25</v>
      </c>
      <c r="J757" s="27"/>
      <c r="K757" s="9">
        <v>2741</v>
      </c>
      <c r="L757" s="13" t="s">
        <v>1007</v>
      </c>
      <c r="M757" s="9">
        <v>2255</v>
      </c>
      <c r="N757" s="13" t="s">
        <v>1008</v>
      </c>
      <c r="O757" s="9">
        <v>3632.75</v>
      </c>
      <c r="P757" s="10" t="s">
        <v>1009</v>
      </c>
    </row>
    <row r="758" spans="1:16" ht="75" x14ac:dyDescent="0.25">
      <c r="A758" s="4" t="s">
        <v>735</v>
      </c>
      <c r="B758" s="4" t="s">
        <v>25</v>
      </c>
      <c r="C758" s="5">
        <v>1580</v>
      </c>
      <c r="D758" s="4" t="s">
        <v>81</v>
      </c>
      <c r="E758" s="4" t="s">
        <v>458</v>
      </c>
      <c r="F758" s="6">
        <v>3000</v>
      </c>
      <c r="G758" s="5">
        <v>4740000</v>
      </c>
      <c r="H758" s="7" t="s">
        <v>742</v>
      </c>
      <c r="I758" s="21">
        <f t="shared" si="90"/>
        <v>2876.5833333333335</v>
      </c>
      <c r="J758" s="27"/>
      <c r="K758" s="9">
        <v>2741</v>
      </c>
      <c r="L758" s="13" t="s">
        <v>1007</v>
      </c>
      <c r="M758" s="9">
        <v>2255</v>
      </c>
      <c r="N758" s="13" t="s">
        <v>1008</v>
      </c>
      <c r="O758" s="9">
        <v>3633.75</v>
      </c>
      <c r="P758" s="10" t="s">
        <v>1009</v>
      </c>
    </row>
    <row r="759" spans="1:16" x14ac:dyDescent="0.25">
      <c r="C759" s="3"/>
      <c r="F759" s="8"/>
      <c r="G759" s="3"/>
    </row>
    <row r="760" spans="1:16" x14ac:dyDescent="0.25">
      <c r="A760" s="37" t="s">
        <v>743</v>
      </c>
      <c r="B760" s="37"/>
      <c r="C760" s="37"/>
      <c r="D760" s="37"/>
      <c r="E760" s="37"/>
      <c r="F760" s="37"/>
      <c r="G760" s="37"/>
      <c r="H760" s="37"/>
    </row>
    <row r="761" spans="1:16" x14ac:dyDescent="0.25">
      <c r="C761" s="3"/>
      <c r="E761" t="s">
        <v>11</v>
      </c>
      <c r="F761" s="2">
        <v>500</v>
      </c>
      <c r="G761" s="3"/>
    </row>
    <row r="762" spans="1:16" ht="30" x14ac:dyDescent="0.25">
      <c r="A762" s="4" t="s">
        <v>12</v>
      </c>
      <c r="B762" s="4" t="s">
        <v>13</v>
      </c>
      <c r="C762" s="4" t="s">
        <v>14</v>
      </c>
      <c r="D762" s="4" t="s">
        <v>15</v>
      </c>
      <c r="E762" s="4" t="s">
        <v>16</v>
      </c>
      <c r="F762" s="4" t="s">
        <v>17</v>
      </c>
      <c r="G762" s="4" t="s">
        <v>18</v>
      </c>
      <c r="H762" s="4" t="s">
        <v>19</v>
      </c>
      <c r="I762" s="19" t="s">
        <v>1061</v>
      </c>
      <c r="J762" s="19" t="s">
        <v>1109</v>
      </c>
      <c r="K762" t="s">
        <v>1112</v>
      </c>
      <c r="L762" t="s">
        <v>1113</v>
      </c>
      <c r="M762" t="s">
        <v>1114</v>
      </c>
      <c r="N762" t="s">
        <v>1115</v>
      </c>
      <c r="O762" t="s">
        <v>1116</v>
      </c>
      <c r="P762" t="s">
        <v>1117</v>
      </c>
    </row>
    <row r="763" spans="1:16" x14ac:dyDescent="0.25">
      <c r="A763" s="4" t="s">
        <v>744</v>
      </c>
      <c r="B763" s="4" t="s">
        <v>21</v>
      </c>
      <c r="C763" s="5">
        <v>1877</v>
      </c>
      <c r="D763" s="4" t="s">
        <v>22</v>
      </c>
      <c r="E763" s="4" t="s">
        <v>23</v>
      </c>
      <c r="F763" s="6">
        <v>500</v>
      </c>
      <c r="G763" s="5">
        <v>938500</v>
      </c>
      <c r="H763" s="4" t="s">
        <v>745</v>
      </c>
      <c r="I763" s="21">
        <f t="shared" ref="I763:I771" si="93">+(K763+M763+O763)/3</f>
        <v>3083.06</v>
      </c>
      <c r="J763" s="28"/>
      <c r="K763" s="9">
        <v>2298.27</v>
      </c>
      <c r="L763" s="13" t="s">
        <v>1010</v>
      </c>
      <c r="M763" s="9">
        <v>3420.91</v>
      </c>
      <c r="N763" s="13" t="s">
        <v>1011</v>
      </c>
      <c r="O763" s="9">
        <v>3530</v>
      </c>
      <c r="P763" s="10" t="s">
        <v>1012</v>
      </c>
    </row>
    <row r="764" spans="1:16" x14ac:dyDescent="0.25">
      <c r="A764" s="4" t="s">
        <v>744</v>
      </c>
      <c r="B764" s="4" t="s">
        <v>28</v>
      </c>
      <c r="C764" s="5">
        <v>2021</v>
      </c>
      <c r="D764" s="4" t="s">
        <v>29</v>
      </c>
      <c r="E764" s="4" t="s">
        <v>23</v>
      </c>
      <c r="F764" s="6">
        <v>500</v>
      </c>
      <c r="G764" s="5">
        <v>1010500</v>
      </c>
      <c r="H764" s="4" t="s">
        <v>746</v>
      </c>
      <c r="I764" s="21">
        <f t="shared" si="93"/>
        <v>3083.06</v>
      </c>
      <c r="J764" s="28"/>
      <c r="K764" s="9">
        <v>2298.27</v>
      </c>
      <c r="L764" s="13" t="s">
        <v>1010</v>
      </c>
      <c r="M764" s="9">
        <v>3420.91</v>
      </c>
      <c r="N764" s="13" t="s">
        <v>1011</v>
      </c>
      <c r="O764" s="9">
        <v>3530</v>
      </c>
      <c r="P764" s="10" t="s">
        <v>1012</v>
      </c>
    </row>
    <row r="765" spans="1:16" x14ac:dyDescent="0.25">
      <c r="A765" s="4" t="s">
        <v>744</v>
      </c>
      <c r="B765" s="4" t="s">
        <v>25</v>
      </c>
      <c r="C765" s="5">
        <v>3772.25</v>
      </c>
      <c r="D765" s="4" t="s">
        <v>22</v>
      </c>
      <c r="E765" s="4" t="s">
        <v>23</v>
      </c>
      <c r="F765" s="6">
        <v>500</v>
      </c>
      <c r="G765" s="5">
        <v>1886125</v>
      </c>
      <c r="H765" s="4" t="s">
        <v>747</v>
      </c>
      <c r="I765" s="21">
        <f t="shared" si="93"/>
        <v>5633.4000000000005</v>
      </c>
      <c r="J765" s="28"/>
      <c r="K765" s="9">
        <v>5755.2</v>
      </c>
      <c r="L765" s="13" t="s">
        <v>1015</v>
      </c>
      <c r="M765" s="9">
        <v>5673</v>
      </c>
      <c r="N765" s="13" t="s">
        <v>1013</v>
      </c>
      <c r="O765" s="9">
        <v>5472</v>
      </c>
      <c r="P765" s="10" t="s">
        <v>1014</v>
      </c>
    </row>
    <row r="766" spans="1:16" x14ac:dyDescent="0.25">
      <c r="A766" s="4" t="s">
        <v>744</v>
      </c>
      <c r="B766" s="4" t="s">
        <v>25</v>
      </c>
      <c r="C766" s="5">
        <v>4032</v>
      </c>
      <c r="D766" s="4" t="s">
        <v>29</v>
      </c>
      <c r="E766" s="4" t="s">
        <v>23</v>
      </c>
      <c r="F766" s="6">
        <v>500</v>
      </c>
      <c r="G766" s="5">
        <v>2016000</v>
      </c>
      <c r="H766" s="4" t="s">
        <v>748</v>
      </c>
      <c r="I766" s="21">
        <f t="shared" si="93"/>
        <v>5633.4000000000005</v>
      </c>
      <c r="J766" s="28"/>
      <c r="K766" s="9">
        <v>5755.2</v>
      </c>
      <c r="L766" s="13" t="s">
        <v>1015</v>
      </c>
      <c r="M766" s="9">
        <v>5673</v>
      </c>
      <c r="N766" s="13" t="s">
        <v>1013</v>
      </c>
      <c r="O766" s="9">
        <v>5472</v>
      </c>
      <c r="P766" s="10" t="s">
        <v>1014</v>
      </c>
    </row>
    <row r="767" spans="1:16" x14ac:dyDescent="0.25">
      <c r="A767" s="4" t="s">
        <v>744</v>
      </c>
      <c r="B767" s="4" t="s">
        <v>32</v>
      </c>
      <c r="C767" s="5">
        <v>4786</v>
      </c>
      <c r="D767" s="4" t="s">
        <v>22</v>
      </c>
      <c r="E767" s="4" t="s">
        <v>23</v>
      </c>
      <c r="F767" s="6">
        <v>500</v>
      </c>
      <c r="G767" s="5">
        <v>2393000</v>
      </c>
      <c r="H767" s="4" t="s">
        <v>749</v>
      </c>
      <c r="I767" s="21">
        <f t="shared" si="93"/>
        <v>5633.4000000000005</v>
      </c>
      <c r="J767" s="28"/>
      <c r="K767" s="9">
        <v>5755.2</v>
      </c>
      <c r="L767" s="13" t="s">
        <v>1015</v>
      </c>
      <c r="M767" s="9">
        <v>5673</v>
      </c>
      <c r="N767" s="13" t="s">
        <v>1013</v>
      </c>
      <c r="O767" s="9">
        <v>5472</v>
      </c>
      <c r="P767" s="10" t="s">
        <v>1014</v>
      </c>
    </row>
    <row r="768" spans="1:16" x14ac:dyDescent="0.25">
      <c r="A768" s="4" t="s">
        <v>744</v>
      </c>
      <c r="B768" s="4" t="s">
        <v>28</v>
      </c>
      <c r="C768" s="5">
        <v>4934.1499999999996</v>
      </c>
      <c r="D768" s="4" t="s">
        <v>26</v>
      </c>
      <c r="E768" s="4" t="s">
        <v>750</v>
      </c>
      <c r="F768" s="6">
        <v>20</v>
      </c>
      <c r="G768" s="5">
        <v>98683</v>
      </c>
      <c r="H768" s="4" t="s">
        <v>750</v>
      </c>
      <c r="I768" s="21">
        <f t="shared" si="93"/>
        <v>5633.4000000000005</v>
      </c>
      <c r="J768" s="28"/>
      <c r="K768" s="9">
        <v>5755.2</v>
      </c>
      <c r="L768" s="13" t="s">
        <v>1015</v>
      </c>
      <c r="M768" s="9">
        <v>5673</v>
      </c>
      <c r="N768" s="13" t="s">
        <v>1013</v>
      </c>
      <c r="O768" s="9">
        <v>5472</v>
      </c>
      <c r="P768" s="10" t="s">
        <v>1014</v>
      </c>
    </row>
    <row r="769" spans="1:16" x14ac:dyDescent="0.25">
      <c r="A769" s="4" t="s">
        <v>744</v>
      </c>
      <c r="B769" s="4" t="s">
        <v>32</v>
      </c>
      <c r="C769" s="5">
        <v>8649</v>
      </c>
      <c r="D769" s="4" t="s">
        <v>29</v>
      </c>
      <c r="E769" s="4" t="s">
        <v>23</v>
      </c>
      <c r="F769" s="6">
        <v>500</v>
      </c>
      <c r="G769" s="5">
        <v>4324500</v>
      </c>
      <c r="H769" s="4" t="s">
        <v>751</v>
      </c>
      <c r="I769" s="21">
        <f t="shared" si="93"/>
        <v>10251.1</v>
      </c>
      <c r="J769" s="28"/>
      <c r="K769" s="9">
        <v>9409</v>
      </c>
      <c r="L769" s="13" t="s">
        <v>1016</v>
      </c>
      <c r="M769" s="9">
        <v>9335.2999999999993</v>
      </c>
      <c r="N769" s="13" t="s">
        <v>1017</v>
      </c>
      <c r="O769" s="9">
        <v>12009</v>
      </c>
      <c r="P769" s="10" t="s">
        <v>1018</v>
      </c>
    </row>
    <row r="770" spans="1:16" x14ac:dyDescent="0.25">
      <c r="A770" s="4" t="s">
        <v>744</v>
      </c>
      <c r="B770" s="4" t="s">
        <v>28</v>
      </c>
      <c r="C770" s="5">
        <v>17900</v>
      </c>
      <c r="D770" s="4" t="s">
        <v>22</v>
      </c>
      <c r="E770" s="4" t="s">
        <v>752</v>
      </c>
      <c r="F770" s="6">
        <v>500</v>
      </c>
      <c r="G770" s="5">
        <v>8950000</v>
      </c>
      <c r="H770" s="4" t="s">
        <v>753</v>
      </c>
      <c r="I770" s="21">
        <f t="shared" si="93"/>
        <v>26723.016666666666</v>
      </c>
      <c r="J770" s="28"/>
      <c r="K770" s="9">
        <v>23740</v>
      </c>
      <c r="L770" s="13" t="s">
        <v>1021</v>
      </c>
      <c r="M770" s="9">
        <v>25500</v>
      </c>
      <c r="N770" s="13" t="s">
        <v>1019</v>
      </c>
      <c r="O770" s="9">
        <v>30929.05</v>
      </c>
      <c r="P770" s="10" t="s">
        <v>1020</v>
      </c>
    </row>
    <row r="771" spans="1:16" x14ac:dyDescent="0.25">
      <c r="A771" s="4" t="s">
        <v>744</v>
      </c>
      <c r="B771" s="4" t="s">
        <v>21</v>
      </c>
      <c r="C771" s="5">
        <v>22300</v>
      </c>
      <c r="D771" s="4" t="s">
        <v>29</v>
      </c>
      <c r="E771" s="4" t="s">
        <v>754</v>
      </c>
      <c r="F771" s="6">
        <v>500</v>
      </c>
      <c r="G771" s="5">
        <v>11150000</v>
      </c>
      <c r="H771" s="4" t="s">
        <v>755</v>
      </c>
      <c r="I771" s="21">
        <f t="shared" si="93"/>
        <v>26723.016666666666</v>
      </c>
      <c r="J771" s="28"/>
      <c r="K771" s="9">
        <v>23740</v>
      </c>
      <c r="L771" s="13" t="s">
        <v>1021</v>
      </c>
      <c r="M771" s="9">
        <v>25500</v>
      </c>
      <c r="N771" s="13" t="s">
        <v>1019</v>
      </c>
      <c r="O771" s="9">
        <v>30929.05</v>
      </c>
      <c r="P771" s="10" t="s">
        <v>1020</v>
      </c>
    </row>
    <row r="772" spans="1:16" x14ac:dyDescent="0.25">
      <c r="C772" s="3"/>
      <c r="F772" s="8"/>
      <c r="G772" s="3"/>
    </row>
    <row r="773" spans="1:16" x14ac:dyDescent="0.25">
      <c r="A773" s="37" t="s">
        <v>756</v>
      </c>
      <c r="B773" s="37"/>
      <c r="C773" s="37"/>
      <c r="D773" s="37"/>
      <c r="E773" s="37"/>
      <c r="F773" s="37"/>
      <c r="G773" s="37"/>
      <c r="H773" s="37"/>
    </row>
    <row r="774" spans="1:16" x14ac:dyDescent="0.25">
      <c r="C774" s="3"/>
      <c r="E774" t="s">
        <v>11</v>
      </c>
      <c r="F774" s="2">
        <v>20000</v>
      </c>
      <c r="G774" s="3"/>
    </row>
    <row r="775" spans="1:16" ht="30" x14ac:dyDescent="0.25">
      <c r="A775" s="4" t="s">
        <v>12</v>
      </c>
      <c r="B775" s="4" t="s">
        <v>13</v>
      </c>
      <c r="C775" s="4" t="s">
        <v>14</v>
      </c>
      <c r="D775" s="4" t="s">
        <v>15</v>
      </c>
      <c r="E775" s="4" t="s">
        <v>16</v>
      </c>
      <c r="F775" s="4" t="s">
        <v>17</v>
      </c>
      <c r="G775" s="4" t="s">
        <v>18</v>
      </c>
      <c r="H775" s="4" t="s">
        <v>19</v>
      </c>
      <c r="I775" s="19" t="s">
        <v>1061</v>
      </c>
      <c r="J775" s="19" t="s">
        <v>1109</v>
      </c>
      <c r="K775" t="s">
        <v>1112</v>
      </c>
      <c r="L775" t="s">
        <v>1113</v>
      </c>
      <c r="M775" t="s">
        <v>1114</v>
      </c>
      <c r="N775" t="s">
        <v>1115</v>
      </c>
      <c r="O775" t="s">
        <v>1116</v>
      </c>
      <c r="P775" t="s">
        <v>1117</v>
      </c>
    </row>
    <row r="776" spans="1:16" x14ac:dyDescent="0.25">
      <c r="A776" s="4" t="s">
        <v>757</v>
      </c>
      <c r="B776" s="4" t="s">
        <v>28</v>
      </c>
      <c r="C776" s="5">
        <v>130</v>
      </c>
      <c r="D776" s="4" t="s">
        <v>22</v>
      </c>
      <c r="E776" s="4" t="s">
        <v>445</v>
      </c>
      <c r="F776" s="6">
        <v>20000</v>
      </c>
      <c r="G776" s="5">
        <v>2600000</v>
      </c>
      <c r="H776" s="4" t="s">
        <v>758</v>
      </c>
      <c r="I776" s="21">
        <f t="shared" ref="I776:I782" si="94">+(K776+M776+O776)/3</f>
        <v>316</v>
      </c>
      <c r="J776" s="27"/>
      <c r="K776" s="9">
        <v>270</v>
      </c>
      <c r="L776" s="13" t="s">
        <v>1023</v>
      </c>
      <c r="M776" s="9">
        <v>258</v>
      </c>
      <c r="N776" s="13" t="s">
        <v>1025</v>
      </c>
      <c r="O776" s="9">
        <v>420</v>
      </c>
      <c r="P776" s="10" t="s">
        <v>1026</v>
      </c>
    </row>
    <row r="777" spans="1:16" x14ac:dyDescent="0.25">
      <c r="A777" s="4" t="s">
        <v>757</v>
      </c>
      <c r="B777" s="4" t="s">
        <v>28</v>
      </c>
      <c r="C777" s="5">
        <v>165.96</v>
      </c>
      <c r="D777" s="4" t="s">
        <v>26</v>
      </c>
      <c r="E777" s="4" t="s">
        <v>759</v>
      </c>
      <c r="F777" s="6">
        <v>800</v>
      </c>
      <c r="G777" s="5">
        <v>132768</v>
      </c>
      <c r="H777" s="4" t="s">
        <v>759</v>
      </c>
      <c r="I777" s="21">
        <f t="shared" si="94"/>
        <v>336.33333333333331</v>
      </c>
      <c r="J777" s="27"/>
      <c r="K777" s="9">
        <v>489</v>
      </c>
      <c r="L777" s="13" t="s">
        <v>1022</v>
      </c>
      <c r="M777" s="9">
        <v>270</v>
      </c>
      <c r="N777" s="13" t="s">
        <v>1023</v>
      </c>
      <c r="O777" s="9">
        <v>250</v>
      </c>
      <c r="P777" s="10" t="s">
        <v>1024</v>
      </c>
    </row>
    <row r="778" spans="1:16" x14ac:dyDescent="0.25">
      <c r="A778" s="4" t="s">
        <v>757</v>
      </c>
      <c r="B778" s="4" t="s">
        <v>28</v>
      </c>
      <c r="C778" s="5">
        <v>189</v>
      </c>
      <c r="D778" s="4" t="s">
        <v>29</v>
      </c>
      <c r="E778" s="4" t="s">
        <v>115</v>
      </c>
      <c r="F778" s="6">
        <v>20000</v>
      </c>
      <c r="G778" s="5">
        <v>3780000</v>
      </c>
      <c r="H778" s="4" t="s">
        <v>760</v>
      </c>
      <c r="I778" s="21">
        <f t="shared" si="94"/>
        <v>316</v>
      </c>
      <c r="J778" s="27"/>
      <c r="K778" s="9">
        <v>270</v>
      </c>
      <c r="L778" s="13" t="s">
        <v>1023</v>
      </c>
      <c r="M778" s="9">
        <v>258</v>
      </c>
      <c r="N778" s="13" t="s">
        <v>1025</v>
      </c>
      <c r="O778" s="9">
        <v>420</v>
      </c>
      <c r="P778" s="10" t="s">
        <v>1026</v>
      </c>
    </row>
    <row r="779" spans="1:16" x14ac:dyDescent="0.25">
      <c r="A779" s="4" t="s">
        <v>757</v>
      </c>
      <c r="B779" s="4" t="s">
        <v>25</v>
      </c>
      <c r="C779" s="5">
        <v>245</v>
      </c>
      <c r="D779" s="4" t="s">
        <v>29</v>
      </c>
      <c r="E779" s="4" t="s">
        <v>115</v>
      </c>
      <c r="F779" s="6">
        <v>20000</v>
      </c>
      <c r="G779" s="5">
        <v>4900000</v>
      </c>
      <c r="H779" s="4" t="s">
        <v>761</v>
      </c>
      <c r="I779" s="21">
        <f t="shared" si="94"/>
        <v>389.46999999999997</v>
      </c>
      <c r="J779" s="27"/>
      <c r="K779" s="9">
        <v>270</v>
      </c>
      <c r="L779" s="13" t="s">
        <v>1023</v>
      </c>
      <c r="M779" s="9">
        <v>666.41</v>
      </c>
      <c r="N779" s="13" t="s">
        <v>1027</v>
      </c>
      <c r="O779" s="9">
        <v>232</v>
      </c>
      <c r="P779" s="10" t="s">
        <v>1028</v>
      </c>
    </row>
    <row r="780" spans="1:16" x14ac:dyDescent="0.25">
      <c r="A780" s="4" t="s">
        <v>757</v>
      </c>
      <c r="B780" s="4" t="s">
        <v>28</v>
      </c>
      <c r="C780" s="5">
        <v>418</v>
      </c>
      <c r="D780" s="4" t="s">
        <v>59</v>
      </c>
      <c r="E780" s="4" t="s">
        <v>762</v>
      </c>
      <c r="F780" s="6">
        <v>15000</v>
      </c>
      <c r="G780" s="5">
        <v>6270000</v>
      </c>
      <c r="H780" s="4" t="s">
        <v>763</v>
      </c>
      <c r="I780" s="21">
        <f t="shared" si="94"/>
        <v>389.46999999999997</v>
      </c>
      <c r="J780" s="27"/>
      <c r="K780" s="9">
        <v>270</v>
      </c>
      <c r="L780" s="13" t="s">
        <v>1023</v>
      </c>
      <c r="M780" s="9">
        <v>666.41</v>
      </c>
      <c r="N780" s="13" t="s">
        <v>1027</v>
      </c>
      <c r="O780" s="9">
        <v>232</v>
      </c>
      <c r="P780" s="10" t="s">
        <v>1028</v>
      </c>
    </row>
    <row r="781" spans="1:16" ht="90" x14ac:dyDescent="0.25">
      <c r="A781" s="4" t="s">
        <v>757</v>
      </c>
      <c r="B781" s="4" t="s">
        <v>28</v>
      </c>
      <c r="C781" s="5">
        <v>1250</v>
      </c>
      <c r="D781" s="4" t="s">
        <v>81</v>
      </c>
      <c r="E781" s="4" t="s">
        <v>82</v>
      </c>
      <c r="F781" s="6">
        <v>20000</v>
      </c>
      <c r="G781" s="5">
        <v>25000000</v>
      </c>
      <c r="H781" s="7" t="s">
        <v>764</v>
      </c>
      <c r="I781" s="21">
        <f t="shared" si="94"/>
        <v>389.46999999999997</v>
      </c>
      <c r="J781" s="27"/>
      <c r="K781" s="9">
        <v>270</v>
      </c>
      <c r="L781" s="13" t="s">
        <v>1023</v>
      </c>
      <c r="M781" s="9">
        <v>666.41</v>
      </c>
      <c r="N781" s="13" t="s">
        <v>1027</v>
      </c>
      <c r="O781" s="9">
        <v>232</v>
      </c>
      <c r="P781" s="10" t="s">
        <v>1028</v>
      </c>
    </row>
    <row r="782" spans="1:16" x14ac:dyDescent="0.25">
      <c r="A782" s="4" t="s">
        <v>757</v>
      </c>
      <c r="B782" s="4" t="s">
        <v>32</v>
      </c>
      <c r="C782" s="5">
        <v>2390</v>
      </c>
      <c r="D782" s="4" t="s">
        <v>29</v>
      </c>
      <c r="E782" s="4" t="s">
        <v>115</v>
      </c>
      <c r="F782" s="6">
        <v>2000</v>
      </c>
      <c r="G782" s="5">
        <v>4780000</v>
      </c>
      <c r="H782" s="4" t="s">
        <v>765</v>
      </c>
      <c r="I782" s="21">
        <f t="shared" si="94"/>
        <v>2509.5666666666666</v>
      </c>
      <c r="J782" s="27"/>
      <c r="K782" s="9">
        <v>2808</v>
      </c>
      <c r="L782" s="13" t="s">
        <v>1029</v>
      </c>
      <c r="M782" s="9">
        <v>2830</v>
      </c>
      <c r="N782" s="13" t="s">
        <v>1030</v>
      </c>
      <c r="O782" s="9">
        <v>1890.7</v>
      </c>
      <c r="P782" s="10" t="s">
        <v>1123</v>
      </c>
    </row>
    <row r="783" spans="1:16" x14ac:dyDescent="0.25">
      <c r="C783" s="3"/>
      <c r="F783" s="8"/>
      <c r="G783" s="3"/>
    </row>
    <row r="784" spans="1:16" x14ac:dyDescent="0.25">
      <c r="A784" s="37" t="s">
        <v>766</v>
      </c>
      <c r="B784" s="37"/>
      <c r="C784" s="37"/>
      <c r="D784" s="37"/>
      <c r="E784" s="37"/>
      <c r="F784" s="37"/>
      <c r="G784" s="37"/>
      <c r="H784" s="37"/>
      <c r="I784" s="20"/>
      <c r="J784" s="23"/>
    </row>
    <row r="785" spans="1:16" x14ac:dyDescent="0.25">
      <c r="C785" s="3"/>
      <c r="E785" t="s">
        <v>11</v>
      </c>
      <c r="F785" s="2">
        <v>800</v>
      </c>
      <c r="G785" s="3"/>
    </row>
    <row r="786" spans="1:16" ht="30" x14ac:dyDescent="0.25">
      <c r="A786" s="4" t="s">
        <v>12</v>
      </c>
      <c r="B786" s="4" t="s">
        <v>13</v>
      </c>
      <c r="C786" s="4" t="s">
        <v>14</v>
      </c>
      <c r="D786" s="4" t="s">
        <v>15</v>
      </c>
      <c r="E786" s="4" t="s">
        <v>16</v>
      </c>
      <c r="F786" s="4" t="s">
        <v>17</v>
      </c>
      <c r="G786" s="4" t="s">
        <v>18</v>
      </c>
      <c r="H786" s="4" t="s">
        <v>19</v>
      </c>
      <c r="I786" s="19" t="s">
        <v>1061</v>
      </c>
      <c r="J786" s="19" t="s">
        <v>1109</v>
      </c>
      <c r="K786" t="s">
        <v>1112</v>
      </c>
      <c r="L786" t="s">
        <v>1113</v>
      </c>
      <c r="M786" t="s">
        <v>1114</v>
      </c>
      <c r="N786" t="s">
        <v>1115</v>
      </c>
      <c r="O786" t="s">
        <v>1116</v>
      </c>
      <c r="P786" t="s">
        <v>1117</v>
      </c>
    </row>
    <row r="787" spans="1:16" x14ac:dyDescent="0.25">
      <c r="A787" s="4" t="s">
        <v>767</v>
      </c>
      <c r="B787" s="4" t="s">
        <v>28</v>
      </c>
      <c r="C787" s="5">
        <v>45.98</v>
      </c>
      <c r="D787" s="4" t="s">
        <v>26</v>
      </c>
      <c r="E787" s="4" t="s">
        <v>768</v>
      </c>
      <c r="F787" s="6">
        <v>100</v>
      </c>
      <c r="G787" s="5">
        <v>4598</v>
      </c>
      <c r="H787" s="4" t="s">
        <v>768</v>
      </c>
      <c r="I787" s="21">
        <f t="shared" ref="I787:I792" si="95">+(K787+M787+O787)/3</f>
        <v>70.703333333333333</v>
      </c>
      <c r="J787" s="27"/>
      <c r="K787" s="9">
        <v>60</v>
      </c>
      <c r="L787" s="13" t="s">
        <v>1031</v>
      </c>
      <c r="M787" s="9">
        <v>99.91</v>
      </c>
      <c r="N787" s="13" t="s">
        <v>1032</v>
      </c>
      <c r="O787" s="9">
        <v>52.2</v>
      </c>
      <c r="P787" s="10" t="s">
        <v>1124</v>
      </c>
    </row>
    <row r="788" spans="1:16" x14ac:dyDescent="0.25">
      <c r="A788" s="4" t="s">
        <v>767</v>
      </c>
      <c r="B788" s="4" t="s">
        <v>28</v>
      </c>
      <c r="C788" s="5">
        <v>55</v>
      </c>
      <c r="D788" s="4" t="s">
        <v>22</v>
      </c>
      <c r="E788" s="4" t="s">
        <v>75</v>
      </c>
      <c r="F788" s="6">
        <v>800</v>
      </c>
      <c r="G788" s="5">
        <v>44000</v>
      </c>
      <c r="H788" s="4" t="s">
        <v>769</v>
      </c>
      <c r="I788" s="21">
        <f t="shared" si="95"/>
        <v>70.703333333333333</v>
      </c>
      <c r="J788" s="27"/>
      <c r="K788" s="9">
        <v>60</v>
      </c>
      <c r="L788" s="13" t="s">
        <v>1031</v>
      </c>
      <c r="M788" s="9">
        <v>99.91</v>
      </c>
      <c r="N788" s="13" t="s">
        <v>1032</v>
      </c>
      <c r="O788" s="9">
        <v>52.2</v>
      </c>
      <c r="P788" s="10" t="s">
        <v>1124</v>
      </c>
    </row>
    <row r="789" spans="1:16" x14ac:dyDescent="0.25">
      <c r="A789" s="4" t="s">
        <v>767</v>
      </c>
      <c r="B789" s="4" t="s">
        <v>28</v>
      </c>
      <c r="C789" s="5">
        <v>80</v>
      </c>
      <c r="D789" s="4" t="s">
        <v>29</v>
      </c>
      <c r="E789" s="4" t="s">
        <v>689</v>
      </c>
      <c r="F789" s="6">
        <v>800</v>
      </c>
      <c r="G789" s="5">
        <v>64000</v>
      </c>
      <c r="H789" s="4" t="s">
        <v>770</v>
      </c>
      <c r="I789" s="21">
        <f t="shared" si="95"/>
        <v>70.703333333333333</v>
      </c>
      <c r="J789" s="27"/>
      <c r="K789" s="9">
        <v>60</v>
      </c>
      <c r="L789" s="13" t="s">
        <v>1031</v>
      </c>
      <c r="M789" s="9">
        <v>99.91</v>
      </c>
      <c r="N789" s="13" t="s">
        <v>1032</v>
      </c>
      <c r="O789" s="9">
        <v>52.2</v>
      </c>
      <c r="P789" s="10" t="s">
        <v>1124</v>
      </c>
    </row>
    <row r="790" spans="1:16" x14ac:dyDescent="0.25">
      <c r="A790" s="4" t="s">
        <v>767</v>
      </c>
      <c r="B790" s="4" t="s">
        <v>28</v>
      </c>
      <c r="C790" s="5">
        <v>82.5</v>
      </c>
      <c r="D790" s="4" t="s">
        <v>59</v>
      </c>
      <c r="E790" s="4" t="s">
        <v>102</v>
      </c>
      <c r="F790" s="6">
        <v>700</v>
      </c>
      <c r="G790" s="5">
        <v>57750</v>
      </c>
      <c r="H790" s="4" t="s">
        <v>771</v>
      </c>
      <c r="I790" s="21">
        <f t="shared" si="95"/>
        <v>70.703333333333333</v>
      </c>
      <c r="J790" s="27"/>
      <c r="K790" s="9">
        <v>60</v>
      </c>
      <c r="L790" s="13" t="s">
        <v>1031</v>
      </c>
      <c r="M790" s="9">
        <v>99.91</v>
      </c>
      <c r="N790" s="13" t="s">
        <v>1032</v>
      </c>
      <c r="O790" s="9">
        <v>52.2</v>
      </c>
      <c r="P790" s="10" t="s">
        <v>1124</v>
      </c>
    </row>
    <row r="791" spans="1:16" ht="60" x14ac:dyDescent="0.25">
      <c r="A791" s="4" t="s">
        <v>767</v>
      </c>
      <c r="B791" s="4" t="s">
        <v>28</v>
      </c>
      <c r="C791" s="5">
        <v>90</v>
      </c>
      <c r="D791" s="4" t="s">
        <v>337</v>
      </c>
      <c r="E791" s="4" t="s">
        <v>772</v>
      </c>
      <c r="F791" s="6">
        <v>792</v>
      </c>
      <c r="G791" s="5">
        <v>71280</v>
      </c>
      <c r="H791" s="7" t="s">
        <v>773</v>
      </c>
      <c r="I791" s="21">
        <f t="shared" si="95"/>
        <v>70.703333333333333</v>
      </c>
      <c r="J791" s="27"/>
      <c r="K791" s="9">
        <v>60</v>
      </c>
      <c r="L791" s="13" t="s">
        <v>1031</v>
      </c>
      <c r="M791" s="9">
        <v>99.91</v>
      </c>
      <c r="N791" s="13" t="s">
        <v>1032</v>
      </c>
      <c r="O791" s="9">
        <v>52.2</v>
      </c>
      <c r="P791" s="10" t="s">
        <v>1124</v>
      </c>
    </row>
    <row r="792" spans="1:16" x14ac:dyDescent="0.25">
      <c r="A792" s="4" t="s">
        <v>767</v>
      </c>
      <c r="B792" s="4" t="s">
        <v>25</v>
      </c>
      <c r="C792" s="5">
        <v>780</v>
      </c>
      <c r="D792" s="4" t="s">
        <v>29</v>
      </c>
      <c r="E792" s="4" t="s">
        <v>774</v>
      </c>
      <c r="F792" s="6">
        <v>500</v>
      </c>
      <c r="G792" s="5">
        <v>390000</v>
      </c>
      <c r="H792" s="4" t="s">
        <v>775</v>
      </c>
      <c r="I792" s="21">
        <f t="shared" si="95"/>
        <v>1150</v>
      </c>
      <c r="J792" s="27"/>
      <c r="K792" s="9">
        <v>1187</v>
      </c>
      <c r="L792" s="13" t="s">
        <v>1033</v>
      </c>
      <c r="M792" s="9">
        <v>1603</v>
      </c>
      <c r="N792" s="13" t="s">
        <v>1034</v>
      </c>
      <c r="O792" s="9">
        <v>660</v>
      </c>
      <c r="P792" s="10" t="s">
        <v>1035</v>
      </c>
    </row>
    <row r="793" spans="1:16" x14ac:dyDescent="0.25">
      <c r="C793" s="3"/>
      <c r="F793" s="8"/>
      <c r="G793" s="3"/>
    </row>
    <row r="794" spans="1:16" x14ac:dyDescent="0.25">
      <c r="A794" s="37" t="s">
        <v>776</v>
      </c>
      <c r="B794" s="37"/>
      <c r="C794" s="37"/>
      <c r="D794" s="37"/>
      <c r="E794" s="37"/>
      <c r="F794" s="37"/>
      <c r="G794" s="37"/>
      <c r="H794" s="37"/>
    </row>
    <row r="795" spans="1:16" x14ac:dyDescent="0.25">
      <c r="C795" s="3"/>
      <c r="E795" t="s">
        <v>11</v>
      </c>
      <c r="F795" s="2">
        <v>600</v>
      </c>
      <c r="G795" s="3"/>
    </row>
    <row r="796" spans="1:16" ht="30" x14ac:dyDescent="0.25">
      <c r="A796" s="4" t="s">
        <v>12</v>
      </c>
      <c r="B796" s="4" t="s">
        <v>13</v>
      </c>
      <c r="C796" s="4" t="s">
        <v>14</v>
      </c>
      <c r="D796" s="4" t="s">
        <v>15</v>
      </c>
      <c r="E796" s="4" t="s">
        <v>16</v>
      </c>
      <c r="F796" s="4" t="s">
        <v>17</v>
      </c>
      <c r="G796" s="4" t="s">
        <v>18</v>
      </c>
      <c r="H796" s="4" t="s">
        <v>19</v>
      </c>
      <c r="I796" s="19" t="s">
        <v>1061</v>
      </c>
      <c r="J796" s="19" t="s">
        <v>1109</v>
      </c>
      <c r="K796" t="s">
        <v>1112</v>
      </c>
      <c r="L796" t="s">
        <v>1113</v>
      </c>
      <c r="M796" t="s">
        <v>1114</v>
      </c>
      <c r="N796" t="s">
        <v>1115</v>
      </c>
      <c r="O796" t="s">
        <v>1116</v>
      </c>
      <c r="P796" t="s">
        <v>1117</v>
      </c>
    </row>
    <row r="797" spans="1:16" x14ac:dyDescent="0.25">
      <c r="A797" s="4" t="s">
        <v>777</v>
      </c>
      <c r="B797" s="4" t="s">
        <v>28</v>
      </c>
      <c r="C797" s="5">
        <v>199</v>
      </c>
      <c r="D797" s="4" t="s">
        <v>22</v>
      </c>
      <c r="E797" s="4" t="s">
        <v>134</v>
      </c>
      <c r="F797" s="6">
        <v>600</v>
      </c>
      <c r="G797" s="5">
        <v>119400</v>
      </c>
      <c r="H797" s="4" t="s">
        <v>778</v>
      </c>
      <c r="I797" s="21">
        <f t="shared" ref="I797:I801" si="96">+(K797+M797+O797)/3</f>
        <v>397.52666666666664</v>
      </c>
      <c r="J797" s="27"/>
      <c r="K797" s="9">
        <v>450</v>
      </c>
      <c r="L797" s="13" t="s">
        <v>1036</v>
      </c>
      <c r="M797" s="9">
        <v>273</v>
      </c>
      <c r="N797" s="13" t="s">
        <v>1037</v>
      </c>
      <c r="O797" s="9">
        <v>469.58</v>
      </c>
      <c r="P797" s="10" t="s">
        <v>1038</v>
      </c>
    </row>
    <row r="798" spans="1:16" x14ac:dyDescent="0.25">
      <c r="A798" s="4" t="s">
        <v>777</v>
      </c>
      <c r="B798" s="4" t="s">
        <v>28</v>
      </c>
      <c r="C798" s="5">
        <v>273</v>
      </c>
      <c r="D798" s="4" t="s">
        <v>29</v>
      </c>
      <c r="E798" s="4" t="s">
        <v>779</v>
      </c>
      <c r="F798" s="6">
        <v>600</v>
      </c>
      <c r="G798" s="5">
        <v>163800</v>
      </c>
      <c r="H798" s="4" t="s">
        <v>780</v>
      </c>
      <c r="I798" s="21">
        <f t="shared" si="96"/>
        <v>397.52666666666664</v>
      </c>
      <c r="J798" s="27"/>
      <c r="K798" s="9">
        <v>450</v>
      </c>
      <c r="L798" s="13" t="s">
        <v>1036</v>
      </c>
      <c r="M798" s="9">
        <v>273</v>
      </c>
      <c r="N798" s="13" t="s">
        <v>1037</v>
      </c>
      <c r="O798" s="9">
        <v>469.58</v>
      </c>
      <c r="P798" s="10" t="s">
        <v>1038</v>
      </c>
    </row>
    <row r="799" spans="1:16" x14ac:dyDescent="0.25">
      <c r="A799" s="4" t="s">
        <v>777</v>
      </c>
      <c r="B799" s="4" t="s">
        <v>28</v>
      </c>
      <c r="C799" s="5">
        <v>322.11</v>
      </c>
      <c r="D799" s="4" t="s">
        <v>26</v>
      </c>
      <c r="E799" s="4" t="s">
        <v>781</v>
      </c>
      <c r="F799" s="6">
        <v>200</v>
      </c>
      <c r="G799" s="5">
        <v>64422</v>
      </c>
      <c r="H799" s="4" t="s">
        <v>782</v>
      </c>
      <c r="I799" s="21">
        <f t="shared" si="96"/>
        <v>397.52666666666664</v>
      </c>
      <c r="J799" s="27"/>
      <c r="K799" s="9">
        <v>450</v>
      </c>
      <c r="L799" s="13" t="s">
        <v>1036</v>
      </c>
      <c r="M799" s="9">
        <v>273</v>
      </c>
      <c r="N799" s="13" t="s">
        <v>1037</v>
      </c>
      <c r="O799" s="9">
        <v>469.58</v>
      </c>
      <c r="P799" s="10" t="s">
        <v>1038</v>
      </c>
    </row>
    <row r="800" spans="1:16" x14ac:dyDescent="0.25">
      <c r="A800" s="4" t="s">
        <v>777</v>
      </c>
      <c r="B800" s="4" t="s">
        <v>28</v>
      </c>
      <c r="C800" s="5">
        <v>342</v>
      </c>
      <c r="D800" s="4" t="s">
        <v>59</v>
      </c>
      <c r="E800" s="4" t="s">
        <v>134</v>
      </c>
      <c r="F800" s="6">
        <v>500</v>
      </c>
      <c r="G800" s="5">
        <v>171000</v>
      </c>
      <c r="H800" s="4" t="s">
        <v>783</v>
      </c>
      <c r="I800" s="21">
        <f t="shared" si="96"/>
        <v>397.52666666666664</v>
      </c>
      <c r="J800" s="27"/>
      <c r="K800" s="9">
        <v>450</v>
      </c>
      <c r="L800" s="13" t="s">
        <v>1036</v>
      </c>
      <c r="M800" s="9">
        <v>273</v>
      </c>
      <c r="N800" s="13" t="s">
        <v>1037</v>
      </c>
      <c r="O800" s="9">
        <v>469.58</v>
      </c>
      <c r="P800" s="10" t="s">
        <v>1038</v>
      </c>
    </row>
    <row r="801" spans="1:16" ht="120" x14ac:dyDescent="0.25">
      <c r="A801" s="4" t="s">
        <v>777</v>
      </c>
      <c r="B801" s="4" t="s">
        <v>28</v>
      </c>
      <c r="C801" s="5">
        <v>980</v>
      </c>
      <c r="D801" s="4" t="s">
        <v>337</v>
      </c>
      <c r="E801" s="4" t="s">
        <v>784</v>
      </c>
      <c r="F801" s="6">
        <v>600</v>
      </c>
      <c r="G801" s="5">
        <v>588000</v>
      </c>
      <c r="H801" s="7" t="s">
        <v>785</v>
      </c>
      <c r="I801" s="32">
        <f t="shared" si="96"/>
        <v>957.07066666666663</v>
      </c>
      <c r="J801" s="27"/>
      <c r="K801" s="9">
        <f>10770/10</f>
        <v>1077</v>
      </c>
      <c r="L801" s="13" t="s">
        <v>1146</v>
      </c>
      <c r="M801" s="9">
        <v>1100</v>
      </c>
      <c r="N801" s="13" t="s">
        <v>1039</v>
      </c>
      <c r="O801" s="9">
        <f>13884.24/20</f>
        <v>694.21199999999999</v>
      </c>
      <c r="P801" s="10" t="s">
        <v>1147</v>
      </c>
    </row>
    <row r="802" spans="1:16" x14ac:dyDescent="0.25">
      <c r="C802" s="3"/>
      <c r="F802" s="8"/>
      <c r="G802" s="3"/>
    </row>
    <row r="803" spans="1:16" x14ac:dyDescent="0.25">
      <c r="A803" s="37" t="s">
        <v>786</v>
      </c>
      <c r="B803" s="37"/>
      <c r="C803" s="37"/>
      <c r="D803" s="37"/>
      <c r="E803" s="37"/>
      <c r="F803" s="37"/>
      <c r="G803" s="37"/>
      <c r="H803" s="37"/>
    </row>
    <row r="804" spans="1:16" x14ac:dyDescent="0.25">
      <c r="C804" s="3"/>
      <c r="E804" t="s">
        <v>11</v>
      </c>
      <c r="F804" s="2">
        <v>1500</v>
      </c>
      <c r="G804" s="3"/>
    </row>
    <row r="805" spans="1:16" ht="30" x14ac:dyDescent="0.25">
      <c r="A805" s="4" t="s">
        <v>12</v>
      </c>
      <c r="B805" s="4" t="s">
        <v>13</v>
      </c>
      <c r="C805" s="4" t="s">
        <v>14</v>
      </c>
      <c r="D805" s="4" t="s">
        <v>15</v>
      </c>
      <c r="E805" s="4" t="s">
        <v>16</v>
      </c>
      <c r="F805" s="4" t="s">
        <v>17</v>
      </c>
      <c r="G805" s="4" t="s">
        <v>18</v>
      </c>
      <c r="H805" s="4" t="s">
        <v>19</v>
      </c>
      <c r="I805" s="19" t="s">
        <v>1061</v>
      </c>
      <c r="J805" s="19" t="s">
        <v>1109</v>
      </c>
      <c r="K805" t="s">
        <v>1112</v>
      </c>
      <c r="L805" t="s">
        <v>1113</v>
      </c>
      <c r="M805" t="s">
        <v>1114</v>
      </c>
      <c r="N805" t="s">
        <v>1115</v>
      </c>
      <c r="O805" t="s">
        <v>1116</v>
      </c>
      <c r="P805" t="s">
        <v>1117</v>
      </c>
    </row>
    <row r="806" spans="1:16" x14ac:dyDescent="0.25">
      <c r="A806" s="4" t="s">
        <v>787</v>
      </c>
      <c r="B806" s="4" t="s">
        <v>28</v>
      </c>
      <c r="C806" s="5">
        <v>1008.96</v>
      </c>
      <c r="D806" s="4" t="s">
        <v>26</v>
      </c>
      <c r="E806" s="4" t="s">
        <v>788</v>
      </c>
      <c r="F806" s="6">
        <v>200</v>
      </c>
      <c r="G806" s="5">
        <v>201792</v>
      </c>
      <c r="H806" s="4" t="s">
        <v>788</v>
      </c>
      <c r="I806" s="21">
        <f t="shared" ref="I806:I814" si="97">+(K806+M806+O806)/3</f>
        <v>1754</v>
      </c>
      <c r="J806" s="27"/>
      <c r="K806" s="9">
        <v>1420</v>
      </c>
      <c r="L806" s="13" t="s">
        <v>1042</v>
      </c>
      <c r="M806" s="9">
        <v>1600</v>
      </c>
      <c r="N806" s="13" t="s">
        <v>1040</v>
      </c>
      <c r="O806" s="9">
        <v>2242</v>
      </c>
      <c r="P806" s="10" t="s">
        <v>1041</v>
      </c>
    </row>
    <row r="807" spans="1:16" x14ac:dyDescent="0.25">
      <c r="A807" s="4" t="s">
        <v>787</v>
      </c>
      <c r="B807" s="4" t="s">
        <v>28</v>
      </c>
      <c r="C807" s="5">
        <v>1020</v>
      </c>
      <c r="D807" s="4" t="s">
        <v>29</v>
      </c>
      <c r="E807" s="4" t="s">
        <v>23</v>
      </c>
      <c r="F807" s="6">
        <v>1500</v>
      </c>
      <c r="G807" s="5">
        <v>1530000</v>
      </c>
      <c r="H807" s="4" t="s">
        <v>789</v>
      </c>
      <c r="I807" s="21">
        <f t="shared" si="97"/>
        <v>1754</v>
      </c>
      <c r="J807" s="27"/>
      <c r="K807" s="9">
        <v>1420</v>
      </c>
      <c r="L807" s="13" t="s">
        <v>1042</v>
      </c>
      <c r="M807" s="9">
        <v>1600</v>
      </c>
      <c r="N807" s="13" t="s">
        <v>1040</v>
      </c>
      <c r="O807" s="9">
        <v>2242</v>
      </c>
      <c r="P807" s="10" t="s">
        <v>1041</v>
      </c>
    </row>
    <row r="808" spans="1:16" x14ac:dyDescent="0.25">
      <c r="A808" s="4" t="s">
        <v>787</v>
      </c>
      <c r="B808" s="4" t="s">
        <v>25</v>
      </c>
      <c r="C808" s="5">
        <v>1050</v>
      </c>
      <c r="D808" s="4" t="s">
        <v>22</v>
      </c>
      <c r="E808" s="4" t="s">
        <v>134</v>
      </c>
      <c r="F808" s="6">
        <v>1500</v>
      </c>
      <c r="G808" s="5">
        <v>1575000</v>
      </c>
      <c r="H808" s="4" t="s">
        <v>790</v>
      </c>
      <c r="I808" s="21">
        <f t="shared" si="97"/>
        <v>1754</v>
      </c>
      <c r="J808" s="27"/>
      <c r="K808" s="9">
        <v>1420</v>
      </c>
      <c r="L808" s="13" t="s">
        <v>1042</v>
      </c>
      <c r="M808" s="9">
        <v>1600</v>
      </c>
      <c r="N808" s="13" t="s">
        <v>1040</v>
      </c>
      <c r="O808" s="9">
        <v>2242</v>
      </c>
      <c r="P808" s="10" t="s">
        <v>1041</v>
      </c>
    </row>
    <row r="809" spans="1:16" x14ac:dyDescent="0.25">
      <c r="A809" s="4" t="s">
        <v>787</v>
      </c>
      <c r="B809" s="4" t="s">
        <v>25</v>
      </c>
      <c r="C809" s="5">
        <v>1385</v>
      </c>
      <c r="D809" s="4" t="s">
        <v>29</v>
      </c>
      <c r="E809" s="4" t="s">
        <v>23</v>
      </c>
      <c r="F809" s="6">
        <v>1500</v>
      </c>
      <c r="G809" s="5">
        <v>2077500</v>
      </c>
      <c r="H809" s="4" t="s">
        <v>791</v>
      </c>
      <c r="I809" s="21">
        <f t="shared" si="97"/>
        <v>1754</v>
      </c>
      <c r="J809" s="27"/>
      <c r="K809" s="9">
        <v>1420</v>
      </c>
      <c r="L809" s="13" t="s">
        <v>1042</v>
      </c>
      <c r="M809" s="9">
        <v>1600</v>
      </c>
      <c r="N809" s="13" t="s">
        <v>1040</v>
      </c>
      <c r="O809" s="9">
        <v>2242</v>
      </c>
      <c r="P809" s="10" t="s">
        <v>1041</v>
      </c>
    </row>
    <row r="810" spans="1:16" x14ac:dyDescent="0.25">
      <c r="A810" s="4" t="s">
        <v>787</v>
      </c>
      <c r="B810" s="4" t="s">
        <v>41</v>
      </c>
      <c r="C810" s="5">
        <v>1405</v>
      </c>
      <c r="D810" s="4" t="s">
        <v>29</v>
      </c>
      <c r="E810" s="4" t="s">
        <v>23</v>
      </c>
      <c r="F810" s="6">
        <v>1500</v>
      </c>
      <c r="G810" s="5">
        <v>2107500</v>
      </c>
      <c r="H810" s="4" t="s">
        <v>792</v>
      </c>
      <c r="I810" s="21">
        <f t="shared" si="97"/>
        <v>1802.67</v>
      </c>
      <c r="J810" s="27"/>
      <c r="K810" s="9">
        <v>1600</v>
      </c>
      <c r="L810" s="13" t="s">
        <v>1043</v>
      </c>
      <c r="M810" s="9">
        <v>2120</v>
      </c>
      <c r="N810" s="13" t="s">
        <v>1044</v>
      </c>
      <c r="O810" s="9">
        <v>1688.01</v>
      </c>
      <c r="P810" s="10" t="s">
        <v>1045</v>
      </c>
    </row>
    <row r="811" spans="1:16" x14ac:dyDescent="0.25">
      <c r="A811" s="4" t="s">
        <v>787</v>
      </c>
      <c r="B811" s="4" t="s">
        <v>28</v>
      </c>
      <c r="C811" s="5">
        <v>1690</v>
      </c>
      <c r="D811" s="4" t="s">
        <v>22</v>
      </c>
      <c r="E811" s="4" t="s">
        <v>134</v>
      </c>
      <c r="F811" s="6">
        <v>1500</v>
      </c>
      <c r="G811" s="5">
        <v>2535000</v>
      </c>
      <c r="H811" s="4" t="s">
        <v>793</v>
      </c>
      <c r="I811" s="21">
        <f t="shared" si="97"/>
        <v>3408.89</v>
      </c>
      <c r="J811" s="27"/>
      <c r="K811" s="9">
        <v>3651.67</v>
      </c>
      <c r="L811" s="13" t="s">
        <v>1125</v>
      </c>
      <c r="M811" s="9">
        <v>3200</v>
      </c>
      <c r="N811" s="13" t="s">
        <v>1046</v>
      </c>
      <c r="O811" s="9">
        <v>3375</v>
      </c>
      <c r="P811" s="10" t="s">
        <v>1148</v>
      </c>
    </row>
    <row r="812" spans="1:16" x14ac:dyDescent="0.25">
      <c r="A812" s="4" t="s">
        <v>787</v>
      </c>
      <c r="B812" s="4" t="s">
        <v>32</v>
      </c>
      <c r="C812" s="5">
        <v>1700</v>
      </c>
      <c r="D812" s="4" t="s">
        <v>29</v>
      </c>
      <c r="E812" s="4" t="s">
        <v>23</v>
      </c>
      <c r="F812" s="6">
        <v>1500</v>
      </c>
      <c r="G812" s="5">
        <v>2550000</v>
      </c>
      <c r="H812" s="4" t="s">
        <v>794</v>
      </c>
      <c r="I812" s="21">
        <f t="shared" si="97"/>
        <v>3408.89</v>
      </c>
      <c r="J812" s="27"/>
      <c r="K812" s="9">
        <v>3651.67</v>
      </c>
      <c r="L812" s="13" t="s">
        <v>1125</v>
      </c>
      <c r="M812" s="9">
        <v>3200</v>
      </c>
      <c r="N812" s="13" t="s">
        <v>1046</v>
      </c>
      <c r="O812" s="9">
        <v>3375</v>
      </c>
      <c r="P812" s="10" t="s">
        <v>1148</v>
      </c>
    </row>
    <row r="813" spans="1:16" x14ac:dyDescent="0.25">
      <c r="A813" s="4" t="s">
        <v>787</v>
      </c>
      <c r="B813" s="4" t="s">
        <v>28</v>
      </c>
      <c r="C813" s="5">
        <v>3079.5</v>
      </c>
      <c r="D813" s="4" t="s">
        <v>59</v>
      </c>
      <c r="E813" s="4" t="s">
        <v>134</v>
      </c>
      <c r="F813" s="6">
        <v>1300</v>
      </c>
      <c r="G813" s="5">
        <v>4003350</v>
      </c>
      <c r="H813" s="4" t="s">
        <v>795</v>
      </c>
      <c r="I813" s="21">
        <f t="shared" si="97"/>
        <v>3408.89</v>
      </c>
      <c r="J813" s="27"/>
      <c r="K813" s="9">
        <v>3651.67</v>
      </c>
      <c r="L813" s="13" t="s">
        <v>1125</v>
      </c>
      <c r="M813" s="9">
        <v>3200</v>
      </c>
      <c r="N813" s="13" t="s">
        <v>1046</v>
      </c>
      <c r="O813" s="9">
        <v>3375</v>
      </c>
      <c r="P813" s="10" t="s">
        <v>1148</v>
      </c>
    </row>
    <row r="814" spans="1:16" x14ac:dyDescent="0.25">
      <c r="A814" s="4" t="s">
        <v>787</v>
      </c>
      <c r="B814" s="4" t="s">
        <v>21</v>
      </c>
      <c r="C814" s="5">
        <v>3436</v>
      </c>
      <c r="D814" s="4" t="s">
        <v>29</v>
      </c>
      <c r="E814" s="4" t="s">
        <v>23</v>
      </c>
      <c r="F814" s="6">
        <v>1500</v>
      </c>
      <c r="G814" s="5">
        <v>5154000</v>
      </c>
      <c r="H814" s="4" t="s">
        <v>796</v>
      </c>
      <c r="I814" s="21">
        <f t="shared" si="97"/>
        <v>4577.666666666667</v>
      </c>
      <c r="J814" s="27"/>
      <c r="K814" s="9">
        <v>5066</v>
      </c>
      <c r="L814" s="13" t="s">
        <v>1047</v>
      </c>
      <c r="M814" s="9">
        <v>5280</v>
      </c>
      <c r="N814" s="17" t="s">
        <v>1126</v>
      </c>
      <c r="O814" s="9">
        <v>3387</v>
      </c>
      <c r="P814" s="10" t="s">
        <v>1048</v>
      </c>
    </row>
    <row r="815" spans="1:16" x14ac:dyDescent="0.25">
      <c r="C815" s="3"/>
      <c r="F815" s="8"/>
      <c r="G815" s="3"/>
    </row>
    <row r="816" spans="1:16" x14ac:dyDescent="0.25">
      <c r="A816" s="37" t="s">
        <v>797</v>
      </c>
      <c r="B816" s="37"/>
      <c r="C816" s="37"/>
      <c r="D816" s="37"/>
      <c r="E816" s="37"/>
      <c r="F816" s="37"/>
      <c r="G816" s="37"/>
      <c r="H816" s="37"/>
    </row>
    <row r="817" spans="1:16" x14ac:dyDescent="0.25">
      <c r="C817" s="3"/>
      <c r="E817" t="s">
        <v>11</v>
      </c>
      <c r="F817" s="2">
        <v>700</v>
      </c>
      <c r="G817" s="3"/>
    </row>
    <row r="818" spans="1:16" ht="30" x14ac:dyDescent="0.25">
      <c r="A818" s="4" t="s">
        <v>12</v>
      </c>
      <c r="B818" s="4" t="s">
        <v>13</v>
      </c>
      <c r="C818" s="4" t="s">
        <v>14</v>
      </c>
      <c r="D818" s="4" t="s">
        <v>15</v>
      </c>
      <c r="E818" s="4" t="s">
        <v>16</v>
      </c>
      <c r="F818" s="4" t="s">
        <v>17</v>
      </c>
      <c r="G818" s="4" t="s">
        <v>18</v>
      </c>
      <c r="H818" s="4" t="s">
        <v>19</v>
      </c>
      <c r="I818" s="19" t="s">
        <v>1061</v>
      </c>
      <c r="J818" s="19" t="s">
        <v>1109</v>
      </c>
      <c r="K818" t="s">
        <v>1112</v>
      </c>
      <c r="L818" t="s">
        <v>1113</v>
      </c>
      <c r="M818" t="s">
        <v>1114</v>
      </c>
      <c r="N818" t="s">
        <v>1115</v>
      </c>
      <c r="O818" t="s">
        <v>1116</v>
      </c>
      <c r="P818" t="s">
        <v>1117</v>
      </c>
    </row>
    <row r="819" spans="1:16" x14ac:dyDescent="0.25">
      <c r="A819" s="4" t="s">
        <v>798</v>
      </c>
      <c r="B819" s="4" t="s">
        <v>28</v>
      </c>
      <c r="C819" s="5">
        <v>872.5</v>
      </c>
      <c r="D819" s="4" t="s">
        <v>22</v>
      </c>
      <c r="E819" s="4" t="s">
        <v>526</v>
      </c>
      <c r="F819" s="6">
        <v>700</v>
      </c>
      <c r="G819" s="5">
        <v>610750</v>
      </c>
      <c r="H819" s="4" t="s">
        <v>799</v>
      </c>
      <c r="I819" s="21">
        <f t="shared" ref="I819:I825" si="98">+(K819+M819+O819)/3</f>
        <v>1702.6833333333334</v>
      </c>
      <c r="J819" s="27"/>
      <c r="K819" s="9">
        <v>1690</v>
      </c>
      <c r="L819" s="13" t="s">
        <v>1049</v>
      </c>
      <c r="M819" s="9">
        <v>2100</v>
      </c>
      <c r="N819" s="13" t="s">
        <v>1050</v>
      </c>
      <c r="O819" s="9">
        <v>1318.05</v>
      </c>
      <c r="P819" s="10" t="s">
        <v>1051</v>
      </c>
    </row>
    <row r="820" spans="1:16" ht="60" x14ac:dyDescent="0.25">
      <c r="A820" s="4" t="s">
        <v>798</v>
      </c>
      <c r="B820" s="4" t="s">
        <v>28</v>
      </c>
      <c r="C820" s="5">
        <v>1028</v>
      </c>
      <c r="D820" s="4" t="s">
        <v>29</v>
      </c>
      <c r="E820" s="4" t="s">
        <v>526</v>
      </c>
      <c r="F820" s="6">
        <v>700</v>
      </c>
      <c r="G820" s="5">
        <v>719600</v>
      </c>
      <c r="H820" s="7" t="s">
        <v>800</v>
      </c>
      <c r="I820" s="21">
        <f t="shared" si="98"/>
        <v>1702.6833333333334</v>
      </c>
      <c r="J820" s="27"/>
      <c r="K820" s="9">
        <v>1690</v>
      </c>
      <c r="L820" s="13" t="s">
        <v>1049</v>
      </c>
      <c r="M820" s="9">
        <v>2100</v>
      </c>
      <c r="N820" s="13" t="s">
        <v>1050</v>
      </c>
      <c r="O820" s="9">
        <v>1318.05</v>
      </c>
      <c r="P820" s="10" t="s">
        <v>1051</v>
      </c>
    </row>
    <row r="821" spans="1:16" x14ac:dyDescent="0.25">
      <c r="A821" s="4" t="s">
        <v>798</v>
      </c>
      <c r="B821" s="4" t="s">
        <v>25</v>
      </c>
      <c r="C821" s="5">
        <v>1257.1500000000001</v>
      </c>
      <c r="D821" s="4" t="s">
        <v>22</v>
      </c>
      <c r="E821" s="4" t="s">
        <v>526</v>
      </c>
      <c r="F821" s="6">
        <v>700</v>
      </c>
      <c r="G821" s="5">
        <v>880005</v>
      </c>
      <c r="H821" s="4" t="s">
        <v>801</v>
      </c>
      <c r="I821" s="21">
        <f t="shared" si="98"/>
        <v>2866.6666666666665</v>
      </c>
      <c r="J821" s="27"/>
      <c r="K821" s="9">
        <v>3350</v>
      </c>
      <c r="L821" s="13" t="s">
        <v>1052</v>
      </c>
      <c r="M821" s="9">
        <v>2850</v>
      </c>
      <c r="N821" s="13" t="s">
        <v>1053</v>
      </c>
      <c r="O821" s="9">
        <v>2400</v>
      </c>
      <c r="P821" s="10" t="s">
        <v>1054</v>
      </c>
    </row>
    <row r="822" spans="1:16" ht="60" x14ac:dyDescent="0.25">
      <c r="A822" s="4" t="s">
        <v>798</v>
      </c>
      <c r="B822" s="4" t="s">
        <v>25</v>
      </c>
      <c r="C822" s="5">
        <v>1470</v>
      </c>
      <c r="D822" s="4" t="s">
        <v>29</v>
      </c>
      <c r="E822" s="4" t="s">
        <v>526</v>
      </c>
      <c r="F822" s="6">
        <v>700</v>
      </c>
      <c r="G822" s="5">
        <v>1029000</v>
      </c>
      <c r="H822" s="7" t="s">
        <v>802</v>
      </c>
      <c r="I822" s="21">
        <f t="shared" si="98"/>
        <v>2866.6666666666665</v>
      </c>
      <c r="J822" s="27"/>
      <c r="K822" s="9">
        <v>3350</v>
      </c>
      <c r="L822" s="13" t="s">
        <v>1052</v>
      </c>
      <c r="M822" s="9">
        <v>2850</v>
      </c>
      <c r="N822" s="13" t="s">
        <v>1053</v>
      </c>
      <c r="O822" s="9">
        <v>2400</v>
      </c>
      <c r="P822" s="10" t="s">
        <v>1054</v>
      </c>
    </row>
    <row r="823" spans="1:16" x14ac:dyDescent="0.25">
      <c r="A823" s="4" t="s">
        <v>798</v>
      </c>
      <c r="B823" s="4" t="s">
        <v>28</v>
      </c>
      <c r="C823" s="5">
        <v>1705.41</v>
      </c>
      <c r="D823" s="4" t="s">
        <v>26</v>
      </c>
      <c r="E823" s="4" t="s">
        <v>803</v>
      </c>
      <c r="F823" s="6">
        <v>60</v>
      </c>
      <c r="G823" s="5">
        <v>102324.6</v>
      </c>
      <c r="H823" s="4" t="s">
        <v>804</v>
      </c>
      <c r="I823" s="21">
        <f t="shared" si="98"/>
        <v>2866.6666666666665</v>
      </c>
      <c r="J823" s="27"/>
      <c r="K823" s="9">
        <v>3350</v>
      </c>
      <c r="L823" s="13" t="s">
        <v>1052</v>
      </c>
      <c r="M823" s="9">
        <v>2850</v>
      </c>
      <c r="N823" s="13" t="s">
        <v>1053</v>
      </c>
      <c r="O823" s="9">
        <v>2400</v>
      </c>
      <c r="P823" s="10" t="s">
        <v>1054</v>
      </c>
    </row>
    <row r="824" spans="1:16" x14ac:dyDescent="0.25">
      <c r="A824" s="4" t="s">
        <v>798</v>
      </c>
      <c r="B824" s="4" t="s">
        <v>32</v>
      </c>
      <c r="C824" s="5">
        <v>5500</v>
      </c>
      <c r="D824" s="4" t="s">
        <v>22</v>
      </c>
      <c r="E824" s="4" t="s">
        <v>526</v>
      </c>
      <c r="F824" s="6">
        <v>700</v>
      </c>
      <c r="G824" s="5">
        <v>3850000</v>
      </c>
      <c r="H824" s="4" t="s">
        <v>805</v>
      </c>
      <c r="I824" s="21">
        <f t="shared" si="98"/>
        <v>8097.8533333333326</v>
      </c>
      <c r="J824" s="27"/>
      <c r="K824" s="9">
        <v>8685</v>
      </c>
      <c r="L824" s="13" t="s">
        <v>1055</v>
      </c>
      <c r="M824" s="9">
        <v>8580.73</v>
      </c>
      <c r="N824" s="13" t="s">
        <v>1058</v>
      </c>
      <c r="O824" s="9">
        <v>7027.83</v>
      </c>
      <c r="P824" s="10" t="s">
        <v>1059</v>
      </c>
    </row>
    <row r="825" spans="1:16" x14ac:dyDescent="0.25">
      <c r="A825" s="4" t="s">
        <v>798</v>
      </c>
      <c r="B825" s="4" t="s">
        <v>21</v>
      </c>
      <c r="C825" s="5">
        <v>9944</v>
      </c>
      <c r="D825" s="4" t="s">
        <v>22</v>
      </c>
      <c r="E825" s="4" t="s">
        <v>526</v>
      </c>
      <c r="F825" s="6">
        <v>700</v>
      </c>
      <c r="G825" s="5">
        <v>6960800</v>
      </c>
      <c r="H825" s="4" t="s">
        <v>806</v>
      </c>
      <c r="I825" s="21">
        <f t="shared" si="98"/>
        <v>14385.583333333334</v>
      </c>
      <c r="J825" s="27"/>
      <c r="K825" s="9">
        <v>16839.990000000002</v>
      </c>
      <c r="L825" s="13" t="s">
        <v>1056</v>
      </c>
      <c r="M825" s="9">
        <v>16643.07</v>
      </c>
      <c r="N825" s="13" t="s">
        <v>1057</v>
      </c>
      <c r="O825" s="9">
        <v>9673.69</v>
      </c>
      <c r="P825" s="10" t="s">
        <v>1060</v>
      </c>
    </row>
  </sheetData>
  <mergeCells count="68">
    <mergeCell ref="A794:H794"/>
    <mergeCell ref="A803:H803"/>
    <mergeCell ref="A816:H816"/>
    <mergeCell ref="A739:H739"/>
    <mergeCell ref="A748:H748"/>
    <mergeCell ref="A760:H760"/>
    <mergeCell ref="A773:H773"/>
    <mergeCell ref="A784:H784"/>
    <mergeCell ref="A683:H683"/>
    <mergeCell ref="A695:H695"/>
    <mergeCell ref="A704:H704"/>
    <mergeCell ref="A718:H718"/>
    <mergeCell ref="A729:H729"/>
    <mergeCell ref="A628:H628"/>
    <mergeCell ref="A638:H638"/>
    <mergeCell ref="A649:H649"/>
    <mergeCell ref="A659:H659"/>
    <mergeCell ref="A669:H669"/>
    <mergeCell ref="A582:H582"/>
    <mergeCell ref="A592:H592"/>
    <mergeCell ref="A601:H601"/>
    <mergeCell ref="A612:H612"/>
    <mergeCell ref="A620:H620"/>
    <mergeCell ref="A533:H533"/>
    <mergeCell ref="A546:H546"/>
    <mergeCell ref="A557:H557"/>
    <mergeCell ref="A566:H566"/>
    <mergeCell ref="A574:H574"/>
    <mergeCell ref="A469:H469"/>
    <mergeCell ref="A480:H480"/>
    <mergeCell ref="A488:H488"/>
    <mergeCell ref="A504:H504"/>
    <mergeCell ref="A515:H515"/>
    <mergeCell ref="A387:H387"/>
    <mergeCell ref="A399:H399"/>
    <mergeCell ref="A409:H409"/>
    <mergeCell ref="A426:H426"/>
    <mergeCell ref="A442:H442"/>
    <mergeCell ref="A307:H307"/>
    <mergeCell ref="A324:H324"/>
    <mergeCell ref="A348:H348"/>
    <mergeCell ref="A358:H358"/>
    <mergeCell ref="A376:H376"/>
    <mergeCell ref="A237:H237"/>
    <mergeCell ref="A250:H250"/>
    <mergeCell ref="A263:H263"/>
    <mergeCell ref="A277:H277"/>
    <mergeCell ref="A291:H291"/>
    <mergeCell ref="A162:H162"/>
    <mergeCell ref="A175:H175"/>
    <mergeCell ref="A202:H202"/>
    <mergeCell ref="A218:H218"/>
    <mergeCell ref="A230:H230"/>
    <mergeCell ref="A93:H93"/>
    <mergeCell ref="A109:H109"/>
    <mergeCell ref="A124:H124"/>
    <mergeCell ref="A133:H133"/>
    <mergeCell ref="A152:H152"/>
    <mergeCell ref="A7:H7"/>
    <mergeCell ref="A21:H21"/>
    <mergeCell ref="A41:H41"/>
    <mergeCell ref="A58:H58"/>
    <mergeCell ref="A75:H75"/>
    <mergeCell ref="C1:G1"/>
    <mergeCell ref="C2:G2"/>
    <mergeCell ref="C3:G3"/>
    <mergeCell ref="C4:G4"/>
    <mergeCell ref="C5:G5"/>
  </mergeCells>
  <hyperlinks>
    <hyperlink ref="N233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3" r:id="rId1" location="gps"/>
    <hyperlink ref="N234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4" r:id="rId2" location="gps"/>
    <hyperlink ref="N235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5" r:id="rId3" location="gps"/>
    <hyperlink ref="N266" r:id="rId4"/>
    <hyperlink ref="L536" r:id="rId5"/>
    <hyperlink ref="N536" r:id="rId6"/>
    <hyperlink ref="P536" r:id="rId7"/>
    <hyperlink ref="L560" r:id="rId8"/>
    <hyperlink ref="L569" r:id="rId9"/>
    <hyperlink ref="N570" r:id="rId10"/>
    <hyperlink ref="L577" r:id="rId11"/>
    <hyperlink ref="N578" r:id="rId12"/>
    <hyperlink ref="P578" r:id="rId13"/>
    <hyperlink ref="L589" r:id="rId14"/>
    <hyperlink ref="L595" r:id="rId15"/>
    <hyperlink ref="L596" r:id="rId16"/>
    <hyperlink ref="L597" r:id="rId17"/>
    <hyperlink ref="L599" r:id="rId18"/>
    <hyperlink ref="L598" r:id="rId19"/>
    <hyperlink ref="N595" r:id="rId20"/>
    <hyperlink ref="N596" r:id="rId21"/>
    <hyperlink ref="N597" r:id="rId22"/>
    <hyperlink ref="N598:N599" r:id="rId23" display="https://articulo.mercadolibre.com.ar/MLA-795566155-caja-archivo-corrugado-plastica-oficio-12-azul-36x25x12-x10u-_JM?matt_tool=38087446&amp;utm_source=google_shopping&amp;utm_medium=organic"/>
    <hyperlink ref="P595" r:id="rId24"/>
    <hyperlink ref="P596" r:id="rId25"/>
    <hyperlink ref="P598" r:id="rId26"/>
    <hyperlink ref="P599" r:id="rId27"/>
    <hyperlink ref="L604" r:id="rId28"/>
    <hyperlink ref="L606" r:id="rId29"/>
    <hyperlink ref="L610" r:id="rId30"/>
    <hyperlink ref="L608:L609" r:id="rId31" display="https://www.tomy.com.ar/80-caja-archivo-plastica-oficio-12-azul-t-volcada/p?idsku=80&amp;gad_source=4&amp;gclid=Cj0KCQjwtsy1BhD7ARIsAHOi4xbSxYPg98X_cVJ2Xo1i3-nHsZykvHxnxezidJtibdrwhOz5S6C-NP8aAnXREALw_wcB"/>
    <hyperlink ref="N604" r:id="rId32"/>
    <hyperlink ref="N606" r:id="rId33"/>
    <hyperlink ref="N607" r:id="rId34"/>
    <hyperlink ref="N608" r:id="rId35"/>
    <hyperlink ref="N609" r:id="rId36"/>
    <hyperlink ref="N610" r:id="rId37"/>
    <hyperlink ref="P604" r:id="rId38"/>
    <hyperlink ref="P605" r:id="rId39"/>
    <hyperlink ref="P606" r:id="rId40"/>
    <hyperlink ref="P608" r:id="rId41"/>
    <hyperlink ref="P609" r:id="rId42"/>
    <hyperlink ref="P610" r:id="rId43"/>
    <hyperlink ref="L615" r:id="rId44"/>
    <hyperlink ref="L616" r:id="rId45"/>
    <hyperlink ref="L617" r:id="rId46"/>
    <hyperlink ref="L618" r:id="rId47"/>
    <hyperlink ref="P615" r:id="rId48"/>
    <hyperlink ref="P623" r:id="rId49"/>
    <hyperlink ref="P624" r:id="rId50"/>
    <hyperlink ref="P625" r:id="rId51"/>
    <hyperlink ref="P626" r:id="rId52"/>
    <hyperlink ref="L623" r:id="rId53"/>
    <hyperlink ref="N623" r:id="rId54"/>
    <hyperlink ref="N635" r:id="rId55"/>
    <hyperlink ref="L631" r:id="rId56"/>
    <hyperlink ref="L634" r:id="rId57"/>
    <hyperlink ref="P631" r:id="rId58"/>
    <hyperlink ref="P633" r:id="rId59"/>
    <hyperlink ref="P634" r:id="rId60"/>
    <hyperlink ref="P635" r:id="rId61"/>
    <hyperlink ref="P636" r:id="rId62"/>
    <hyperlink ref="L641" r:id="rId63"/>
    <hyperlink ref="L644" r:id="rId64"/>
    <hyperlink ref="N644" r:id="rId65"/>
    <hyperlink ref="P641" r:id="rId66"/>
    <hyperlink ref="P644" r:id="rId67"/>
    <hyperlink ref="N654" r:id="rId68"/>
    <hyperlink ref="N656" r:id="rId69"/>
    <hyperlink ref="N657" r:id="rId70"/>
    <hyperlink ref="L652" r:id="rId71"/>
    <hyperlink ref="L655" r:id="rId72"/>
    <hyperlink ref="N652" r:id="rId73"/>
    <hyperlink ref="N655" r:id="rId74"/>
    <hyperlink ref="P654" r:id="rId75"/>
    <hyperlink ref="P655" r:id="rId76"/>
    <hyperlink ref="N664" r:id="rId77"/>
    <hyperlink ref="N666" r:id="rId78"/>
    <hyperlink ref="N667" r:id="rId79"/>
    <hyperlink ref="L662" r:id="rId80"/>
    <hyperlink ref="L665" r:id="rId81"/>
    <hyperlink ref="N662" r:id="rId82"/>
    <hyperlink ref="N665" r:id="rId83"/>
    <hyperlink ref="P664" r:id="rId84"/>
    <hyperlink ref="P665" r:id="rId85"/>
    <hyperlink ref="L672" r:id="rId86"/>
    <hyperlink ref="L673" r:id="rId87"/>
    <hyperlink ref="L674" r:id="rId88"/>
    <hyperlink ref="L675" r:id="rId89"/>
    <hyperlink ref="L676" r:id="rId90"/>
    <hyperlink ref="L677" r:id="rId91"/>
    <hyperlink ref="L681" r:id="rId92"/>
    <hyperlink ref="N672" r:id="rId93"/>
    <hyperlink ref="N673" r:id="rId94"/>
    <hyperlink ref="N674" r:id="rId95"/>
    <hyperlink ref="N677" r:id="rId96"/>
    <hyperlink ref="P673" r:id="rId97"/>
    <hyperlink ref="P674" r:id="rId98"/>
    <hyperlink ref="P677" r:id="rId99"/>
    <hyperlink ref="P681" r:id="rId100"/>
    <hyperlink ref="L686" r:id="rId101"/>
    <hyperlink ref="N688" r:id="rId102"/>
    <hyperlink ref="P689" r:id="rId103"/>
    <hyperlink ref="L700" r:id="rId104"/>
    <hyperlink ref="N700" r:id="rId105" location="position=10&amp;search_layout=grid&amp;type=item&amp;tracking_id=cb89090f-91a6-42e6-b8c6-bcd2f4a80cbd"/>
    <hyperlink ref="P716" r:id="rId106"/>
    <hyperlink ref="L707" r:id="rId107"/>
    <hyperlink ref="L708" r:id="rId108"/>
    <hyperlink ref="L709" r:id="rId109"/>
    <hyperlink ref="L710" r:id="rId110"/>
    <hyperlink ref="L711" r:id="rId111"/>
    <hyperlink ref="L712" r:id="rId112"/>
    <hyperlink ref="L713" r:id="rId113"/>
    <hyperlink ref="L716" r:id="rId114"/>
    <hyperlink ref="N707" r:id="rId115"/>
    <hyperlink ref="N712" r:id="rId116"/>
    <hyperlink ref="N713" r:id="rId117"/>
    <hyperlink ref="N716" r:id="rId118"/>
    <hyperlink ref="P707" r:id="rId119"/>
    <hyperlink ref="P712" r:id="rId120"/>
    <hyperlink ref="P713" r:id="rId121"/>
    <hyperlink ref="N721" r:id="rId122"/>
    <hyperlink ref="N722" r:id="rId123"/>
    <hyperlink ref="N723" r:id="rId124"/>
    <hyperlink ref="N724" r:id="rId125"/>
    <hyperlink ref="N725" r:id="rId126"/>
    <hyperlink ref="N726" r:id="rId127"/>
    <hyperlink ref="N727" r:id="rId128"/>
    <hyperlink ref="L721" r:id="rId129"/>
    <hyperlink ref="P723" r:id="rId130"/>
    <hyperlink ref="P736" r:id="rId131"/>
    <hyperlink ref="P737" r:id="rId132"/>
    <hyperlink ref="L732" r:id="rId133"/>
    <hyperlink ref="L735" r:id="rId134"/>
    <hyperlink ref="L736" r:id="rId135"/>
    <hyperlink ref="N732" r:id="rId136"/>
    <hyperlink ref="N735" r:id="rId137"/>
    <hyperlink ref="N736" r:id="rId138"/>
    <hyperlink ref="P732" r:id="rId139"/>
    <hyperlink ref="L742" r:id="rId140"/>
    <hyperlink ref="L744" r:id="rId141"/>
    <hyperlink ref="N742" r:id="rId142"/>
    <hyperlink ref="N744" r:id="rId143"/>
    <hyperlink ref="P744" r:id="rId144"/>
    <hyperlink ref="P742" r:id="rId145"/>
    <hyperlink ref="P743" r:id="rId146"/>
    <hyperlink ref="N751" r:id="rId147" location="polycard_client=search-nordic&amp;position=1&amp;search_layout=stack&amp;type=item&amp;tracking_id=709f9731-7106-4846-83d1-fc0ca5cbc293"/>
    <hyperlink ref="N752" r:id="rId148" location="polycard_client=search-nordic&amp;position=1&amp;search_layout=stack&amp;type=item&amp;tracking_id=709f9731-7106-4846-83d1-fc0ca5cbc293"/>
    <hyperlink ref="N753" r:id="rId149" location="polycard_client=search-nordic&amp;position=1&amp;search_layout=stack&amp;type=item&amp;tracking_id=709f9731-7106-4846-83d1-fc0ca5cbc293"/>
    <hyperlink ref="L751" r:id="rId150"/>
    <hyperlink ref="L754" r:id="rId151"/>
    <hyperlink ref="L756" r:id="rId152"/>
    <hyperlink ref="L757" r:id="rId153"/>
    <hyperlink ref="N754" r:id="rId154"/>
    <hyperlink ref="N756" r:id="rId155"/>
    <hyperlink ref="N757" r:id="rId156"/>
    <hyperlink ref="L763" r:id="rId157"/>
    <hyperlink ref="L764" r:id="rId158"/>
    <hyperlink ref="L765" r:id="rId159"/>
    <hyperlink ref="L769" r:id="rId160"/>
    <hyperlink ref="L770" r:id="rId161"/>
    <hyperlink ref="N763" r:id="rId162"/>
    <hyperlink ref="N765" r:id="rId163"/>
    <hyperlink ref="N769" r:id="rId164"/>
    <hyperlink ref="N770" r:id="rId165"/>
    <hyperlink ref="P763" r:id="rId166"/>
    <hyperlink ref="P765" r:id="rId167"/>
    <hyperlink ref="P769" r:id="rId168"/>
    <hyperlink ref="P770" r:id="rId169"/>
    <hyperlink ref="L779" r:id="rId170"/>
    <hyperlink ref="N782" r:id="rId171"/>
    <hyperlink ref="P782" r:id="rId172"/>
    <hyperlink ref="L776" r:id="rId173"/>
    <hyperlink ref="L777" r:id="rId174"/>
    <hyperlink ref="L778" r:id="rId175"/>
    <hyperlink ref="L782" r:id="rId176"/>
    <hyperlink ref="N776" r:id="rId177"/>
    <hyperlink ref="N777" r:id="rId178"/>
    <hyperlink ref="N779" r:id="rId179"/>
    <hyperlink ref="P776" r:id="rId180"/>
    <hyperlink ref="P777" r:id="rId181"/>
    <hyperlink ref="P779" r:id="rId182"/>
    <hyperlink ref="P787" r:id="rId183"/>
    <hyperlink ref="P788" r:id="rId184"/>
    <hyperlink ref="P789" r:id="rId185"/>
    <hyperlink ref="P790" r:id="rId186"/>
    <hyperlink ref="P791" r:id="rId187"/>
    <hyperlink ref="L792" r:id="rId188"/>
    <hyperlink ref="L787" r:id="rId189"/>
    <hyperlink ref="N787" r:id="rId190"/>
    <hyperlink ref="N792" r:id="rId191"/>
    <hyperlink ref="P792" r:id="rId192"/>
    <hyperlink ref="L797" r:id="rId193"/>
    <hyperlink ref="N797" r:id="rId194"/>
    <hyperlink ref="N801" r:id="rId195"/>
    <hyperlink ref="P797" r:id="rId196"/>
    <hyperlink ref="L811" r:id="rId197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L812" r:id="rId198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L813" r:id="rId199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N814" display="https://www.mercadolibre.com.ar/tijera-oficina-escolar-profesional-24cm-mango-plastico-hojas-acero-inoxidable-olami/p/MLA40007421#polycard_client=search-nordic&amp;searchVariation=MLA40007421&amp;position=7&amp;search_layout=grid&amp;type=product&amp;tracking_id=e10923b7-3da"/>
    <hyperlink ref="L806" r:id="rId200"/>
    <hyperlink ref="L810" r:id="rId201"/>
    <hyperlink ref="L814" r:id="rId202"/>
    <hyperlink ref="N806" r:id="rId203"/>
    <hyperlink ref="N810" r:id="rId204"/>
    <hyperlink ref="P806" r:id="rId205"/>
    <hyperlink ref="P810" r:id="rId206"/>
    <hyperlink ref="P814" r:id="rId207"/>
    <hyperlink ref="L819" r:id="rId208"/>
    <hyperlink ref="P819" r:id="rId209"/>
    <hyperlink ref="L820" r:id="rId210"/>
    <hyperlink ref="L821" r:id="rId211"/>
    <hyperlink ref="L824" r:id="rId212"/>
    <hyperlink ref="L825" r:id="rId213"/>
    <hyperlink ref="N821" r:id="rId214"/>
    <hyperlink ref="N824" r:id="rId215"/>
    <hyperlink ref="N825" r:id="rId216"/>
    <hyperlink ref="P821" r:id="rId217"/>
    <hyperlink ref="P824" r:id="rId218"/>
    <hyperlink ref="N267" r:id="rId219"/>
    <hyperlink ref="N268" r:id="rId220"/>
    <hyperlink ref="N269" r:id="rId221"/>
    <hyperlink ref="N270" r:id="rId222"/>
    <hyperlink ref="N271" r:id="rId223"/>
    <hyperlink ref="N272" r:id="rId224"/>
    <hyperlink ref="N273" r:id="rId225"/>
    <hyperlink ref="N274" r:id="rId226"/>
    <hyperlink ref="N275" r:id="rId227"/>
    <hyperlink ref="L10" r:id="rId228"/>
    <hyperlink ref="L678" r:id="rId229"/>
    <hyperlink ref="N678" r:id="rId230"/>
    <hyperlink ref="P678" r:id="rId231"/>
  </hyperlinks>
  <pageMargins left="0.75" right="0.75" top="0.75" bottom="0.5" header="0.5" footer="0.75"/>
  <pageSetup orientation="portrait" r:id="rId232"/>
  <tableParts count="63"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Cuadro comparativo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2024-08-05T14:04:09Z</dcterms:created>
  <dcterms:modified xsi:type="dcterms:W3CDTF">2025-02-27T14:34:21Z</dcterms:modified>
</cp:coreProperties>
</file>